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8730A621-CC22-4DA9-9000-0E792D1D3518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BA47" i="2" l="1"/>
  <c r="BO47" i="2" s="1"/>
  <c r="M47" i="2"/>
  <c r="AS41" i="2"/>
  <c r="BO38" i="2"/>
  <c r="BA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P15" i="1"/>
  <c r="N15" i="1"/>
  <c r="L15" i="1"/>
  <c r="Q15" i="1" s="1"/>
  <c r="D15" i="1"/>
  <c r="D18" i="1" s="1"/>
  <c r="A15" i="1"/>
  <c r="D38" i="2" s="1"/>
  <c r="W14" i="1"/>
  <c r="R7" i="1"/>
  <c r="Q7" i="1"/>
  <c r="R6" i="1"/>
  <c r="AS38" i="2" l="1"/>
  <c r="Q18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<sst xmlns="http://schemas.openxmlformats.org/spreadsheetml/2006/main" count="478" uniqueCount="145">
  <si>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</si>
  <si>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</si>
  <si>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</si>
  <si>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</si>
  <si>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</si>
  <si>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JL-2018-SHY-347</t>
    </r>
  </si>
  <si>
    <t>工程部位/用途</t>
  </si>
  <si>
    <t>K23+738.8分离立交4-3板梁</t>
  </si>
  <si>
    <t>/</t>
  </si>
  <si>
    <t>22.5</t>
  </si>
  <si>
    <t>试验依据</t>
  </si>
  <si>
    <t>JTG E30-2005</t>
  </si>
  <si>
    <t>样品编号</t>
  </si>
  <si>
    <t>YP-2018-SHY-347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</si>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</sst>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0_);[Red]\(0.00\)"/>
    <numFmt numFmtId="179" formatCode="0.0_ "/>
    <numFmt numFmtId="180" formatCode="0.00;[Red]0.00"/>
    <numFmt numFmtId="181" formatCode="0.0_);[Red]\(0.0\)"/>
    <numFmt numFmtId="182" formatCode="0.000_);[Red]\(0.0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80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3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1259.1000000000001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47</v>
      </c>
      <c r="R7" s="34">
        <f>(K18+K19+K20)/3</f>
        <v>1233.8333333333333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YP-2018-SHY-347-1</v>
      </c>
      <c r="B15" s="40" t="s">
        <v>143</v>
      </c>
      <c r="C15" s="40"/>
      <c r="D15" s="44" t="str">
        <f>LEFT(L9,P9)</f>
        <v>2018/06/11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1265.9000000000001</v>
      </c>
      <c r="L15" s="25">
        <f>K15/S6</f>
        <v>56.262222222222228</v>
      </c>
      <c r="M15" s="45">
        <v>56</v>
      </c>
      <c r="N15" s="45">
        <f>M15</f>
        <v>56</v>
      </c>
      <c r="O15" s="40" t="s">
        <v>50</v>
      </c>
      <c r="P15" s="21">
        <f t="shared" ref="P15:P23" si="0">ROUND(K15/22.5,3)</f>
        <v>56.262</v>
      </c>
      <c r="Q15" s="46">
        <f>ROUND(AVERAGE(L15:L17),3)</f>
        <v>55.96</v>
      </c>
      <c r="R15" s="30">
        <f t="shared" ref="R15:R23" ca="1" si="1">ROUND(R$14+RAND()*S$14,2)</f>
        <v>1097.6400000000001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YP-2018-SHY-347-2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1248.4000000000001</v>
      </c>
      <c r="L16" s="25">
        <f>K16/S6</f>
        <v>55.484444444444449</v>
      </c>
      <c r="M16" s="45"/>
      <c r="N16" s="45"/>
      <c r="O16" s="40"/>
      <c r="P16" s="21">
        <f t="shared" si="0"/>
        <v>55.484000000000002</v>
      </c>
      <c r="Q16" s="46"/>
      <c r="R16" s="30">
        <f t="shared" ca="1" si="1"/>
        <v>1014.43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YP-2018-SHY-347-3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1263</v>
      </c>
      <c r="L17" s="25">
        <f>K17/S6</f>
        <v>56.133333333333333</v>
      </c>
      <c r="M17" s="45"/>
      <c r="N17" s="45"/>
      <c r="O17" s="40"/>
      <c r="P17" s="21">
        <f t="shared" si="0"/>
        <v>56.133000000000003</v>
      </c>
      <c r="Q17" s="46"/>
      <c r="R17" s="30">
        <f t="shared" ca="1" si="1"/>
        <v>1061.6099999999999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YP-2018-SHY-347-4</v>
      </c>
      <c r="B18" s="40" t="s">
        <v>143</v>
      </c>
      <c r="C18" s="40"/>
      <c r="D18" s="41" t="str">
        <f>D15</f>
        <v>2018/06/11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1245.5</v>
      </c>
      <c r="L18" s="25">
        <f>K18/S6</f>
        <v>55.355555555555554</v>
      </c>
      <c r="M18" s="45">
        <v>54.8</v>
      </c>
      <c r="N18" s="45">
        <f>M18</f>
        <v>54.8</v>
      </c>
      <c r="O18" s="40" t="s">
        <v>50</v>
      </c>
      <c r="P18" s="21">
        <f>ROUND(K19/22.5,3)</f>
        <v>54.84</v>
      </c>
      <c r="Q18" s="46">
        <f>ROUND(AVERAGE(L18:L20),3)</f>
        <v>54.837000000000003</v>
      </c>
      <c r="R18" s="30">
        <f t="shared" ca="1" si="1"/>
        <v>1106.71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YP-2018-SHY-347-5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1233.9000000000001</v>
      </c>
      <c r="L19" s="25">
        <f>K19/S6</f>
        <v>54.84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1012.2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YP-2018-SHY-347-6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1222.0999999999999</v>
      </c>
      <c r="L20" s="25">
        <f>K20/S6</f>
        <v>54.315555555555548</v>
      </c>
      <c r="M20" s="45"/>
      <c r="N20" s="45"/>
      <c r="O20" s="40"/>
      <c r="P20" s="21">
        <f t="shared" si="0"/>
        <v>54.316000000000003</v>
      </c>
      <c r="Q20" s="46"/>
      <c r="R20" s="30">
        <f t="shared" ca="1" si="1"/>
        <v>1114.82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1095.47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1026.29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1077.8800000000001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981.2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1015.4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1022.19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993.08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1011.41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995.03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954.41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1016.92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982.53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报告编号：BG-2018-SHY-347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YP-2018-SHY-347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K23+738.8分离立交4-3板梁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YP-2018-SHY-347-1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2018/06/11-2018/07/09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56.262222222222228</v>
      </c>
      <c r="AT38" s="98"/>
      <c r="AU38" s="98"/>
      <c r="AV38" s="98"/>
      <c r="AW38" s="98"/>
      <c r="AX38" s="98"/>
      <c r="AY38" s="98"/>
      <c r="AZ38" s="98"/>
      <c r="BA38" s="98">
        <f>强度记录!M15</f>
        <v>56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112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YP-2018-SHY-347-2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55.484444444444449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YP-2018-SHY-347-3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56.133333333333333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YP-2018-SHY-347-4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2018/06/11-2018/07/09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55.355555555555554</v>
      </c>
      <c r="AT47" s="98"/>
      <c r="AU47" s="98"/>
      <c r="AV47" s="98"/>
      <c r="AW47" s="98"/>
      <c r="AX47" s="98"/>
      <c r="AY47" s="98"/>
      <c r="AZ47" s="98"/>
      <c r="BA47" s="98">
        <f>强度记录!M18</f>
        <v>54.8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109.6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YP-2018-SHY-347-5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54.84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YP-2018-SHY-347-6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54.315555555555548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