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<sst xmlns="http://schemas.openxmlformats.org/spreadsheetml/2006/main" count="145">
  <si>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</si>
  <si>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</si>
  <si>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</si>
  <si>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</si>
  <si>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</si>
  <si>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JL-2018-SHY-348</t>
    </r>
  </si>
  <si>
    <t>工程部位/用途</t>
  </si>
  <si>
    <t>桠溪互通A匝道桥2-1桩基</t>
  </si>
  <si>
    <t>/</t>
  </si>
  <si>
    <t>22.5</t>
  </si>
  <si>
    <t>试验依据</t>
  </si>
  <si>
    <t>JTG E30-2005</t>
  </si>
  <si>
    <t>样品编号</t>
  </si>
  <si>
    <t>YP-2018-SHY-348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</si>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</sst>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0.00_ "/>
    <numFmt numFmtId="182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20" borderId="51" applyNumberFormat="0" applyAlignment="0" applyProtection="0">
      <alignment vertical="center"/>
    </xf>
    <xf numFmtId="0" fontId="27" fillId="20" borderId="48" applyNumberFormat="0" applyAlignment="0" applyProtection="0">
      <alignment vertical="center"/>
    </xf>
    <xf numFmtId="0" fontId="28" fillId="21" borderId="5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2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1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952.19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48</v>
      </c>
      <c r="R7" s="189">
        <f>(K18+K19+K20)/3</f>
        <v>963.12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YP-2018-SHY-348-1</v>
      </c>
      <c r="B15" s="160" t="s">
        <v>47</v>
      </c>
      <c r="C15" s="160"/>
      <c r="D15" s="186" t="str">
        <f>LEFT(L9,P9)</f>
        <v>2018/06/11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911.63</v>
      </c>
      <c r="L15" s="174">
        <f>K15/S6</f>
        <v>40.5168888888889</v>
      </c>
      <c r="M15" s="175">
        <v>42.3</v>
      </c>
      <c r="N15" s="175">
        <f>M15</f>
        <v>42.3</v>
      </c>
      <c r="O15" s="160" t="s">
        <v>51</v>
      </c>
      <c r="P15" s="145">
        <f t="shared" ref="P15:P23" si="0">ROUND(K15/22.5,3)</f>
        <v>40.517</v>
      </c>
      <c r="Q15" s="181">
        <f>ROUND(AVERAGE(L15:L17),3)</f>
        <v>42.32</v>
      </c>
      <c r="R15" s="182">
        <f ca="1" t="shared" ref="R15:R23" si="1">ROUND(R$14+RAND()*S$14,2)</f>
        <v>1010.88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YP-2018-SHY-348-2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972.77</v>
      </c>
      <c r="L16" s="174">
        <f>K16/S6</f>
        <v>43.2342222222222</v>
      </c>
      <c r="M16" s="175"/>
      <c r="N16" s="175"/>
      <c r="O16" s="160"/>
      <c r="P16" s="145">
        <f t="shared" si="0"/>
        <v>43.234</v>
      </c>
      <c r="Q16" s="181"/>
      <c r="R16" s="182">
        <f ca="1" t="shared" si="1"/>
        <v>1043.9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YP-2018-SHY-348-3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972.17</v>
      </c>
      <c r="L17" s="174">
        <f>K17/S6</f>
        <v>43.2075555555556</v>
      </c>
      <c r="M17" s="175"/>
      <c r="N17" s="175"/>
      <c r="O17" s="160"/>
      <c r="P17" s="145">
        <f t="shared" si="0"/>
        <v>43.208</v>
      </c>
      <c r="Q17" s="181"/>
      <c r="R17" s="182">
        <f ca="1" t="shared" si="1"/>
        <v>1057.7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YP-2018-SHY-348-4</v>
      </c>
      <c r="B18" s="160" t="s">
        <v>47</v>
      </c>
      <c r="C18" s="160"/>
      <c r="D18" s="148" t="str">
        <f>D15</f>
        <v>2018/06/11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989.38</v>
      </c>
      <c r="L18" s="174">
        <f>K18/S6</f>
        <v>43.9724444444444</v>
      </c>
      <c r="M18" s="175">
        <v>42.8</v>
      </c>
      <c r="N18" s="175">
        <f>M18</f>
        <v>42.8</v>
      </c>
      <c r="O18" s="160" t="s">
        <v>51</v>
      </c>
      <c r="P18" s="145">
        <f>ROUND(K19/22.5,3)</f>
        <v>42.673</v>
      </c>
      <c r="Q18" s="181">
        <f>ROUND(AVERAGE(L18:L20),3)</f>
        <v>42.805</v>
      </c>
      <c r="R18" s="182">
        <f ca="1" t="shared" si="1"/>
        <v>1062.05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YP-2018-SHY-348-5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960.14</v>
      </c>
      <c r="L19" s="174">
        <f>K19/S6</f>
        <v>42.6728888888889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1081.1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YP-2018-SHY-348-6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939.84</v>
      </c>
      <c r="L20" s="174">
        <f>K20/S6</f>
        <v>41.7706666666667</v>
      </c>
      <c r="M20" s="175"/>
      <c r="N20" s="175"/>
      <c r="O20" s="160"/>
      <c r="P20" s="145">
        <f t="shared" si="0"/>
        <v>41.771</v>
      </c>
      <c r="Q20" s="181"/>
      <c r="R20" s="182">
        <f ca="1" t="shared" si="1"/>
        <v>1115.19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1035.16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1118.43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1109.75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980.75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995.2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1020.61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979.25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1015.71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991.22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1001.95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1021.08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992.22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报告编号：BG-2018-SHY-348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YP-2018-SHY-348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桠溪互通A匝道桥2-1桩基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YP-2018-SHY-348-1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2018/06/11-2018/07/09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40.5168888888889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42.3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120.9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YP-2018-SHY-348-2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43.2342222222222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YP-2018-SHY-348-3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43.2075555555556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YP-2018-SHY-348-4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2018/06/11-2018/07/09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43.9724444444444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42.8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122.3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YP-2018-SHY-348-5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42.6728888888889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YP-2018-SHY-348-6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41.7706666666667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2018-07-09T13:22:21Z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