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10B59DB2-9CBF-44AD-B73D-6B3BDF420CAF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Q15" i="1"/>
  <c r="P15" i="1"/>
  <c r="N15" i="1"/>
  <c r="L15" i="1"/>
  <c r="AS38" i="2" s="1"/>
  <c r="D15" i="1"/>
  <c r="D18" i="1" s="1"/>
  <c r="A15" i="1"/>
  <c r="D38" i="2" s="1"/>
  <c r="W14" i="1"/>
  <c r="R7" i="1"/>
  <c r="Q7" i="1"/>
  <c r="R6" i="1"/>
  <c r="Q18" i="1" l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<sst xmlns="http://schemas.openxmlformats.org/spreadsheetml/2006/main" count="478" uniqueCount="145">
  <si>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</si>
  <si>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</si>
  <si>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</si>
  <si>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</si>
  <si>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</si>
  <si>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JL-2018-SHY-354</t>
    </r>
  </si>
  <si>
    <t>工程部位/用途</t>
  </si>
  <si>
    <t>AK0+463涵洞基础</t>
  </si>
  <si>
    <t>/</t>
  </si>
  <si>
    <t>22.5</t>
  </si>
  <si>
    <t>试验依据</t>
  </si>
  <si>
    <t>JTG E30-2005</t>
  </si>
  <si>
    <t>样品编号</t>
  </si>
  <si>
    <t>YP-2018-SHY-354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</si>
  <si>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</si>
  <si>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</si>
  <si>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</si>
  <si>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</si>
  <si>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</si>
  <si>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</si>
  <si>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</si>
  <si>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</si>
  <si>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2018/06/13-2018/07/11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</si>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</sst>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625.63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54</v>
      </c>
      <c r="R7" s="34">
        <f>(K18+K19+K20)/3</f>
        <v>621.98666666666668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YP-2018-SHY-354-1</v>
      </c>
      <c r="B15" s="40" t="s">
        <v>143</v>
      </c>
      <c r="C15" s="40"/>
      <c r="D15" s="44" t="str">
        <f>LEFT(L9,P9)</f>
        <v>2018/06/13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596.14</v>
      </c>
      <c r="L15" s="25">
        <f>K15/S6</f>
        <v>26.495111111111111</v>
      </c>
      <c r="M15" s="45">
        <v>27.8</v>
      </c>
      <c r="N15" s="45">
        <f>M15</f>
        <v>27.8</v>
      </c>
      <c r="O15" s="40" t="s">
        <v>50</v>
      </c>
      <c r="P15" s="21">
        <f t="shared" ref="P15:P23" si="0">ROUND(K15/22.5,3)</f>
        <v>26.495000000000001</v>
      </c>
      <c r="Q15" s="46">
        <f>ROUND(AVERAGE(L15:L17),3)</f>
        <v>27.806000000000001</v>
      </c>
      <c r="R15" s="30">
        <f t="shared" ref="R15:R23" ca="1" si="1">ROUND(R$14+RAND()*S$14,2)</f>
        <v>1018.61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YP-2018-SHY-354-2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616.79999999999995</v>
      </c>
      <c r="L16" s="25">
        <f>K16/S6</f>
        <v>27.41333333333333</v>
      </c>
      <c r="M16" s="45"/>
      <c r="N16" s="45"/>
      <c r="O16" s="40"/>
      <c r="P16" s="21">
        <f t="shared" si="0"/>
        <v>27.413</v>
      </c>
      <c r="Q16" s="46"/>
      <c r="R16" s="30">
        <f t="shared" ca="1" si="1"/>
        <v>1079.3499999999999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YP-2018-SHY-354-3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663.95</v>
      </c>
      <c r="L17" s="25">
        <f>K17/S6</f>
        <v>29.50888888888889</v>
      </c>
      <c r="M17" s="45"/>
      <c r="N17" s="45"/>
      <c r="O17" s="40"/>
      <c r="P17" s="21">
        <f t="shared" si="0"/>
        <v>29.509</v>
      </c>
      <c r="Q17" s="46"/>
      <c r="R17" s="30">
        <f t="shared" ca="1" si="1"/>
        <v>1025.8399999999999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YP-2018-SHY-354-4</v>
      </c>
      <c r="B18" s="40" t="s">
        <v>143</v>
      </c>
      <c r="C18" s="40"/>
      <c r="D18" s="41" t="str">
        <f>D15</f>
        <v>2018/06/13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602.86</v>
      </c>
      <c r="L18" s="25">
        <f>K18/S6</f>
        <v>26.793777777777777</v>
      </c>
      <c r="M18" s="45">
        <v>27.6</v>
      </c>
      <c r="N18" s="45">
        <f>M18</f>
        <v>27.6</v>
      </c>
      <c r="O18" s="40" t="s">
        <v>50</v>
      </c>
      <c r="P18" s="21">
        <f>ROUND(K19/22.5,3)</f>
        <v>28.913</v>
      </c>
      <c r="Q18" s="46">
        <f>ROUND(AVERAGE(L18:L20),3)</f>
        <v>27.643999999999998</v>
      </c>
      <c r="R18" s="30">
        <f t="shared" ca="1" si="1"/>
        <v>994.64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YP-2018-SHY-354-5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650.54</v>
      </c>
      <c r="L19" s="25">
        <f>K19/S6</f>
        <v>28.912888888888887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1025.8499999999999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YP-2018-SHY-354-6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612.55999999999995</v>
      </c>
      <c r="L20" s="25">
        <f>K20/S6</f>
        <v>27.224888888888888</v>
      </c>
      <c r="M20" s="45"/>
      <c r="N20" s="45"/>
      <c r="O20" s="40"/>
      <c r="P20" s="21">
        <f t="shared" si="0"/>
        <v>27.225000000000001</v>
      </c>
      <c r="Q20" s="46"/>
      <c r="R20" s="30">
        <f t="shared" ca="1" si="1"/>
        <v>1019.52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1106.48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988.37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1029.6300000000001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972.02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1019.31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988.57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1013.85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985.94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987.1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995.78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998.73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1014.13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报告编号：BG-2018-SHY-354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YP-2018-SHY-354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AK0+463涵洞基础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20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YP-2018-SHY-354-1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2018/06/13-2018/07/11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26.495111111111111</v>
      </c>
      <c r="AT38" s="98"/>
      <c r="AU38" s="98"/>
      <c r="AV38" s="98"/>
      <c r="AW38" s="98"/>
      <c r="AX38" s="98"/>
      <c r="AY38" s="98"/>
      <c r="AZ38" s="98"/>
      <c r="BA38" s="98">
        <f>强度记录!M15</f>
        <v>27.8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139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YP-2018-SHY-354-2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27.41333333333333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YP-2018-SHY-354-3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29.50888888888889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YP-2018-SHY-354-4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2018/06/13-2018/07/11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26.793777777777777</v>
      </c>
      <c r="AT47" s="98"/>
      <c r="AU47" s="98"/>
      <c r="AV47" s="98"/>
      <c r="AW47" s="98"/>
      <c r="AX47" s="98"/>
      <c r="AY47" s="98"/>
      <c r="AZ47" s="98"/>
      <c r="BA47" s="98">
        <f>强度记录!M18</f>
        <v>27.6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138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YP-2018-SHY-354-5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28.912888888888887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YP-2018-SHY-354-6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27.224888888888888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