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0CB780EB-9190-47E9-BF8A-6D0E901674B4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BA47" i="2" l="1"/>
  <c r="BO47" i="2" s="1"/>
  <c r="M47" i="2"/>
  <c r="AS41" i="2"/>
  <c r="BO38" i="2"/>
  <c r="BA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N18" i="1"/>
  <c r="L18" i="1"/>
  <c r="AS47" i="2" s="1"/>
  <c r="A18" i="1"/>
  <c r="D47" i="2" s="1"/>
  <c r="R17" i="1"/>
  <c r="P17" i="1"/>
  <c r="L17" i="1"/>
  <c r="AS44" i="2" s="1"/>
  <c r="A17" i="1"/>
  <c r="D44" i="2" s="1"/>
  <c r="R16" i="1"/>
  <c r="P16" i="1"/>
  <c r="L16" i="1"/>
  <c r="A16" i="1"/>
  <c r="D41" i="2" s="1"/>
  <c r="R15" i="1"/>
  <c r="P15" i="1"/>
  <c r="N15" i="1"/>
  <c r="L15" i="1"/>
  <c r="Q15" i="1" s="1"/>
  <c r="D15" i="1"/>
  <c r="D18" i="1" s="1"/>
  <c r="A15" i="1"/>
  <c r="D38" i="2" s="1"/>
  <c r="W14" i="1"/>
  <c r="R7" i="1"/>
  <c r="Q7" i="1"/>
  <c r="R6" i="1"/>
  <c r="AS38" i="2" l="1"/>
  <c r="Q18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<sst xmlns="http://schemas.openxmlformats.org/spreadsheetml/2006/main" count="478" uniqueCount="145">
  <si>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</si>
  <si>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</si>
  <si>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</si>
  <si>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</si>
  <si>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</si>
  <si>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JL-2018-SHY-355</t>
    </r>
  </si>
  <si>
    <t>工程部位/用途</t>
  </si>
  <si>
    <t>K19+356箱涵基础</t>
  </si>
  <si>
    <t>/</t>
  </si>
  <si>
    <t>22.5</t>
  </si>
  <si>
    <t>试验依据</t>
  </si>
  <si>
    <t>JTG E30-2005</t>
  </si>
  <si>
    <t>样品编号</t>
  </si>
  <si>
    <t>YP-2018-SHY-355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</si>
  <si>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</si>
  <si>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</si>
  <si>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</si>
  <si>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</si>
  <si>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</si>
  <si>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</si>
  <si>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</si>
  <si>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</si>
  <si>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2018/06/13-2018/07/11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</si>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</sst>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;[Red]0.00"/>
    <numFmt numFmtId="180" formatCode="0.00_);[Red]\(0.00\)"/>
    <numFmt numFmtId="181" formatCode="0.0_);[Red]\(0.0\)"/>
    <numFmt numFmtId="182" formatCode="0.000_);[Red]\(0.000\)"/>
    <numFmt numFmtId="183" formatCode="yyyy/m/d;@"/>
    <numFmt numFmtId="184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0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4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82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620.80999999999995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55</v>
      </c>
      <c r="R7" s="34">
        <f>(K18+K19+K20)/3</f>
        <v>623.67666666666673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YP-2018-SHY-355-1</v>
      </c>
      <c r="B15" s="40" t="s">
        <v>143</v>
      </c>
      <c r="C15" s="40"/>
      <c r="D15" s="44" t="str">
        <f>LEFT(L9,P9)</f>
        <v>2018/06/13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602.26</v>
      </c>
      <c r="L15" s="25">
        <f>K15/S6</f>
        <v>26.76711111111111</v>
      </c>
      <c r="M15" s="45">
        <v>27.6</v>
      </c>
      <c r="N15" s="45">
        <f>M15</f>
        <v>27.6</v>
      </c>
      <c r="O15" s="40" t="s">
        <v>50</v>
      </c>
      <c r="P15" s="21">
        <f t="shared" ref="P15:P23" si="0">ROUND(K15/22.5,3)</f>
        <v>26.766999999999999</v>
      </c>
      <c r="Q15" s="46">
        <f>ROUND(AVERAGE(L15:L17),3)</f>
        <v>27.591999999999999</v>
      </c>
      <c r="R15" s="30">
        <f t="shared" ref="R15:R23" ca="1" si="1">ROUND(R$14+RAND()*S$14,2)</f>
        <v>1018.98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YP-2018-SHY-355-2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621.09</v>
      </c>
      <c r="L16" s="25">
        <f>K16/S6</f>
        <v>27.604000000000003</v>
      </c>
      <c r="M16" s="45"/>
      <c r="N16" s="45"/>
      <c r="O16" s="40"/>
      <c r="P16" s="21">
        <f t="shared" si="0"/>
        <v>27.603999999999999</v>
      </c>
      <c r="Q16" s="46"/>
      <c r="R16" s="30">
        <f t="shared" ca="1" si="1"/>
        <v>1043.57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YP-2018-SHY-355-3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639.08000000000004</v>
      </c>
      <c r="L17" s="25">
        <f>K17/S6</f>
        <v>28.403555555555556</v>
      </c>
      <c r="M17" s="45"/>
      <c r="N17" s="45"/>
      <c r="O17" s="40"/>
      <c r="P17" s="21">
        <f t="shared" si="0"/>
        <v>28.404</v>
      </c>
      <c r="Q17" s="46"/>
      <c r="R17" s="30">
        <f t="shared" ca="1" si="1"/>
        <v>1079.78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YP-2018-SHY-355-4</v>
      </c>
      <c r="B18" s="40" t="s">
        <v>143</v>
      </c>
      <c r="C18" s="40"/>
      <c r="D18" s="41" t="str">
        <f>D15</f>
        <v>2018/06/13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591.91999999999996</v>
      </c>
      <c r="L18" s="25">
        <f>K18/S6</f>
        <v>26.307555555555552</v>
      </c>
      <c r="M18" s="45">
        <v>27.7</v>
      </c>
      <c r="N18" s="45">
        <f>M18</f>
        <v>27.7</v>
      </c>
      <c r="O18" s="40" t="s">
        <v>50</v>
      </c>
      <c r="P18" s="21">
        <f>ROUND(K19/22.5,3)</f>
        <v>28.087</v>
      </c>
      <c r="Q18" s="46">
        <f>ROUND(AVERAGE(L18:L20),3)</f>
        <v>27.719000000000001</v>
      </c>
      <c r="R18" s="30">
        <f t="shared" ca="1" si="1"/>
        <v>1097.73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YP-2018-SHY-355-5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631.96</v>
      </c>
      <c r="L19" s="25">
        <f>K19/S6</f>
        <v>28.087111111111113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1008.8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YP-2018-SHY-355-6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647.15</v>
      </c>
      <c r="L20" s="25">
        <f>K20/S6</f>
        <v>28.762222222222221</v>
      </c>
      <c r="M20" s="45"/>
      <c r="N20" s="45"/>
      <c r="O20" s="40"/>
      <c r="P20" s="21">
        <f t="shared" si="0"/>
        <v>28.762</v>
      </c>
      <c r="Q20" s="46"/>
      <c r="R20" s="30">
        <f t="shared" ca="1" si="1"/>
        <v>1009.02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1073.0999999999999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1052.6500000000001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982.76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959.92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988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1025.55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982.88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990.13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963.4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993.89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952.94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967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报告编号：BG-2018-SHY-355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YP-2018-SHY-355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K19+356箱涵基础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20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YP-2018-SHY-355-1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2018/06/13-2018/07/11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26.76711111111111</v>
      </c>
      <c r="AT38" s="98"/>
      <c r="AU38" s="98"/>
      <c r="AV38" s="98"/>
      <c r="AW38" s="98"/>
      <c r="AX38" s="98"/>
      <c r="AY38" s="98"/>
      <c r="AZ38" s="98"/>
      <c r="BA38" s="98">
        <f>强度记录!M15</f>
        <v>27.6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138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YP-2018-SHY-355-2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27.604000000000003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YP-2018-SHY-355-3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28.403555555555556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YP-2018-SHY-355-4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2018/06/13-2018/07/11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26.307555555555552</v>
      </c>
      <c r="AT47" s="98"/>
      <c r="AU47" s="98"/>
      <c r="AV47" s="98"/>
      <c r="AW47" s="98"/>
      <c r="AX47" s="98"/>
      <c r="AY47" s="98"/>
      <c r="AZ47" s="98"/>
      <c r="BA47" s="98">
        <f>强度记录!M18</f>
        <v>27.7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138.5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YP-2018-SHY-355-5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28.087111111111113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YP-2018-SHY-355-6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28.762222222222221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