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19AF5430-8A2A-4D32-A4CA-6B9ABF0135F5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BA47" i="2" l="1"/>
  <c r="BO47" i="2" s="1"/>
  <c r="M47" i="2"/>
  <c r="AS41" i="2"/>
  <c r="BO38" i="2"/>
  <c r="BA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P15" i="1"/>
  <c r="N15" i="1"/>
  <c r="L15" i="1"/>
  <c r="Q15" i="1" s="1"/>
  <c r="D15" i="1"/>
  <c r="D18" i="1" s="1"/>
  <c r="A15" i="1"/>
  <c r="D38" i="2" s="1"/>
  <c r="W14" i="1"/>
  <c r="R7" i="1"/>
  <c r="Q7" i="1"/>
  <c r="R6" i="1"/>
  <c r="AS38" i="2" l="1"/>
  <c r="Q18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<sst xmlns="http://schemas.openxmlformats.org/spreadsheetml/2006/main" count="478" uniqueCount="145">
  <si>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</si>
  <si>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</si>
  <si>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</si>
  <si>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</si>
  <si>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</si>
  <si>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JL-2018-SHY-358</t>
    </r>
  </si>
  <si>
    <t>工程部位/用途</t>
  </si>
  <si>
    <t>K21+134圆管涵基础和翼墙</t>
  </si>
  <si>
    <t>/</t>
  </si>
  <si>
    <t>22.5</t>
  </si>
  <si>
    <t>试验依据</t>
  </si>
  <si>
    <t>JTG E30-2005</t>
  </si>
  <si>
    <t>样品编号</t>
  </si>
  <si>
    <t>YP-2018-SHY-358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</si>
  <si>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</si>
  <si>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</si>
  <si>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</si>
  <si>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</si>
  <si>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</si>
  <si>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</si>
  <si>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</si>
  <si>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</si>
  <si>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2018/06/14-2018/07/12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</si>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</sst>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0_ "/>
    <numFmt numFmtId="179" formatCode="0.0_ "/>
    <numFmt numFmtId="180" formatCode="0.00;[Red]0.00"/>
    <numFmt numFmtId="181" formatCode="0.00_);[Red]\(0.00\)"/>
    <numFmt numFmtId="182" formatCode="0.0_);[Red]\(0.0\)"/>
    <numFmt numFmtId="183" formatCode="0.000_);[Red]\(0.000\)"/>
    <numFmt numFmtId="184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1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78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4" fontId="9" fillId="0" borderId="4" xfId="2" applyNumberFormat="1" applyFont="1" applyBorder="1" applyAlignment="1">
      <alignment horizontal="center" vertical="center" wrapText="1"/>
    </xf>
    <xf numFmtId="182" fontId="9" fillId="0" borderId="4" xfId="2" applyNumberFormat="1" applyFont="1" applyBorder="1" applyAlignment="1">
      <alignment horizontal="center" vertical="center" wrapText="1"/>
    </xf>
    <xf numFmtId="183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635.11333333333334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58</v>
      </c>
      <c r="R7" s="34">
        <f>(K18+K19+K20)/3</f>
        <v>609.76666666666665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YP-2018-SHY-358-1</v>
      </c>
      <c r="B15" s="40" t="s">
        <v>143</v>
      </c>
      <c r="C15" s="40"/>
      <c r="D15" s="44" t="str">
        <f>LEFT(L9,P9)</f>
        <v>2018/06/14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597.76</v>
      </c>
      <c r="L15" s="25">
        <f>K15/S6</f>
        <v>26.56711111111111</v>
      </c>
      <c r="M15" s="45">
        <v>28.2</v>
      </c>
      <c r="N15" s="45">
        <f>M15</f>
        <v>28.2</v>
      </c>
      <c r="O15" s="40" t="s">
        <v>50</v>
      </c>
      <c r="P15" s="21">
        <f t="shared" ref="P15:P23" si="0">ROUND(K15/22.5,3)</f>
        <v>26.567</v>
      </c>
      <c r="Q15" s="46">
        <f>ROUND(AVERAGE(L15:L17),3)</f>
        <v>28.227</v>
      </c>
      <c r="R15" s="30">
        <f t="shared" ref="R15:R23" ca="1" si="1">ROUND(R$14+RAND()*S$14,2)</f>
        <v>1048.56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YP-2018-SHY-358-2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638.29999999999995</v>
      </c>
      <c r="L16" s="25">
        <f>K16/S6</f>
        <v>28.368888888888886</v>
      </c>
      <c r="M16" s="45"/>
      <c r="N16" s="45"/>
      <c r="O16" s="40"/>
      <c r="P16" s="21">
        <f t="shared" si="0"/>
        <v>28.369</v>
      </c>
      <c r="Q16" s="46"/>
      <c r="R16" s="30">
        <f t="shared" ca="1" si="1"/>
        <v>987.31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YP-2018-SHY-358-3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669.28</v>
      </c>
      <c r="L17" s="25">
        <f>K17/S6</f>
        <v>29.745777777777775</v>
      </c>
      <c r="M17" s="45"/>
      <c r="N17" s="45"/>
      <c r="O17" s="40"/>
      <c r="P17" s="21">
        <f t="shared" si="0"/>
        <v>29.745999999999999</v>
      </c>
      <c r="Q17" s="46"/>
      <c r="R17" s="30">
        <f t="shared" ca="1" si="1"/>
        <v>1004.03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YP-2018-SHY-358-4</v>
      </c>
      <c r="B18" s="40" t="s">
        <v>143</v>
      </c>
      <c r="C18" s="40"/>
      <c r="D18" s="41" t="str">
        <f>D15</f>
        <v>2018/06/14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628.29</v>
      </c>
      <c r="L18" s="25">
        <f>K18/S6</f>
        <v>27.923999999999999</v>
      </c>
      <c r="M18" s="45">
        <v>27.1</v>
      </c>
      <c r="N18" s="45">
        <f>M18</f>
        <v>27.1</v>
      </c>
      <c r="O18" s="40" t="s">
        <v>50</v>
      </c>
      <c r="P18" s="21">
        <f>ROUND(K19/22.5,3)</f>
        <v>25.443000000000001</v>
      </c>
      <c r="Q18" s="46">
        <f>ROUND(AVERAGE(L18:L20),3)</f>
        <v>27.100999999999999</v>
      </c>
      <c r="R18" s="30">
        <f t="shared" ca="1" si="1"/>
        <v>1119.68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YP-2018-SHY-358-5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572.46</v>
      </c>
      <c r="L19" s="25">
        <f>K19/S6</f>
        <v>25.442666666666668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985.98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YP-2018-SHY-358-6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628.54999999999995</v>
      </c>
      <c r="L20" s="25">
        <f>K20/S6</f>
        <v>27.935555555555553</v>
      </c>
      <c r="M20" s="45"/>
      <c r="N20" s="45"/>
      <c r="O20" s="40"/>
      <c r="P20" s="21">
        <f t="shared" si="0"/>
        <v>27.936</v>
      </c>
      <c r="Q20" s="46"/>
      <c r="R20" s="30">
        <f t="shared" ca="1" si="1"/>
        <v>1056.8800000000001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1034.3599999999999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1109.3800000000001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984.16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1027.6600000000001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993.52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967.76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1028.5899999999999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1008.55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1023.3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960.99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1001.48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955.36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BO38" sqref="BO38:BV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报告编号：BG-2018-SHY-358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YP-2018-SHY-358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K21+134圆管涵基础和翼墙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20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YP-2018-SHY-358-1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2018/06/14-2018/07/12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26.56711111111111</v>
      </c>
      <c r="AT38" s="98"/>
      <c r="AU38" s="98"/>
      <c r="AV38" s="98"/>
      <c r="AW38" s="98"/>
      <c r="AX38" s="98"/>
      <c r="AY38" s="98"/>
      <c r="AZ38" s="98"/>
      <c r="BA38" s="98">
        <f>强度记录!M15</f>
        <v>28.2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141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YP-2018-SHY-358-2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28.368888888888886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YP-2018-SHY-358-3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29.745777777777775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YP-2018-SHY-358-4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2018/06/14-2018/07/12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27.923999999999999</v>
      </c>
      <c r="AT47" s="98"/>
      <c r="AU47" s="98"/>
      <c r="AV47" s="98"/>
      <c r="AW47" s="98"/>
      <c r="AX47" s="98"/>
      <c r="AY47" s="98"/>
      <c r="AZ47" s="98"/>
      <c r="BA47" s="98">
        <f>强度记录!M18</f>
        <v>27.1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135.5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YP-2018-SHY-358-5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25.442666666666668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YP-2018-SHY-358-6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27.935555555555553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