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<sst xmlns="http://schemas.openxmlformats.org/spreadsheetml/2006/main" count="145">
  <si>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</si>
  <si>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</si>
  <si>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</si>
  <si>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</si>
  <si>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</si>
  <si>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JL-2018-SHY-359</t>
    </r>
  </si>
  <si>
    <t>工程部位/用途</t>
  </si>
  <si>
    <t>小校家中桥0#右幅桥台</t>
  </si>
  <si>
    <t>/</t>
  </si>
  <si>
    <t>22.5</t>
  </si>
  <si>
    <t>试验依据</t>
  </si>
  <si>
    <t>JTG E30-2005</t>
  </si>
  <si>
    <t>样品编号</t>
  </si>
  <si>
    <t>YP-2018-SHY-359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</si>
  <si>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</si>
  <si>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</si>
  <si>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</si>
  <si>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</si>
  <si>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</si>
  <si>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</si>
  <si>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</si>
  <si>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</si>
  <si>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2018/06/14-2018/07/12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</si>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</sst>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8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0" borderId="4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9" fillId="20" borderId="53" applyNumberFormat="0" applyAlignment="0" applyProtection="0">
      <alignment vertical="center"/>
    </xf>
    <xf numFmtId="0" fontId="21" fillId="20" borderId="49" applyNumberFormat="0" applyAlignment="0" applyProtection="0">
      <alignment vertical="center"/>
    </xf>
    <xf numFmtId="0" fontId="18" fillId="14" borderId="48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955.74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59</v>
      </c>
      <c r="R7" s="189">
        <f>(K18+K19+K20)/3</f>
        <v>968.626666666667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YP-2018-SHY-359-1</v>
      </c>
      <c r="B15" s="160" t="s">
        <v>47</v>
      </c>
      <c r="C15" s="160"/>
      <c r="D15" s="186" t="str">
        <f>LEFT(L9,P9)</f>
        <v>2018/06/14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931.1</v>
      </c>
      <c r="L15" s="174">
        <f>K15/S6</f>
        <v>41.3822222222222</v>
      </c>
      <c r="M15" s="175">
        <v>42.5</v>
      </c>
      <c r="N15" s="175">
        <f>M15</f>
        <v>42.5</v>
      </c>
      <c r="O15" s="160" t="s">
        <v>51</v>
      </c>
      <c r="P15" s="145">
        <f t="shared" ref="P15:P23" si="0">ROUND(K15/22.5,3)</f>
        <v>41.382</v>
      </c>
      <c r="Q15" s="181">
        <f>ROUND(AVERAGE(L15:L17),3)</f>
        <v>42.477</v>
      </c>
      <c r="R15" s="182">
        <f ca="1" t="shared" ref="R15:R23" si="1">ROUND(R$14+RAND()*S$14,2)</f>
        <v>970.27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YP-2018-SHY-359-2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985.66</v>
      </c>
      <c r="L16" s="174">
        <f>K16/S6</f>
        <v>43.8071111111111</v>
      </c>
      <c r="M16" s="175"/>
      <c r="N16" s="175"/>
      <c r="O16" s="160"/>
      <c r="P16" s="145">
        <f t="shared" si="0"/>
        <v>43.807</v>
      </c>
      <c r="Q16" s="181"/>
      <c r="R16" s="182">
        <f ca="1" t="shared" si="1"/>
        <v>1092.48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YP-2018-SHY-359-3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950.46</v>
      </c>
      <c r="L17" s="174">
        <f>K17/S6</f>
        <v>42.2426666666667</v>
      </c>
      <c r="M17" s="175"/>
      <c r="N17" s="175"/>
      <c r="O17" s="160"/>
      <c r="P17" s="145">
        <f t="shared" si="0"/>
        <v>42.243</v>
      </c>
      <c r="Q17" s="181"/>
      <c r="R17" s="182">
        <f ca="1" t="shared" si="1"/>
        <v>1118.79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YP-2018-SHY-359-4</v>
      </c>
      <c r="B18" s="160" t="s">
        <v>47</v>
      </c>
      <c r="C18" s="160"/>
      <c r="D18" s="148" t="str">
        <f>D15</f>
        <v>2018/06/14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997.36</v>
      </c>
      <c r="L18" s="174">
        <f>K18/S6</f>
        <v>44.3271111111111</v>
      </c>
      <c r="M18" s="175">
        <v>43</v>
      </c>
      <c r="N18" s="175">
        <f>M18</f>
        <v>43</v>
      </c>
      <c r="O18" s="160" t="s">
        <v>51</v>
      </c>
      <c r="P18" s="145">
        <f>ROUND(K19/22.5,3)</f>
        <v>41.692</v>
      </c>
      <c r="Q18" s="181">
        <f>ROUND(AVERAGE(L18:L20),3)</f>
        <v>43.05</v>
      </c>
      <c r="R18" s="182">
        <f ca="1" t="shared" si="1"/>
        <v>979.02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YP-2018-SHY-359-5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938.06</v>
      </c>
      <c r="L19" s="174">
        <f>K19/S6</f>
        <v>41.6915555555556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1118.11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YP-2018-SHY-359-6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970.46</v>
      </c>
      <c r="L20" s="174">
        <f>K20/S6</f>
        <v>43.1315555555556</v>
      </c>
      <c r="M20" s="175"/>
      <c r="N20" s="175"/>
      <c r="O20" s="160"/>
      <c r="P20" s="145">
        <f t="shared" si="0"/>
        <v>43.132</v>
      </c>
      <c r="Q20" s="181"/>
      <c r="R20" s="182">
        <f ca="1" t="shared" si="1"/>
        <v>978.29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972.65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990.86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1025.96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1004.85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964.27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1014.36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982.46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998.3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951.86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1020.07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1020.73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969.71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报告编号：BG-2018-SHY-359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YP-2018-SHY-359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小校家中桥0#右幅桥台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YP-2018-SHY-359-1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2018/06/14-2018/07/12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41.3822222222222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42.5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121.4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YP-2018-SHY-359-2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43.8071111111111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YP-2018-SHY-359-3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42.2426666666667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YP-2018-SHY-359-4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2018/06/14-2018/07/12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44.3271111111111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43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122.9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YP-2018-SHY-359-5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41.6915555555556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YP-2018-SHY-359-6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43.1315555555556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2018-07-12T12:30:10Z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