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A23A1A9B-239E-4679-8700-B309C74877A3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D50" i="2" l="1"/>
  <c r="BA47" i="2"/>
  <c r="BO47" i="2" s="1"/>
  <c r="M47" i="2"/>
  <c r="AS41" i="2"/>
  <c r="BA38" i="2"/>
  <c r="BO38" i="2" s="1"/>
  <c r="AS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Q15" i="1"/>
  <c r="P15" i="1"/>
  <c r="N15" i="1"/>
  <c r="L15" i="1"/>
  <c r="D15" i="1"/>
  <c r="D18" i="1" s="1"/>
  <c r="A15" i="1"/>
  <c r="D38" i="2" s="1"/>
  <c r="W14" i="1"/>
  <c r="R7" i="1"/>
  <c r="Q7" i="1"/>
  <c r="R6" i="1"/>
  <c r="Q18" i="1" l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<sst xmlns="http://schemas.openxmlformats.org/spreadsheetml/2006/main" count="478" uniqueCount="145">
  <si>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</si>
  <si>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</si>
  <si>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</si>
  <si>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</si>
  <si>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</si>
  <si>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JL-2018-SHY-362</t>
    </r>
  </si>
  <si>
    <t>工程部位/用途</t>
  </si>
  <si>
    <t>K23+738.8分离立交4-6板梁</t>
  </si>
  <si>
    <t>/</t>
  </si>
  <si>
    <t>22.5</t>
  </si>
  <si>
    <t>试验依据</t>
  </si>
  <si>
    <t>JTG E30-2005</t>
  </si>
  <si>
    <t>样品编号</t>
  </si>
  <si>
    <t>YP-2018-SHY-362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</si>
  <si>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</si>
  <si>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</si>
  <si>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</si>
  <si>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</si>
  <si>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</si>
  <si>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</si>
  <si>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</si>
  <si>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</si>
  <si>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2018/06/14-2018/07/12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</si>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</sst>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0_ "/>
    <numFmt numFmtId="179" formatCode="0.0_ "/>
    <numFmt numFmtId="180" formatCode="0.00;[Red]0.00"/>
    <numFmt numFmtId="181" formatCode="0.00_);[Red]\(0.00\)"/>
    <numFmt numFmtId="182" formatCode="0.0_);[Red]\(0.0\)"/>
    <numFmt numFmtId="183" formatCode="0.000_);[Red]\(0.000\)"/>
    <numFmt numFmtId="184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1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78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4" fontId="9" fillId="0" borderId="4" xfId="2" applyNumberFormat="1" applyFont="1" applyBorder="1" applyAlignment="1">
      <alignment horizontal="center" vertical="center" wrapText="1"/>
    </xf>
    <xf numFmtId="182" fontId="9" fillId="0" borderId="4" xfId="2" applyNumberFormat="1" applyFont="1" applyBorder="1" applyAlignment="1">
      <alignment horizontal="center" vertical="center" wrapText="1"/>
    </xf>
    <xf numFmtId="183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1236.6333333333334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62</v>
      </c>
      <c r="R7" s="34">
        <f>(K18+K19+K20)/3</f>
        <v>1234.9333333333334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YP-2018-SHY-362-1</v>
      </c>
      <c r="B15" s="40" t="s">
        <v>143</v>
      </c>
      <c r="C15" s="40"/>
      <c r="D15" s="44" t="str">
        <f>LEFT(L9,P9)</f>
        <v>2018/06/14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1238.9000000000001</v>
      </c>
      <c r="L15" s="25">
        <f>K15/S6</f>
        <v>55.062222222222225</v>
      </c>
      <c r="M15" s="45">
        <v>55</v>
      </c>
      <c r="N15" s="45">
        <f>M15</f>
        <v>55</v>
      </c>
      <c r="O15" s="40" t="s">
        <v>50</v>
      </c>
      <c r="P15" s="21">
        <f t="shared" ref="P15:P23" si="0">ROUND(K15/22.5,3)</f>
        <v>55.061999999999998</v>
      </c>
      <c r="Q15" s="46">
        <f>ROUND(AVERAGE(L15:L17),3)</f>
        <v>54.960999999999999</v>
      </c>
      <c r="R15" s="30">
        <f t="shared" ref="R15:R23" ca="1" si="1">ROUND(R$14+RAND()*S$14,2)</f>
        <v>1052.22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YP-2018-SHY-362-2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1253.2</v>
      </c>
      <c r="L16" s="25">
        <f>K16/S6</f>
        <v>55.69777777777778</v>
      </c>
      <c r="M16" s="45"/>
      <c r="N16" s="45"/>
      <c r="O16" s="40"/>
      <c r="P16" s="21">
        <f t="shared" si="0"/>
        <v>55.698</v>
      </c>
      <c r="Q16" s="46"/>
      <c r="R16" s="30">
        <f t="shared" ca="1" si="1"/>
        <v>962.88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YP-2018-SHY-362-3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1217.8</v>
      </c>
      <c r="L17" s="25">
        <f>K17/S6</f>
        <v>54.124444444444443</v>
      </c>
      <c r="M17" s="45"/>
      <c r="N17" s="45"/>
      <c r="O17" s="40"/>
      <c r="P17" s="21">
        <f t="shared" si="0"/>
        <v>54.124000000000002</v>
      </c>
      <c r="Q17" s="46"/>
      <c r="R17" s="30">
        <f t="shared" ca="1" si="1"/>
        <v>990.01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YP-2018-SHY-362-4</v>
      </c>
      <c r="B18" s="40" t="s">
        <v>143</v>
      </c>
      <c r="C18" s="40"/>
      <c r="D18" s="41" t="str">
        <f>D15</f>
        <v>2018/06/14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1196.5</v>
      </c>
      <c r="L18" s="25">
        <f>K18/S6</f>
        <v>53.177777777777777</v>
      </c>
      <c r="M18" s="45">
        <v>54.9</v>
      </c>
      <c r="N18" s="45">
        <f>M18</f>
        <v>54.9</v>
      </c>
      <c r="O18" s="40" t="s">
        <v>50</v>
      </c>
      <c r="P18" s="21">
        <f>ROUND(K19/22.5,3)</f>
        <v>56.369</v>
      </c>
      <c r="Q18" s="46">
        <f>ROUND(AVERAGE(L18:L20),3)</f>
        <v>54.886000000000003</v>
      </c>
      <c r="R18" s="30">
        <f t="shared" ca="1" si="1"/>
        <v>1042.95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YP-2018-SHY-362-5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1268.3</v>
      </c>
      <c r="L19" s="25">
        <f>K19/S6</f>
        <v>56.36888888888889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1104.42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YP-2018-SHY-362-6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1240</v>
      </c>
      <c r="L20" s="25">
        <f>K20/S6</f>
        <v>55.111111111111114</v>
      </c>
      <c r="M20" s="45"/>
      <c r="N20" s="45"/>
      <c r="O20" s="40"/>
      <c r="P20" s="21">
        <f t="shared" si="0"/>
        <v>55.110999999999997</v>
      </c>
      <c r="Q20" s="46"/>
      <c r="R20" s="30">
        <f t="shared" ca="1" si="1"/>
        <v>1007.01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1004.82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1047.72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1057.29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957.76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1014.84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982.08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1013.17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1028.8599999999999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959.79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1018.18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975.81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952.43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报告编号：BG-2018-SHY-362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YP-2018-SHY-362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K23+738.8分离立交4-6板梁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YP-2018-SHY-362-1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2018/06/14-2018/07/12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55.062222222222225</v>
      </c>
      <c r="AT38" s="98"/>
      <c r="AU38" s="98"/>
      <c r="AV38" s="98"/>
      <c r="AW38" s="98"/>
      <c r="AX38" s="98"/>
      <c r="AY38" s="98"/>
      <c r="AZ38" s="98"/>
      <c r="BA38" s="98">
        <f>强度记录!M15</f>
        <v>55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110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YP-2018-SHY-362-2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55.69777777777778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YP-2018-SHY-362-3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54.124444444444443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YP-2018-SHY-362-4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2018/06/14-2018/07/12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53.177777777777777</v>
      </c>
      <c r="AT47" s="98"/>
      <c r="AU47" s="98"/>
      <c r="AV47" s="98"/>
      <c r="AW47" s="98"/>
      <c r="AX47" s="98"/>
      <c r="AY47" s="98"/>
      <c r="AZ47" s="98"/>
      <c r="BA47" s="98">
        <f>强度记录!M18</f>
        <v>54.9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109.8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YP-2018-SHY-362-5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56.36888888888889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YP-2018-SHY-362-6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55.111111111111114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