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3AC9358F-9CC8-4F0C-815A-96E1CA911AED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<sst xmlns="http://schemas.openxmlformats.org/spreadsheetml/2006/main" count="478" uniqueCount="145">
  <si>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</si>
  <si>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</si>
  <si>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</si>
  <si>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</si>
  <si>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</si>
  <si>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JL-2018-SHY-364</t>
    </r>
  </si>
  <si>
    <t>工程部位/用途</t>
  </si>
  <si>
    <t>K23+053箱型通道磨耗层</t>
  </si>
  <si>
    <t>/</t>
  </si>
  <si>
    <t>22.5</t>
  </si>
  <si>
    <t>试验依据</t>
  </si>
  <si>
    <t>JTG E30-2005</t>
  </si>
  <si>
    <t>样品编号</t>
  </si>
  <si>
    <t>YP-2018-SHY-364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</si>
  <si>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</si>
  <si>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</si>
  <si>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</si>
  <si>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</si>
  <si>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</si>
  <si>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</si>
  <si>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</si>
  <si>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</si>
  <si>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2018/06/16-2018/07/14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</si>
  <si>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</si>
  <si>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</si>
  <si>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</si>
  <si>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</si>
  <si>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</si>
  <si>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</si>
  <si>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</si>
  <si>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</si>
  <si>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</si>
  <si>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</si>
  <si>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</si>
  <si>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</si>
  <si>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</si>
  <si>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</si>
  <si>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</si>
  <si>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</si>
  <si>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</si>
  <si>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</si>
  <si>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</si>
  <si>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</si>
  <si>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</si>
  <si>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</si>
  <si>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</si>
  <si>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</si>
  <si>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</si>
  <si>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</si>
  <si>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</si>
  <si>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</si>
  <si>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</si>
  <si>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</si>
  <si>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</si>
  <si>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</si>
  <si>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</si>
  <si>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</si>
  <si>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</si>
  <si>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</si>
  <si>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</si>
  <si>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</si>
  <si>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</si>
  <si>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</si>
  <si>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</si>
  <si>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</si>
  <si>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</si>
  <si>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</si>
  <si>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</si>
  <si>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</si>
  <si>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</si>
  <si>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</si>
  <si>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</si>
  <si>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</si>
  <si>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</si>
  <si>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</si>
  <si>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</si>
  <si>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</si>
  <si>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</si>
  <si>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</si>
  <si>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</si>
  <si>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</si>
  <si>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</si>
  <si>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</si>
  <si>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</si>
  <si>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</si>
  <si>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</si>
  <si>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</si>
  <si>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</si>
  <si>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</si>
  <si>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</si>
  <si>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</si>
  <si>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</si>
  <si>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</si>
  <si>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</si>
  <si>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</si>
  <si>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</si>
  <si>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</si>
  <si>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</si>
  <si>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</si>
  <si>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</si>
  <si>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</si>
  <si>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</si>
  <si>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</si>
  <si>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</si>
  <si>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</si>
  <si>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</si>
  <si>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</si>
  <si>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</si>
  <si>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</si>
  <si>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</si>
  <si>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</si>
  <si>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</si>
  <si>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</si>
  <si>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</si>
  <si>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</si>
  <si>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</si>
  <si>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</si>
  <si>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</si>
  <si>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</si>
  <si>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</si>
  <si>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</si>
  <si>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</si>
  <si>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</si>
  <si>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</si>
  <si>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</si>
  <si>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</si>
  <si>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</si>
  <si>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</si>
  <si>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</si>
  <si>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</si>
  <si>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</si>
  <si>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</si>
  <si>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</si>
  <si>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</si>
  <si>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</si>
  <si>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</si>
  <si>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</si>
  <si>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</si>
  <si>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</si>
  <si>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</si>
  <si>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</si>
  <si>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</si>
  <si>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</si>
  <si>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30</t>
    <phoneticPr fontId="17" type="noConversion"/>
  </si>
  <si>
    <t>≥30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</si>
</sst>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4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969.35333333333335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64</v>
      </c>
      <c r="R7" s="34">
        <f>(K18+K19+K20)/3</f>
        <v>948.56666666666661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YP-2018-SHY-364-1</v>
      </c>
      <c r="B15" s="40" t="s">
        <v>143</v>
      </c>
      <c r="C15" s="40"/>
      <c r="D15" s="44" t="str">
        <f>LEFT(L9,P9)</f>
        <v>2018/06/16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987.1</v>
      </c>
      <c r="L15" s="25">
        <f>K15/S6</f>
        <v>43.871111111111112</v>
      </c>
      <c r="M15" s="45">
        <v>43.1</v>
      </c>
      <c r="N15" s="45">
        <f>M15</f>
        <v>43.1</v>
      </c>
      <c r="O15" s="40" t="s">
        <v>50</v>
      </c>
      <c r="P15" s="21">
        <f t="shared" ref="P15:P23" si="0">ROUND(K15/22.5,3)</f>
        <v>43.871000000000002</v>
      </c>
      <c r="Q15" s="46">
        <f>ROUND(AVERAGE(L15:L17),3)</f>
        <v>43.082000000000001</v>
      </c>
      <c r="R15" s="30">
        <f t="shared" ref="R15:R23" ca="1" si="1">ROUND(R$14+RAND()*S$14,2)</f>
        <v>1045.06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YP-2018-SHY-364-2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950.94</v>
      </c>
      <c r="L16" s="25">
        <f>K16/S6</f>
        <v>42.264000000000003</v>
      </c>
      <c r="M16" s="45"/>
      <c r="N16" s="45"/>
      <c r="O16" s="40"/>
      <c r="P16" s="21">
        <f t="shared" si="0"/>
        <v>42.264000000000003</v>
      </c>
      <c r="Q16" s="46"/>
      <c r="R16" s="30">
        <f t="shared" ca="1" si="1"/>
        <v>1091.32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YP-2018-SHY-364-3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970.02</v>
      </c>
      <c r="L17" s="25">
        <f>K17/S6</f>
        <v>43.112000000000002</v>
      </c>
      <c r="M17" s="45"/>
      <c r="N17" s="45"/>
      <c r="O17" s="40"/>
      <c r="P17" s="21">
        <f t="shared" si="0"/>
        <v>43.112000000000002</v>
      </c>
      <c r="Q17" s="46"/>
      <c r="R17" s="30">
        <f t="shared" ca="1" si="1"/>
        <v>1111.76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YP-2018-SHY-364-4</v>
      </c>
      <c r="B18" s="40" t="s">
        <v>143</v>
      </c>
      <c r="C18" s="40"/>
      <c r="D18" s="41" t="str">
        <f>D15</f>
        <v>2018/06/16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956.33</v>
      </c>
      <c r="L18" s="25">
        <f>K18/S6</f>
        <v>42.503555555555558</v>
      </c>
      <c r="M18" s="45">
        <v>42.2</v>
      </c>
      <c r="N18" s="45">
        <f>M18</f>
        <v>42.2</v>
      </c>
      <c r="O18" s="40" t="s">
        <v>50</v>
      </c>
      <c r="P18" s="21">
        <f>ROUND(K19/22.5,3)</f>
        <v>43.847999999999999</v>
      </c>
      <c r="Q18" s="46">
        <f>ROUND(AVERAGE(L18:L20),3)</f>
        <v>42.158999999999999</v>
      </c>
      <c r="R18" s="30">
        <f t="shared" ca="1" si="1"/>
        <v>997.09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YP-2018-SHY-364-5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986.58</v>
      </c>
      <c r="L19" s="25">
        <f>K19/S6</f>
        <v>43.847999999999999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1060.26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YP-2018-SHY-364-6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902.79</v>
      </c>
      <c r="L20" s="25">
        <f>K20/S6</f>
        <v>40.123999999999995</v>
      </c>
      <c r="M20" s="45"/>
      <c r="N20" s="45"/>
      <c r="O20" s="40"/>
      <c r="P20" s="21">
        <f t="shared" si="0"/>
        <v>40.124000000000002</v>
      </c>
      <c r="Q20" s="46"/>
      <c r="R20" s="30">
        <f t="shared" ca="1" si="1"/>
        <v>1067.83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985.09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1086.48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1094.6199999999999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990.13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972.86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1013.1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961.62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982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1004.19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1029.8399999999999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952.93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983.58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报告编号：BG-2018-SHY-364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K23+053箱型通道磨耗层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30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YP-2018-SHY-364-1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2018/06/16-2018/07/14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43.871111111111112</v>
      </c>
      <c r="AT38" s="98"/>
      <c r="AU38" s="98"/>
      <c r="AV38" s="98"/>
      <c r="AW38" s="98"/>
      <c r="AX38" s="98"/>
      <c r="AY38" s="98"/>
      <c r="AZ38" s="98"/>
      <c r="BA38" s="98">
        <f>强度记录!M15</f>
        <v>43.1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143.69999999999999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YP-2018-SHY-364-2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42.264000000000003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YP-2018-SHY-364-3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43.112000000000002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YP-2018-SHY-364-4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2018/06/16-2018/07/14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42.503555555555558</v>
      </c>
      <c r="AT47" s="98"/>
      <c r="AU47" s="98"/>
      <c r="AV47" s="98"/>
      <c r="AW47" s="98"/>
      <c r="AX47" s="98"/>
      <c r="AY47" s="98"/>
      <c r="AZ47" s="98"/>
      <c r="BA47" s="98">
        <f>强度记录!M18</f>
        <v>42.2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140.69999999999999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YP-2018-SHY-364-5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43.847999999999999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YP-2018-SHY-364-6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40.123999999999995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