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<sst xmlns="http://schemas.openxmlformats.org/spreadsheetml/2006/main" count="145">
  <si>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</si>
  <si>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</si>
  <si>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</si>
  <si>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</si>
  <si>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</si>
  <si>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JL-2018-SHY-365</t>
    </r>
  </si>
  <si>
    <t>工程部位/用途</t>
  </si>
  <si>
    <t>跃进河中桥4a-4桩基</t>
  </si>
  <si>
    <t>/</t>
  </si>
  <si>
    <t>22.5</t>
  </si>
  <si>
    <t>试验依据</t>
  </si>
  <si>
    <t>JTG E30-2005</t>
  </si>
  <si>
    <t>样品编号</t>
  </si>
  <si>
    <t>YP-2018-SHY-365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</si>
  <si>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</si>
  <si>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</si>
  <si>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</si>
  <si>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</si>
  <si>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</si>
  <si>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</si>
  <si>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</si>
  <si>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</si>
  <si>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2018/06/16-2018/07/14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</si>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</sst>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16" borderId="49" applyNumberFormat="0" applyAlignment="0" applyProtection="0">
      <alignment vertical="center"/>
    </xf>
    <xf numFmtId="0" fontId="21" fillId="16" borderId="48" applyNumberFormat="0" applyAlignment="0" applyProtection="0">
      <alignment vertical="center"/>
    </xf>
    <xf numFmtId="0" fontId="28" fillId="22" borderId="53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957.47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65</v>
      </c>
      <c r="R7" s="189">
        <f>(K18+K19+K20)/3</f>
        <v>963.293333333333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YP-2018-SHY-365-1</v>
      </c>
      <c r="B15" s="160" t="s">
        <v>47</v>
      </c>
      <c r="C15" s="160"/>
      <c r="D15" s="186" t="str">
        <f>LEFT(L9,P9)</f>
        <v>2018/06/16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938.71</v>
      </c>
      <c r="L15" s="174">
        <f>K15/S6</f>
        <v>41.7204444444444</v>
      </c>
      <c r="M15" s="175">
        <v>42.6</v>
      </c>
      <c r="N15" s="175">
        <f>M15</f>
        <v>42.6</v>
      </c>
      <c r="O15" s="160" t="s">
        <v>51</v>
      </c>
      <c r="P15" s="145">
        <f t="shared" ref="P15:P23" si="0">ROUND(K15/22.5,3)</f>
        <v>41.72</v>
      </c>
      <c r="Q15" s="181">
        <f>ROUND(AVERAGE(L15:L17),3)</f>
        <v>42.554</v>
      </c>
      <c r="R15" s="182">
        <f ca="1" t="shared" ref="R15:R23" si="1">ROUND(R$14+RAND()*S$14,2)</f>
        <v>1012.94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YP-2018-SHY-365-2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962.59</v>
      </c>
      <c r="L16" s="174">
        <f>K16/S6</f>
        <v>42.7817777777778</v>
      </c>
      <c r="M16" s="175"/>
      <c r="N16" s="175"/>
      <c r="O16" s="160"/>
      <c r="P16" s="145">
        <f t="shared" si="0"/>
        <v>42.782</v>
      </c>
      <c r="Q16" s="181"/>
      <c r="R16" s="182">
        <f ca="1" t="shared" si="1"/>
        <v>1092.17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YP-2018-SHY-365-3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971.11</v>
      </c>
      <c r="L17" s="174">
        <f>K17/S6</f>
        <v>43.1604444444444</v>
      </c>
      <c r="M17" s="175"/>
      <c r="N17" s="175"/>
      <c r="O17" s="160"/>
      <c r="P17" s="145">
        <f t="shared" si="0"/>
        <v>43.16</v>
      </c>
      <c r="Q17" s="181"/>
      <c r="R17" s="182">
        <f ca="1" t="shared" si="1"/>
        <v>1090.86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YP-2018-SHY-365-4</v>
      </c>
      <c r="B18" s="160" t="s">
        <v>47</v>
      </c>
      <c r="C18" s="160"/>
      <c r="D18" s="148" t="str">
        <f>D15</f>
        <v>2018/06/16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988.82</v>
      </c>
      <c r="L18" s="174">
        <f>K18/S6</f>
        <v>43.9475555555556</v>
      </c>
      <c r="M18" s="175">
        <v>42.8</v>
      </c>
      <c r="N18" s="175">
        <f>M18</f>
        <v>42.8</v>
      </c>
      <c r="O18" s="160" t="s">
        <v>51</v>
      </c>
      <c r="P18" s="145">
        <f>ROUND(K19/22.5,3)</f>
        <v>41.947</v>
      </c>
      <c r="Q18" s="181">
        <f>ROUND(AVERAGE(L18:L20),3)</f>
        <v>42.813</v>
      </c>
      <c r="R18" s="182">
        <f ca="1" t="shared" si="1"/>
        <v>1073.46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YP-2018-SHY-365-5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943.8</v>
      </c>
      <c r="L19" s="174">
        <f>K19/S6</f>
        <v>41.9466666666667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1098.23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YP-2018-SHY-365-6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957.26</v>
      </c>
      <c r="L20" s="174">
        <f>K20/S6</f>
        <v>42.5448888888889</v>
      </c>
      <c r="M20" s="175"/>
      <c r="N20" s="175"/>
      <c r="O20" s="160"/>
      <c r="P20" s="145">
        <f t="shared" si="0"/>
        <v>42.545</v>
      </c>
      <c r="Q20" s="181"/>
      <c r="R20" s="182">
        <f ca="1" t="shared" si="1"/>
        <v>1073.93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1082.16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1005.3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977.41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959.88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959.66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1001.05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1009.82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985.67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999.68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962.36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1029.73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986.91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报告编号：BG-2018-SHY-365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YP-2018-SHY-365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跃进河中桥4a-4桩基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YP-2018-SHY-365-1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2018/06/16-2018/07/14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41.7204444444444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42.6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121.7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YP-2018-SHY-365-2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42.7817777777778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YP-2018-SHY-365-3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43.1604444444444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YP-2018-SHY-365-4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2018/06/16-2018/07/14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43.9475555555556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42.8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122.3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YP-2018-SHY-365-5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41.9466666666667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YP-2018-SHY-365-6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42.5448888888889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2018-07-14T00:45:19Z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