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3_ncr:1_{73BE8BE2-F85C-4052-98E0-37F7AB317232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<sst xmlns="http://schemas.openxmlformats.org/spreadsheetml/2006/main" count="478" uniqueCount="145">
  <si>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</si>
  <si>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</si>
  <si>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</si>
  <si>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</si>
  <si>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</si>
  <si>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</si>
  <si>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</si>
  <si>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</si>
  <si>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</si>
  <si>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</si>
  <si>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</si>
  <si>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</si>
  <si>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</si>
  <si>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</si>
  <si>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</si>
  <si>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</si>
  <si>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</si>
  <si>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</si>
  <si>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</si>
  <si>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</si>
  <si>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</si>
  <si>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</si>
  <si>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</si>
  <si>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</si>
  <si>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</si>
  <si>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</si>
  <si>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</si>
  <si>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</si>
  <si>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</si>
  <si>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</si>
  <si>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</si>
  <si>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</si>
  <si>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</si>
  <si>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</si>
  <si>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</si>
  <si>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</si>
  <si>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</si>
  <si>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</si>
  <si>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</si>
  <si>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</si>
  <si>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</si>
  <si>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</si>
  <si>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</si>
  <si>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</si>
  <si>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</si>
  <si>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</si>
  <si>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</si>
  <si>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</si>
  <si>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</si>
  <si>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</si>
  <si>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</si>
  <si>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</si>
  <si>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</si>
  <si>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</si>
  <si>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</si>
  <si>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</si>
  <si>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</si>
  <si>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</si>
  <si>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</si>
  <si>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</si>
  <si>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</si>
  <si>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</si>
  <si>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</si>
  <si>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</si>
  <si>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</si>
  <si>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</si>
  <si>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</si>
  <si>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</si>
  <si>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</si>
  <si>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</si>
  <si>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</si>
  <si>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</si>
  <si>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</si>
  <si>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</si>
  <si>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</si>
  <si>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</si>
  <si>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</si>
  <si>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</si>
  <si>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</si>
  <si>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</si>
  <si>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</si>
  <si>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</si>
  <si>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</si>
  <si>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</si>
  <si>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</si>
  <si>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</si>
  <si>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</si>
  <si>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</si>
  <si>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</si>
  <si>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</si>
  <si>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</si>
  <si>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</si>
  <si>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</si>
  <si>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</si>
  <si>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</si>
  <si>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</si>
  <si>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</si>
  <si>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</si>
  <si>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</si>
  <si>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</si>
  <si>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</si>
  <si>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</si>
  <si>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</si>
  <si>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</si>
  <si>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</si>
  <si>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</si>
  <si>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</si>
  <si>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</si>
  <si>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</si>
  <si>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</si>
  <si>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</si>
  <si>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</si>
  <si>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</si>
  <si>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</si>
  <si>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</si>
  <si>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</si>
  <si>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</si>
  <si>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</si>
  <si>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</si>
  <si>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</si>
  <si>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</si>
  <si>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</si>
  <si>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</si>
  <si>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</si>
  <si>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</si>
  <si>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</si>
  <si>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</si>
  <si>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</si>
  <si>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</si>
  <si>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</si>
  <si>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</si>
  <si>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</si>
  <si>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</si>
  <si>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</si>
  <si>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</si>
  <si>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</si>
  <si>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</si>
  <si>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</si>
  <si>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2018/06/18-2018/07/16</t>
    <phoneticPr fontId="17" type="noConversion"/>
  </si>
  <si>
    <t xml:space="preserve">温度：21 相对湿度：59   </t>
    <phoneticPr fontId="17" type="noConversion"/>
  </si>
  <si>
    <t>S246分离立交9＃墩左幅9-1 9-2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</si>
  <si>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JL-2018-SHY-377</t>
    </r>
    <phoneticPr fontId="17" type="noConversion"/>
  </si>
  <si>
    <t>YP-2018-SHY-377</t>
    <phoneticPr fontId="17" type="noConversion"/>
  </si>
  <si>
    <t>35</t>
    <phoneticPr fontId="17" type="noConversion"/>
  </si>
  <si>
    <t>≥35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</si>
</sst>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141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140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957.82999999999993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142</v>
      </c>
      <c r="M7" s="43"/>
      <c r="N7" s="43"/>
      <c r="O7" s="43"/>
      <c r="P7" s="2" t="s">
        <v>11</v>
      </c>
      <c r="Q7" s="21" t="str">
        <f>RIGHT(L7,2)</f>
        <v>77</v>
      </c>
      <c r="R7" s="34">
        <f>(K18+K19+K20)/3</f>
        <v>971.2600000000001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139</v>
      </c>
      <c r="E9" s="42"/>
      <c r="F9" s="42"/>
      <c r="G9" s="42"/>
      <c r="H9" s="42"/>
      <c r="I9" s="42"/>
      <c r="J9" s="37" t="s">
        <v>17</v>
      </c>
      <c r="K9" s="37"/>
      <c r="L9" s="43" t="s">
        <v>138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YP-2018-SHY-377-1</v>
      </c>
      <c r="B15" s="35" t="s">
        <v>143</v>
      </c>
      <c r="C15" s="35"/>
      <c r="D15" s="41" t="str">
        <f>LEFT(L9,P9)</f>
        <v>2018/06/18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966.87</v>
      </c>
      <c r="L15" s="25">
        <f>K15/S6</f>
        <v>42.972000000000001</v>
      </c>
      <c r="M15" s="39">
        <f>AVERAGE(L15,L16,L17)</f>
        <v>42.57022222222222</v>
      </c>
      <c r="N15" s="39">
        <f>M15</f>
        <v>42.57022222222222</v>
      </c>
      <c r="O15" s="35" t="s">
        <v>45</v>
      </c>
      <c r="P15" s="21">
        <f t="shared" ref="P15:P23" si="0">ROUND(K15/22.5,3)</f>
        <v>42.972000000000001</v>
      </c>
      <c r="Q15" s="38">
        <f>ROUND(AVERAGE(L15:L17),3)</f>
        <v>42.57</v>
      </c>
      <c r="R15" s="30">
        <f t="shared" ref="R15:R23" ca="1" si="1">ROUND(R$14+RAND()*S$14,2)</f>
        <v>1108.78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YP-2018-SHY-377-2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927.87</v>
      </c>
      <c r="L16" s="25">
        <f>K16/S6</f>
        <v>41.238666666666667</v>
      </c>
      <c r="M16" s="39"/>
      <c r="N16" s="39"/>
      <c r="O16" s="35"/>
      <c r="P16" s="21">
        <f t="shared" si="0"/>
        <v>41.238999999999997</v>
      </c>
      <c r="Q16" s="38"/>
      <c r="R16" s="30">
        <f t="shared" ca="1" si="1"/>
        <v>1064.3599999999999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YP-2018-SHY-377-3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978.75</v>
      </c>
      <c r="L17" s="25">
        <f>K17/S6</f>
        <v>43.5</v>
      </c>
      <c r="M17" s="39"/>
      <c r="N17" s="39"/>
      <c r="O17" s="35"/>
      <c r="P17" s="21">
        <f t="shared" si="0"/>
        <v>43.5</v>
      </c>
      <c r="Q17" s="38"/>
      <c r="R17" s="30">
        <f t="shared" ca="1" si="1"/>
        <v>1038.4100000000001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YP-2018-SHY-377-4</v>
      </c>
      <c r="B18" s="35" t="s">
        <v>143</v>
      </c>
      <c r="C18" s="35"/>
      <c r="D18" s="42" t="str">
        <f>D15</f>
        <v>2018/06/18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983.96</v>
      </c>
      <c r="L18" s="25">
        <f>K18/S6</f>
        <v>43.731555555555559</v>
      </c>
      <c r="M18" s="39">
        <f>AVERAGE(L18,L19,L20)</f>
        <v>43.167111111111119</v>
      </c>
      <c r="N18" s="39">
        <f>M18</f>
        <v>43.167111111111119</v>
      </c>
      <c r="O18" s="35" t="s">
        <v>45</v>
      </c>
      <c r="P18" s="21">
        <f>ROUND(K19/22.5,3)</f>
        <v>42.598999999999997</v>
      </c>
      <c r="Q18" s="38">
        <f>ROUND(AVERAGE(L18:L20),3)</f>
        <v>43.167000000000002</v>
      </c>
      <c r="R18" s="30">
        <f t="shared" ca="1" si="1"/>
        <v>1080.92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YP-2018-SHY-377-5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958.48</v>
      </c>
      <c r="L19" s="25">
        <f>K19/S6</f>
        <v>42.599111111111114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1114.3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YP-2018-SHY-377-6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971.34</v>
      </c>
      <c r="L20" s="25">
        <f>K20/S6</f>
        <v>43.170666666666669</v>
      </c>
      <c r="M20" s="39"/>
      <c r="N20" s="39"/>
      <c r="O20" s="35"/>
      <c r="P20" s="21">
        <f t="shared" si="0"/>
        <v>43.170999999999999</v>
      </c>
      <c r="Q20" s="38"/>
      <c r="R20" s="30">
        <f t="shared" ca="1" si="1"/>
        <v>1050.53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1091.55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962.21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1062.46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968.11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999.49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1016.48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989.29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1004.67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1004.66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982.44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965.68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989.96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报告编号：BG-2018-SHY-377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YP-2018-SHY-377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S246分离立交9＃墩左幅9-1 9-2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YP-2018-SHY-377-1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2018/06/18-2018/07/16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144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42.972000000000001</v>
      </c>
      <c r="AT38" s="90"/>
      <c r="AU38" s="90"/>
      <c r="AV38" s="90"/>
      <c r="AW38" s="90"/>
      <c r="AX38" s="90"/>
      <c r="AY38" s="90"/>
      <c r="AZ38" s="90"/>
      <c r="BA38" s="90">
        <f>强度记录!M15</f>
        <v>42.57022222222222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121.6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YP-2018-SHY-377-2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41.238666666666667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YP-2018-SHY-377-3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43.5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YP-2018-SHY-377-4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2018/06/18-2018/07/16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144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43.731555555555559</v>
      </c>
      <c r="AT47" s="90"/>
      <c r="AU47" s="90"/>
      <c r="AV47" s="90"/>
      <c r="AW47" s="90"/>
      <c r="AX47" s="90"/>
      <c r="AY47" s="90"/>
      <c r="AZ47" s="90"/>
      <c r="BA47" s="90">
        <f>强度记录!M18</f>
        <v>43.167111111111119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123.3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YP-2018-SHY-377-5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42.599111111111114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YP-2018-SHY-377-6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43.170666666666669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