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47699\Desktop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DA8" i="2" l="1"/>
  <c r="AW7" i="2" s="1"/>
  <c r="B18" i="1" l="1"/>
  <c r="B15" i="1"/>
  <c r="D9" i="1" l="1"/>
  <c r="A20" i="1" l="1"/>
  <c r="A19" i="1"/>
  <c r="A18" i="1"/>
  <c r="A17" i="1"/>
  <c r="A16" i="1"/>
  <c r="A15" i="1"/>
  <c r="BW29" i="2" l="1"/>
  <c r="CK32" i="2"/>
  <c r="AH47" i="2" s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<sst xmlns="http://schemas.openxmlformats.org/spreadsheetml/2006/main" count="481" uniqueCount="155">
  <si>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</si>
  <si>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</si>
  <si>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</si>
  <si>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</si>
  <si>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</si>
  <si>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</si>
  <si>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</si>
  <si>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</si>
  <si>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</si>
  <si>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</si>
  <si>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</si>
  <si>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</si>
  <si>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</si>
  <si>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</si>
  <si>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</si>
  <si>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</si>
  <si>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</si>
  <si>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</si>
  <si>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</si>
  <si>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</si>
  <si>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</si>
  <si>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</si>
  <si>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</si>
  <si>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</si>
  <si>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</si>
  <si>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</si>
  <si>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</si>
  <si>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</si>
  <si>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</si>
  <si>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</si>
  <si>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</si>
  <si>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</si>
  <si>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</si>
  <si>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</si>
  <si>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</si>
  <si>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</si>
  <si>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</si>
  <si>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</si>
  <si>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</si>
  <si>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</si>
  <si>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</si>
  <si>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</si>
  <si>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</si>
  <si>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</si>
  <si>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</si>
  <si>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</si>
  <si>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</si>
  <si>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</si>
  <si>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</si>
  <si>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</si>
  <si>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</si>
  <si>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</si>
  <si>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</si>
  <si>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</si>
  <si>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</si>
  <si>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</si>
  <si>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</si>
  <si>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</si>
  <si>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</si>
  <si>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</si>
  <si>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</si>
  <si>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</si>
  <si>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</si>
  <si>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</si>
  <si>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</si>
  <si>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</si>
  <si>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</si>
  <si>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</si>
  <si>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</si>
  <si>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</si>
  <si>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</si>
  <si>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</si>
  <si>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</si>
  <si>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</si>
  <si>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</si>
  <si>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</si>
  <si>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</si>
  <si>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</si>
  <si>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</si>
  <si>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</si>
  <si>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</si>
  <si>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</si>
  <si>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</si>
  <si>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</si>
  <si>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</si>
  <si>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</si>
  <si>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</si>
  <si>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</si>
  <si>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</si>
  <si>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</si>
  <si>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</si>
  <si>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</si>
  <si>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</si>
  <si>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</si>
  <si>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</si>
  <si>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</si>
  <si>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</si>
  <si>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</si>
  <si>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</si>
  <si>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</si>
  <si>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</si>
  <si>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</si>
  <si>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</si>
  <si>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</si>
  <si>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</si>
  <si>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</si>
  <si>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</si>
  <si>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</si>
  <si>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</si>
  <si>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</si>
  <si>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</si>
  <si>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</si>
  <si>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</si>
  <si>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</si>
  <si>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</si>
  <si>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</si>
  <si>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</si>
  <si>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</si>
  <si>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</si>
  <si>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</si>
  <si>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</si>
  <si>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</si>
  <si>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</si>
  <si>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</si>
  <si>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</si>
  <si>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</si>
  <si>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</si>
  <si>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</si>
  <si>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</si>
  <si>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</si>
  <si>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</si>
  <si>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</si>
  <si>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</si>
  <si>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</si>
  <si>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</si>
  <si>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</si>
  <si>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</si>
  <si>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2018/06/24-2018/07/22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</si>
  <si>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</si>
  <si>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</si>
  <si>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</si>
  <si>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</si>
  <si>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</si>
  <si>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</si>
  <si>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</si>
  <si>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</si>
  <si>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</si>
  <si>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23</t>
    <phoneticPr fontId="16" type="noConversion"/>
  </si>
  <si>
    <t>57</t>
    <phoneticPr fontId="16" type="noConversion"/>
  </si>
  <si>
    <t>跃进河中桥3-4桩基</t>
    <phoneticPr fontId="16" type="noConversion"/>
  </si>
  <si>
    <t>设计强度</t>
    <phoneticPr fontId="16" type="noConversion"/>
  </si>
  <si>
    <t>35</t>
    <phoneticPr fontId="16" type="noConversion"/>
  </si>
  <si>
    <t>报告编号：</t>
    <phoneticPr fontId="16" type="noConversion"/>
  </si>
  <si>
    <t>BG-2018-SHY-</t>
    <phoneticPr fontId="16" type="noConversion"/>
  </si>
  <si>
    <t>395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</si>
</sst>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150</v>
      </c>
      <c r="Q1" s="58" t="s">
        <v>151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145</v>
      </c>
      <c r="Q3" s="2" t="s">
        <v>147</v>
      </c>
      <c r="R3" s="28" t="s">
        <v>146</v>
      </c>
      <c r="S3" s="2" t="s">
        <v>148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JL-2018-SHY-395</v>
      </c>
      <c r="N4" s="51"/>
      <c r="O4" s="51"/>
      <c r="P4" s="58" t="s">
        <v>154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139</v>
      </c>
      <c r="T5" s="1" t="s">
        <v>140</v>
      </c>
      <c r="U5" s="1" t="s">
        <v>141</v>
      </c>
      <c r="V5" s="1" t="s">
        <v>142</v>
      </c>
    </row>
    <row r="6" spans="1:23" ht="23" customHeight="1" x14ac:dyDescent="0.25">
      <c r="A6" s="39" t="s">
        <v>5</v>
      </c>
      <c r="B6" s="39"/>
      <c r="C6" s="39"/>
      <c r="D6" s="44" t="s">
        <v>149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947.46666666666658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YP-2018-SHY-395</v>
      </c>
      <c r="M7" s="60"/>
      <c r="N7" s="60"/>
      <c r="O7" s="61"/>
      <c r="P7" s="2" t="s">
        <v>11</v>
      </c>
      <c r="Q7" s="21" t="str">
        <f>RIGHT(L7,2)</f>
        <v>95</v>
      </c>
      <c r="R7" s="33">
        <f>(K18+K19+K20)/3</f>
        <v>966.15333333333331</v>
      </c>
      <c r="S7" s="2" t="s">
        <v>143</v>
      </c>
      <c r="T7" s="2" t="s">
        <v>144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温度：23相对湿度：57</v>
      </c>
      <c r="E9" s="38"/>
      <c r="F9" s="38"/>
      <c r="G9" s="38"/>
      <c r="H9" s="38"/>
      <c r="I9" s="38"/>
      <c r="J9" s="39" t="s">
        <v>17</v>
      </c>
      <c r="K9" s="39"/>
      <c r="L9" s="40" t="s">
        <v>137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YP-2018-SHY-395-1</v>
      </c>
      <c r="B15" s="45" t="str">
        <f>Q1</f>
        <v>35</v>
      </c>
      <c r="C15" s="38"/>
      <c r="D15" s="54" t="str">
        <f>LEFT(L9,P9)</f>
        <v>2018/06/24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919.16</v>
      </c>
      <c r="L15" s="25">
        <f>K15/S6</f>
        <v>40.851555555555557</v>
      </c>
      <c r="M15" s="55">
        <f>AVERAGE(L15,L16,L17)</f>
        <v>42.10962962962963</v>
      </c>
      <c r="N15" s="55">
        <f>M15</f>
        <v>42.10962962962963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YP-2018-SHY-395-2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979.73</v>
      </c>
      <c r="L16" s="25">
        <f>K16/S6</f>
        <v>43.543555555555557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YP-2018-SHY-395-3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943.51</v>
      </c>
      <c r="L17" s="25">
        <f>K17/S6</f>
        <v>41.933777777777777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YP-2018-SHY-395-4</v>
      </c>
      <c r="B18" s="45" t="str">
        <f>B15</f>
        <v>35</v>
      </c>
      <c r="C18" s="38"/>
      <c r="D18" s="38" t="str">
        <f>D15</f>
        <v>2018/06/24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950.49</v>
      </c>
      <c r="L18" s="25">
        <f>K18/S6</f>
        <v>42.244</v>
      </c>
      <c r="M18" s="55">
        <f>AVERAGE(L18,L19,L20)</f>
        <v>42.940148148148147</v>
      </c>
      <c r="N18" s="55">
        <f>M18</f>
        <v>42.940148148148147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YP-2018-SHY-395-5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972.13</v>
      </c>
      <c r="L19" s="25">
        <f>K19/S6</f>
        <v>43.205777777777776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YP-2018-SHY-395-6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975.84</v>
      </c>
      <c r="L20" s="25">
        <f>K20/S6</f>
        <v>43.370666666666665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971.15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1016.14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1005.48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997.04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971.79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954.19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964.51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1026.5899999999999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980.73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topLeftCell="A22" zoomScaleNormal="100" zoomScaleSheetLayoutView="100" workbookViewId="0">
      <selection activeCell="CA29" sqref="CA29:CH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报告编号：BG-2018-SHY-395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152</v>
      </c>
      <c r="CH8" s="116"/>
      <c r="CI8" s="116"/>
      <c r="CJ8" s="116"/>
      <c r="CK8" s="116"/>
      <c r="CL8" s="116"/>
      <c r="CM8" s="116"/>
      <c r="CN8" s="116"/>
      <c r="CO8" s="116"/>
      <c r="CP8" s="116" t="s">
        <v>153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395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YP-2018-SHY-395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跃进河中桥3-4桩基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强度记录!B15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138</v>
      </c>
      <c r="CB32" s="116"/>
      <c r="CC32" s="116"/>
      <c r="CD32" s="116"/>
      <c r="CE32" s="116"/>
      <c r="CF32" s="116"/>
      <c r="CK32" s="116" t="str">
        <f>强度记录!B15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YP-2018-SHY-395-1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2018/06/24-2018/07/22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2" t="str">
        <f>CA32&amp;CK32</f>
        <v>≥35</v>
      </c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1">
        <f>强度记录!L15</f>
        <v>40.851555555555557</v>
      </c>
      <c r="AT38" s="111"/>
      <c r="AU38" s="111"/>
      <c r="AV38" s="111"/>
      <c r="AW38" s="111"/>
      <c r="AX38" s="111"/>
      <c r="AY38" s="111"/>
      <c r="AZ38" s="111"/>
      <c r="BA38" s="111">
        <f>强度记录!M15</f>
        <v>42.10962962962963</v>
      </c>
      <c r="BB38" s="111"/>
      <c r="BC38" s="111"/>
      <c r="BD38" s="111"/>
      <c r="BE38" s="111"/>
      <c r="BF38" s="111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1">
        <f>ROUND(BA38/BW$29*100,1)</f>
        <v>120.3</v>
      </c>
      <c r="BP38" s="111"/>
      <c r="BQ38" s="111"/>
      <c r="BR38" s="111"/>
      <c r="BS38" s="111"/>
      <c r="BT38" s="111"/>
      <c r="BU38" s="111"/>
      <c r="BV38" s="111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07"/>
      <c r="BH39" s="107"/>
      <c r="BI39" s="107"/>
      <c r="BJ39" s="107"/>
      <c r="BK39" s="107"/>
      <c r="BL39" s="107"/>
      <c r="BM39" s="107"/>
      <c r="BN39" s="107"/>
      <c r="BO39" s="111"/>
      <c r="BP39" s="111"/>
      <c r="BQ39" s="111"/>
      <c r="BR39" s="111"/>
      <c r="BS39" s="111"/>
      <c r="BT39" s="111"/>
      <c r="BU39" s="111"/>
      <c r="BV39" s="111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07"/>
      <c r="BH40" s="107"/>
      <c r="BI40" s="107"/>
      <c r="BJ40" s="107"/>
      <c r="BK40" s="107"/>
      <c r="BL40" s="107"/>
      <c r="BM40" s="107"/>
      <c r="BN40" s="107"/>
      <c r="BO40" s="111"/>
      <c r="BP40" s="111"/>
      <c r="BQ40" s="111"/>
      <c r="BR40" s="111"/>
      <c r="BS40" s="111"/>
      <c r="BT40" s="111"/>
      <c r="BU40" s="111"/>
      <c r="BV40" s="111"/>
    </row>
    <row r="41" spans="4:96" s="9" customFormat="1" ht="7.5" customHeight="1" x14ac:dyDescent="0.25">
      <c r="D41" s="114" t="str">
        <f>强度记录!A16</f>
        <v xml:space="preserve"> YP-2018-SHY-395-2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1">
        <f>强度记录!L16</f>
        <v>43.543555555555557</v>
      </c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07"/>
      <c r="BH41" s="107"/>
      <c r="BI41" s="107"/>
      <c r="BJ41" s="107"/>
      <c r="BK41" s="107"/>
      <c r="BL41" s="107"/>
      <c r="BM41" s="107"/>
      <c r="BN41" s="107"/>
      <c r="BO41" s="111"/>
      <c r="BP41" s="111"/>
      <c r="BQ41" s="111"/>
      <c r="BR41" s="111"/>
      <c r="BS41" s="111"/>
      <c r="BT41" s="111"/>
      <c r="BU41" s="111"/>
      <c r="BV41" s="111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07"/>
      <c r="BH42" s="107"/>
      <c r="BI42" s="107"/>
      <c r="BJ42" s="107"/>
      <c r="BK42" s="107"/>
      <c r="BL42" s="107"/>
      <c r="BM42" s="107"/>
      <c r="BN42" s="107"/>
      <c r="BO42" s="111"/>
      <c r="BP42" s="111"/>
      <c r="BQ42" s="111"/>
      <c r="BR42" s="111"/>
      <c r="BS42" s="111"/>
      <c r="BT42" s="111"/>
      <c r="BU42" s="111"/>
      <c r="BV42" s="111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07"/>
      <c r="BH43" s="107"/>
      <c r="BI43" s="107"/>
      <c r="BJ43" s="107"/>
      <c r="BK43" s="107"/>
      <c r="BL43" s="107"/>
      <c r="BM43" s="107"/>
      <c r="BN43" s="107"/>
      <c r="BO43" s="111"/>
      <c r="BP43" s="111"/>
      <c r="BQ43" s="111"/>
      <c r="BR43" s="111"/>
      <c r="BS43" s="111"/>
      <c r="BT43" s="111"/>
      <c r="BU43" s="111"/>
      <c r="BV43" s="111"/>
    </row>
    <row r="44" spans="4:96" s="9" customFormat="1" ht="7.5" customHeight="1" x14ac:dyDescent="0.25">
      <c r="D44" s="114" t="str">
        <f>强度记录!A17</f>
        <v xml:space="preserve"> YP-2018-SHY-395-3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1">
        <f>强度记录!L17</f>
        <v>41.933777777777777</v>
      </c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07"/>
      <c r="BH44" s="107"/>
      <c r="BI44" s="107"/>
      <c r="BJ44" s="107"/>
      <c r="BK44" s="107"/>
      <c r="BL44" s="107"/>
      <c r="BM44" s="107"/>
      <c r="BN44" s="107"/>
      <c r="BO44" s="111"/>
      <c r="BP44" s="111"/>
      <c r="BQ44" s="111"/>
      <c r="BR44" s="111"/>
      <c r="BS44" s="111"/>
      <c r="BT44" s="111"/>
      <c r="BU44" s="111"/>
      <c r="BV44" s="111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07"/>
      <c r="BH45" s="107"/>
      <c r="BI45" s="107"/>
      <c r="BJ45" s="107"/>
      <c r="BK45" s="107"/>
      <c r="BL45" s="107"/>
      <c r="BM45" s="107"/>
      <c r="BN45" s="107"/>
      <c r="BO45" s="111"/>
      <c r="BP45" s="111"/>
      <c r="BQ45" s="111"/>
      <c r="BR45" s="111"/>
      <c r="BS45" s="111"/>
      <c r="BT45" s="111"/>
      <c r="BU45" s="111"/>
      <c r="BV45" s="111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07"/>
      <c r="BH46" s="107"/>
      <c r="BI46" s="107"/>
      <c r="BJ46" s="107"/>
      <c r="BK46" s="107"/>
      <c r="BL46" s="107"/>
      <c r="BM46" s="107"/>
      <c r="BN46" s="107"/>
      <c r="BO46" s="111"/>
      <c r="BP46" s="111"/>
      <c r="BQ46" s="111"/>
      <c r="BR46" s="111"/>
      <c r="BS46" s="111"/>
      <c r="BT46" s="111"/>
      <c r="BU46" s="111"/>
      <c r="BV46" s="111"/>
    </row>
    <row r="47" spans="4:96" s="9" customFormat="1" ht="7.5" customHeight="1" x14ac:dyDescent="0.25">
      <c r="D47" s="114" t="str">
        <f>强度记录!A18</f>
        <v xml:space="preserve"> YP-2018-SHY-395-4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2018/06/24-2018/07/22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2" t="str">
        <f>CA32&amp;CK32</f>
        <v>≥35</v>
      </c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1">
        <f>强度记录!L18</f>
        <v>42.244</v>
      </c>
      <c r="AT47" s="111"/>
      <c r="AU47" s="111"/>
      <c r="AV47" s="111"/>
      <c r="AW47" s="111"/>
      <c r="AX47" s="111"/>
      <c r="AY47" s="111"/>
      <c r="AZ47" s="111"/>
      <c r="BA47" s="111">
        <f>强度记录!M18</f>
        <v>42.940148148148147</v>
      </c>
      <c r="BB47" s="111"/>
      <c r="BC47" s="111"/>
      <c r="BD47" s="111"/>
      <c r="BE47" s="111"/>
      <c r="BF47" s="111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1">
        <f>ROUND(BA47/BW$29*100,1)</f>
        <v>122.7</v>
      </c>
      <c r="BP47" s="111"/>
      <c r="BQ47" s="111"/>
      <c r="BR47" s="111"/>
      <c r="BS47" s="111"/>
      <c r="BT47" s="111"/>
      <c r="BU47" s="111"/>
      <c r="BV47" s="111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07"/>
      <c r="BH48" s="107"/>
      <c r="BI48" s="107"/>
      <c r="BJ48" s="107"/>
      <c r="BK48" s="107"/>
      <c r="BL48" s="107"/>
      <c r="BM48" s="107"/>
      <c r="BN48" s="107"/>
      <c r="BO48" s="111"/>
      <c r="BP48" s="111"/>
      <c r="BQ48" s="111"/>
      <c r="BR48" s="111"/>
      <c r="BS48" s="111"/>
      <c r="BT48" s="111"/>
      <c r="BU48" s="111"/>
      <c r="BV48" s="111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07"/>
      <c r="BH49" s="107"/>
      <c r="BI49" s="107"/>
      <c r="BJ49" s="107"/>
      <c r="BK49" s="107"/>
      <c r="BL49" s="107"/>
      <c r="BM49" s="107"/>
      <c r="BN49" s="107"/>
      <c r="BO49" s="111"/>
      <c r="BP49" s="111"/>
      <c r="BQ49" s="111"/>
      <c r="BR49" s="111"/>
      <c r="BS49" s="111"/>
      <c r="BT49" s="111"/>
      <c r="BU49" s="111"/>
      <c r="BV49" s="111"/>
    </row>
    <row r="50" spans="4:74" s="9" customFormat="1" ht="7.5" customHeight="1" x14ac:dyDescent="0.25">
      <c r="D50" s="114" t="str">
        <f>强度记录!A19</f>
        <v xml:space="preserve"> YP-2018-SHY-395-5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1">
        <f>强度记录!L19</f>
        <v>43.205777777777776</v>
      </c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07"/>
      <c r="BH50" s="107"/>
      <c r="BI50" s="107"/>
      <c r="BJ50" s="107"/>
      <c r="BK50" s="107"/>
      <c r="BL50" s="107"/>
      <c r="BM50" s="107"/>
      <c r="BN50" s="107"/>
      <c r="BO50" s="111"/>
      <c r="BP50" s="111"/>
      <c r="BQ50" s="111"/>
      <c r="BR50" s="111"/>
      <c r="BS50" s="111"/>
      <c r="BT50" s="111"/>
      <c r="BU50" s="111"/>
      <c r="BV50" s="111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07"/>
      <c r="BH51" s="107"/>
      <c r="BI51" s="107"/>
      <c r="BJ51" s="107"/>
      <c r="BK51" s="107"/>
      <c r="BL51" s="107"/>
      <c r="BM51" s="107"/>
      <c r="BN51" s="107"/>
      <c r="BO51" s="111"/>
      <c r="BP51" s="111"/>
      <c r="BQ51" s="111"/>
      <c r="BR51" s="111"/>
      <c r="BS51" s="111"/>
      <c r="BT51" s="111"/>
      <c r="BU51" s="111"/>
      <c r="BV51" s="111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07"/>
      <c r="BH52" s="107"/>
      <c r="BI52" s="107"/>
      <c r="BJ52" s="107"/>
      <c r="BK52" s="107"/>
      <c r="BL52" s="107"/>
      <c r="BM52" s="107"/>
      <c r="BN52" s="107"/>
      <c r="BO52" s="111"/>
      <c r="BP52" s="111"/>
      <c r="BQ52" s="111"/>
      <c r="BR52" s="111"/>
      <c r="BS52" s="111"/>
      <c r="BT52" s="111"/>
      <c r="BU52" s="111"/>
      <c r="BV52" s="111"/>
    </row>
    <row r="53" spans="4:74" s="9" customFormat="1" ht="7.5" customHeight="1" x14ac:dyDescent="0.25">
      <c r="D53" s="114" t="str">
        <f>强度记录!A20</f>
        <v xml:space="preserve"> YP-2018-SHY-395-6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1">
        <f>强度记录!L20</f>
        <v>43.370666666666665</v>
      </c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07"/>
      <c r="BH53" s="107"/>
      <c r="BI53" s="107"/>
      <c r="BJ53" s="107"/>
      <c r="BK53" s="107"/>
      <c r="BL53" s="107"/>
      <c r="BM53" s="107"/>
      <c r="BN53" s="107"/>
      <c r="BO53" s="111"/>
      <c r="BP53" s="111"/>
      <c r="BQ53" s="111"/>
      <c r="BR53" s="111"/>
      <c r="BS53" s="111"/>
      <c r="BT53" s="111"/>
      <c r="BU53" s="111"/>
      <c r="BV53" s="111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07"/>
      <c r="BH54" s="107"/>
      <c r="BI54" s="107"/>
      <c r="BJ54" s="107"/>
      <c r="BK54" s="107"/>
      <c r="BL54" s="107"/>
      <c r="BM54" s="107"/>
      <c r="BN54" s="107"/>
      <c r="BO54" s="111"/>
      <c r="BP54" s="111"/>
      <c r="BQ54" s="111"/>
      <c r="BR54" s="111"/>
      <c r="BS54" s="111"/>
      <c r="BT54" s="111"/>
      <c r="BU54" s="111"/>
      <c r="BV54" s="111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07"/>
      <c r="BH55" s="107"/>
      <c r="BI55" s="107"/>
      <c r="BJ55" s="107"/>
      <c r="BK55" s="107"/>
      <c r="BL55" s="107"/>
      <c r="BM55" s="107"/>
      <c r="BN55" s="107"/>
      <c r="BO55" s="111"/>
      <c r="BP55" s="111"/>
      <c r="BQ55" s="111"/>
      <c r="BR55" s="111"/>
      <c r="BS55" s="111"/>
      <c r="BT55" s="111"/>
      <c r="BU55" s="111"/>
      <c r="BV55" s="111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2" t="s">
        <v>6</v>
      </c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2" t="s">
        <v>6</v>
      </c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2018-07-23T11:48:21Z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