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A8" i="2" l="1"/>
  <c r="AW7" i="2" s="1"/>
  <c r="B15" i="1" l="1"/>
  <c r="B18" i="1" s="1"/>
  <c r="D9" i="1" l="1"/>
  <c r="A20" i="1" l="1"/>
  <c r="A19" i="1"/>
  <c r="A18" i="1"/>
  <c r="A17" i="1"/>
  <c r="A16" i="1"/>
  <c r="A15" i="1"/>
  <c r="BW29" i="2" l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<sst xmlns="http://schemas.openxmlformats.org/spreadsheetml/2006/main" count="481" uniqueCount="155">
  <si>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</si>
  <si>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</si>
  <si>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</si>
  <si>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</si>
  <si>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</si>
  <si>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</si>
  <si>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</si>
  <si>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</si>
  <si>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</si>
  <si>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</si>
  <si>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</si>
  <si>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</si>
  <si>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</si>
  <si>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</si>
  <si>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</si>
  <si>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</si>
  <si>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</si>
  <si>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</si>
  <si>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</si>
  <si>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</si>
  <si>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</si>
  <si>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</si>
  <si>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</si>
  <si>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</si>
  <si>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</si>
  <si>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</si>
  <si>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</si>
  <si>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</si>
  <si>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</si>
  <si>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</si>
  <si>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</si>
  <si>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</si>
  <si>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</si>
  <si>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</si>
  <si>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</si>
  <si>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</si>
  <si>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</si>
  <si>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</si>
  <si>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</si>
  <si>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</si>
  <si>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</si>
  <si>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</si>
  <si>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</si>
  <si>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</si>
  <si>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</si>
  <si>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</si>
  <si>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</si>
  <si>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</si>
  <si>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</si>
  <si>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</si>
  <si>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</si>
  <si>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</si>
  <si>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</si>
  <si>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</si>
  <si>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</si>
  <si>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</si>
  <si>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</si>
  <si>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</si>
  <si>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</si>
  <si>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</si>
  <si>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</si>
  <si>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</si>
  <si>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</si>
  <si>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</si>
  <si>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</si>
  <si>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</si>
  <si>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</si>
  <si>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</si>
  <si>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</si>
  <si>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</si>
  <si>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</si>
  <si>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</si>
  <si>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</si>
  <si>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</si>
  <si>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</si>
  <si>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</si>
  <si>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</si>
  <si>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</si>
  <si>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</si>
  <si>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</si>
  <si>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</si>
  <si>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</si>
  <si>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</si>
  <si>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</si>
  <si>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</si>
  <si>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</si>
  <si>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</si>
  <si>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</si>
  <si>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</si>
  <si>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</si>
  <si>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</si>
  <si>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</si>
  <si>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</si>
  <si>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</si>
  <si>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</si>
  <si>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</si>
  <si>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</si>
  <si>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</si>
  <si>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</si>
  <si>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</si>
  <si>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</si>
  <si>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</si>
  <si>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</si>
  <si>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</si>
  <si>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</si>
  <si>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</si>
  <si>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</si>
  <si>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</si>
  <si>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</si>
  <si>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</si>
  <si>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</si>
  <si>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</si>
  <si>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</si>
  <si>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</si>
  <si>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</si>
  <si>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</si>
  <si>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</si>
  <si>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</si>
  <si>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</si>
  <si>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</si>
  <si>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</si>
  <si>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</si>
  <si>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</si>
  <si>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</si>
  <si>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</si>
  <si>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</si>
  <si>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</si>
  <si>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</si>
  <si>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</si>
  <si>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</si>
  <si>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</si>
  <si>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</si>
  <si>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</si>
  <si>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</si>
  <si>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</si>
  <si>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</si>
  <si>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</si>
  <si>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2018/06/24-2018/07/22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</si>
  <si>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</si>
  <si>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</si>
  <si>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</si>
  <si>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</si>
  <si>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</si>
  <si>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</si>
  <si>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</si>
  <si>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</si>
  <si>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</si>
  <si>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</si>
  <si>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</si>
  <si>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</si>
  <si>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</si>
  <si>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</si>
  <si>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20</t>
    <phoneticPr fontId="16" type="noConversion"/>
  </si>
  <si>
    <t>K19+770圆管涵</t>
    <phoneticPr fontId="16" type="noConversion"/>
  </si>
  <si>
    <t>397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</si>
</sst>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149</v>
      </c>
      <c r="Q1" s="39" t="s">
        <v>152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145</v>
      </c>
      <c r="Q3" s="2" t="s">
        <v>147</v>
      </c>
      <c r="R3" s="28" t="s">
        <v>146</v>
      </c>
      <c r="S3" s="2" t="s">
        <v>148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136</v>
      </c>
      <c r="L4" s="59"/>
      <c r="M4" s="58" t="str">
        <f>Q4&amp;P4</f>
        <v>JL-2018-SHY-397</v>
      </c>
      <c r="N4" s="61"/>
      <c r="O4" s="61"/>
      <c r="P4" s="39" t="s">
        <v>154</v>
      </c>
      <c r="Q4" s="38" t="s">
        <v>134</v>
      </c>
      <c r="R4" s="38" t="s">
        <v>135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139</v>
      </c>
      <c r="T5" s="1" t="s">
        <v>140</v>
      </c>
      <c r="U5" s="1" t="s">
        <v>141</v>
      </c>
      <c r="V5" s="1" t="s">
        <v>142</v>
      </c>
    </row>
    <row r="6" spans="1:23" ht="23" customHeight="1" x14ac:dyDescent="0.25">
      <c r="A6" s="42" t="s">
        <v>5</v>
      </c>
      <c r="B6" s="42"/>
      <c r="C6" s="42"/>
      <c r="D6" s="55" t="s">
        <v>153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623.4466666666666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YP-2018-SHY-397</v>
      </c>
      <c r="M7" s="46"/>
      <c r="N7" s="46"/>
      <c r="O7" s="47"/>
      <c r="P7" s="2" t="s">
        <v>11</v>
      </c>
      <c r="Q7" s="21" t="str">
        <f>RIGHT(L7,2)</f>
        <v>97</v>
      </c>
      <c r="R7" s="33">
        <f>(K18+K19+K20)/3</f>
        <v>626.94333333333327</v>
      </c>
      <c r="S7" s="2" t="s">
        <v>143</v>
      </c>
      <c r="T7" s="2" t="s">
        <v>144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温度：23相对湿度：57</v>
      </c>
      <c r="E9" s="44"/>
      <c r="F9" s="44"/>
      <c r="G9" s="44"/>
      <c r="H9" s="44"/>
      <c r="I9" s="44"/>
      <c r="J9" s="42" t="s">
        <v>17</v>
      </c>
      <c r="K9" s="42"/>
      <c r="L9" s="51" t="s">
        <v>137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YP-2018-SHY-397-1</v>
      </c>
      <c r="B15" s="43" t="str">
        <f>Q1</f>
        <v>20</v>
      </c>
      <c r="C15" s="44"/>
      <c r="D15" s="50" t="str">
        <f>LEFT(L9,P9)</f>
        <v>2018/06/24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619.6</v>
      </c>
      <c r="L15" s="25">
        <f>K15/S6</f>
        <v>27.53777777777778</v>
      </c>
      <c r="M15" s="48">
        <f>AVERAGE(L15,L16,L17)</f>
        <v>27.70874074074074</v>
      </c>
      <c r="N15" s="48">
        <f>M15</f>
        <v>27.70874074074074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YP-2018-SHY-397-2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601.73</v>
      </c>
      <c r="L16" s="25">
        <f>K16/S6</f>
        <v>26.743555555555556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YP-2018-SHY-397-3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649.01</v>
      </c>
      <c r="L17" s="25">
        <f>K17/S6</f>
        <v>28.844888888888889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YP-2018-SHY-397-4</v>
      </c>
      <c r="B18" s="43" t="str">
        <f>B15</f>
        <v>20</v>
      </c>
      <c r="C18" s="44"/>
      <c r="D18" s="44" t="str">
        <f>D15</f>
        <v>2018/06/24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615.92999999999995</v>
      </c>
      <c r="L18" s="25">
        <f>K18/S6</f>
        <v>27.374666666666663</v>
      </c>
      <c r="M18" s="48">
        <f>AVERAGE(L18,L19,L20)</f>
        <v>27.864148148148146</v>
      </c>
      <c r="N18" s="48">
        <f>M18</f>
        <v>27.864148148148146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YP-2018-SHY-397-5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641.54</v>
      </c>
      <c r="L19" s="25">
        <f>K19/S6</f>
        <v>28.512888888888888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YP-2018-SHY-397-6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623.36</v>
      </c>
      <c r="L20" s="25">
        <f>K20/S6</f>
        <v>27.704888888888888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1014.19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980.4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1000.68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1008.76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1006.54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962.3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1003.58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976.34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1009.8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view="pageBreakPreview" zoomScaleNormal="100" zoomScaleSheetLayoutView="100" workbookViewId="0">
      <selection activeCell="CA29" sqref="CA29:CH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报告编号：BG-2018-SHY-397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 t="s">
        <v>62</v>
      </c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150</v>
      </c>
      <c r="CH8" s="95"/>
      <c r="CI8" s="95"/>
      <c r="CJ8" s="95"/>
      <c r="CK8" s="95"/>
      <c r="CL8" s="95"/>
      <c r="CM8" s="95"/>
      <c r="CN8" s="95"/>
      <c r="CO8" s="95"/>
      <c r="CP8" s="95" t="s">
        <v>151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397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63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YP-2018-SHY-397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K19+770圆管涵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69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强度记录!B15</f>
        <v>20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70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138</v>
      </c>
      <c r="CB32" s="95"/>
      <c r="CC32" s="95"/>
      <c r="CD32" s="95"/>
      <c r="CE32" s="95"/>
      <c r="CF32" s="95"/>
      <c r="CK32" s="95" t="str">
        <f>强度记录!B15</f>
        <v>20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71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73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74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YP-2018-SHY-397-1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2018/06/24-2018/07/22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≥20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27.53777777777778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27.70874074074074</v>
      </c>
      <c r="BB38" s="102"/>
      <c r="BC38" s="102"/>
      <c r="BD38" s="102"/>
      <c r="BE38" s="102"/>
      <c r="BF38" s="102"/>
      <c r="BG38" s="100" t="s">
        <v>75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138.5</v>
      </c>
      <c r="BP38" s="102"/>
      <c r="BQ38" s="102"/>
      <c r="BR38" s="102"/>
      <c r="BS38" s="102"/>
      <c r="BT38" s="102"/>
      <c r="BU38" s="102"/>
      <c r="BV38" s="102"/>
      <c r="CR38" s="9" t="s">
        <v>76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YP-2018-SHY-397-2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26.743555555555556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YP-2018-SHY-397-3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28.844888888888889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YP-2018-SHY-397-4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2018/06/24-2018/07/22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≥20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27.374666666666663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27.864148148148146</v>
      </c>
      <c r="BB47" s="102"/>
      <c r="BC47" s="102"/>
      <c r="BD47" s="102"/>
      <c r="BE47" s="102"/>
      <c r="BF47" s="102"/>
      <c r="BG47" s="100" t="s">
        <v>75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139.30000000000001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YP-2018-SHY-397-5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28.512888888888888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YP-2018-SHY-397-6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27.704888888888888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81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90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92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95</v>
      </c>
      <c r="M1" s="52"/>
      <c r="N1" s="52"/>
    </row>
    <row r="2" spans="1:15" ht="14.15" customHeight="1" x14ac:dyDescent="0.25">
      <c r="L2" s="7"/>
      <c r="M2" s="53" t="s">
        <v>96</v>
      </c>
      <c r="N2" s="53"/>
    </row>
    <row r="3" spans="1:15" ht="25" customHeight="1" x14ac:dyDescent="0.25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98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99</v>
      </c>
      <c r="J11" s="78" t="s">
        <v>100</v>
      </c>
      <c r="K11" s="78" t="s">
        <v>101</v>
      </c>
      <c r="L11" s="78" t="s">
        <v>102</v>
      </c>
      <c r="M11" s="78" t="s">
        <v>103</v>
      </c>
      <c r="N11" s="189" t="s">
        <v>104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106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107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108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109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82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83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84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85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86</v>
      </c>
      <c r="AZ100" s="108"/>
      <c r="BA100" s="108"/>
      <c r="BB100" s="108"/>
      <c r="BC100" s="108"/>
      <c r="BD100" s="108"/>
      <c r="BE100" s="108" t="s">
        <v>87</v>
      </c>
      <c r="BF100" s="108"/>
      <c r="BG100" s="108"/>
      <c r="BH100" s="108"/>
      <c r="BI100" s="108"/>
      <c r="BJ100" s="108"/>
      <c r="BK100" s="108" t="s">
        <v>88</v>
      </c>
      <c r="BL100" s="108"/>
      <c r="BM100" s="108"/>
      <c r="BN100" s="15"/>
      <c r="BO100" s="108" t="s">
        <v>89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95</v>
      </c>
      <c r="M1" s="52"/>
      <c r="N1" s="52"/>
      <c r="O1" s="52"/>
    </row>
    <row r="2" spans="1:15" ht="14.15" customHeight="1" x14ac:dyDescent="0.25">
      <c r="M2" s="7"/>
      <c r="N2" s="53" t="s">
        <v>111</v>
      </c>
      <c r="O2" s="53"/>
    </row>
    <row r="3" spans="1:15" ht="25" customHeight="1" x14ac:dyDescent="0.25">
      <c r="A3" s="205" t="s">
        <v>112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113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114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133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