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<sst xmlns="http://schemas.openxmlformats.org/spreadsheetml/2006/main" count="247" uniqueCount="103">
  <si>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</si>
  <si>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</si>
  <si>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</si>
  <si>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</si>
  <si>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</si>
  <si>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</si>
  <si>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</si>
  <si>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</si>
  <si>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</si>
  <si>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</si>
  <si>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</si>
  <si>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</si>
  <si>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</si>
  <si>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</si>
  <si>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</si>
  <si>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</si>
  <si>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</si>
  <si>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</si>
  <si>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</si>
  <si>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</si>
  <si>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</si>
  <si>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</si>
  <si>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</si>
  <si>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</si>
  <si>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</si>
  <si>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</si>
  <si>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</si>
  <si>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</si>
  <si>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</si>
  <si>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</si>
  <si>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</si>
  <si>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</si>
  <si>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</si>
  <si>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</si>
  <si>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</si>
  <si>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</si>
  <si>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</si>
  <si>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</si>
  <si>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</si>
  <si>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</si>
  <si>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</si>
  <si>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</si>
  <si>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</si>
  <si>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</si>
  <si>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</si>
  <si>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</si>
  <si>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</si>
  <si>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</si>
  <si>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</si>
  <si>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</si>
  <si>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</si>
  <si>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</si>
  <si>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</si>
  <si>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</si>
  <si>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</si>
  <si>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</si>
  <si>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</si>
  <si>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</si>
  <si>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</si>
  <si>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</si>
  <si>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</si>
  <si>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</si>
  <si>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</si>
  <si>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</si>
  <si>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</si>
  <si>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</si>
  <si>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</si>
  <si>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</si>
  <si>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</si>
  <si>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</si>
  <si>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</si>
  <si>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</si>
  <si>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</si>
  <si>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</si>
  <si>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</si>
  <si>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</si>
  <si>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</si>
  <si>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</si>
  <si>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</si>
  <si>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</si>
  <si>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</si>
  <si>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</si>
  <si>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</si>
  <si>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</si>
  <si>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</si>
  <si>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</si>
  <si>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</si>
  <si>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</si>
  <si>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</si>
  <si>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</si>
  <si>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</si>
  <si>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</si>
  <si>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</si>
  <si>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</si>
  <si>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</si>
  <si>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</si>
  <si>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</si>
  <si>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35</t>
    <phoneticPr fontId="14" type="noConversion"/>
  </si>
  <si>
    <t>2018/07/10-2018/08/07</t>
    <phoneticPr fontId="14" type="noConversion"/>
  </si>
  <si>
    <t>21</t>
    <phoneticPr fontId="14" type="noConversion"/>
  </si>
  <si>
    <t>59</t>
    <phoneticPr fontId="14" type="noConversion"/>
  </si>
  <si>
    <t>450</t>
    <phoneticPr fontId="14" type="noConversion"/>
  </si>
  <si>
    <t>跃进河中桥4a-2桩基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</si>
</sst>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9" workbookViewId="0">
      <selection activeCell="L17" sqref="L17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44" t="s">
        <v>0</v>
      </c>
      <c r="N1" s="44"/>
      <c r="O1" s="44"/>
      <c r="P1" s="30" t="s">
        <v>91</v>
      </c>
      <c r="Q1" s="31" t="s">
        <v>97</v>
      </c>
      <c r="R1" s="14" t="s">
        <v>94</v>
      </c>
    </row>
    <row r="2" spans="1:23" ht="14.15" customHeight="1">
      <c r="M2" s="5"/>
      <c r="N2" s="45" t="s">
        <v>1</v>
      </c>
      <c r="O2" s="45"/>
      <c r="P2" s="30"/>
      <c r="Q2" s="30"/>
    </row>
    <row r="3" spans="1:23" ht="25" customHeight="1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99</v>
      </c>
      <c r="R3" s="19" t="s">
        <v>90</v>
      </c>
      <c r="S3" s="29" t="s">
        <v>100</v>
      </c>
    </row>
    <row r="4" spans="1:23" ht="10" customHeight="1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JL-2018-SHY-450</v>
      </c>
      <c r="N4" s="53"/>
      <c r="O4" s="53"/>
      <c r="P4" s="31" t="s">
        <v>101</v>
      </c>
      <c r="Q4" s="30" t="s">
        <v>79</v>
      </c>
      <c r="R4" s="30" t="s">
        <v>80</v>
      </c>
    </row>
    <row r="5" spans="1:23" s="1" customFormat="1" ht="15" customHeight="1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4" t="s">
        <v>5</v>
      </c>
      <c r="B6" s="34"/>
      <c r="C6" s="34"/>
      <c r="D6" s="47" t="s">
        <v>102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966.19666666666672</v>
      </c>
      <c r="S6" s="2" t="s">
        <v>7</v>
      </c>
      <c r="T6" s="30"/>
      <c r="U6" s="33"/>
      <c r="V6" s="33"/>
    </row>
    <row r="7" spans="1:23" ht="23" customHeight="1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YP-2018-SHY-450</v>
      </c>
      <c r="M7" s="38"/>
      <c r="N7" s="38"/>
      <c r="O7" s="39"/>
      <c r="P7" s="2" t="s">
        <v>11</v>
      </c>
      <c r="Q7" s="14" t="str">
        <f>RIGHT(L7,2)</f>
        <v>50</v>
      </c>
      <c r="R7" s="24">
        <f>(K18+K19+K20)/3</f>
        <v>967.96333333333348</v>
      </c>
      <c r="S7" s="2" t="s">
        <v>87</v>
      </c>
      <c r="T7" s="2" t="s">
        <v>88</v>
      </c>
    </row>
    <row r="8" spans="1:23" ht="23" customHeight="1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>
      <c r="A9" s="34" t="s">
        <v>16</v>
      </c>
      <c r="B9" s="34"/>
      <c r="C9" s="34"/>
      <c r="D9" s="36" t="str">
        <f>P3&amp;Q3&amp;R3&amp;S3</f>
        <v>温度：21相对湿度：59</v>
      </c>
      <c r="E9" s="36"/>
      <c r="F9" s="36"/>
      <c r="G9" s="36"/>
      <c r="H9" s="36"/>
      <c r="I9" s="36"/>
      <c r="J9" s="34" t="s">
        <v>17</v>
      </c>
      <c r="K9" s="34"/>
      <c r="L9" s="43" t="s">
        <v>98</v>
      </c>
      <c r="M9" s="43"/>
      <c r="N9" s="43"/>
      <c r="O9" s="43"/>
      <c r="P9" s="2" t="s">
        <v>18</v>
      </c>
      <c r="Q9" s="26"/>
    </row>
    <row r="10" spans="1:23" ht="30" customHeight="1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>
      <c r="A15" s="28" t="str">
        <f>R4&amp;P4&amp;S5</f>
        <v xml:space="preserve"> YP-2018-SHY-450-1</v>
      </c>
      <c r="B15" s="36" t="str">
        <f>R1&amp;Q1</f>
        <v>C35</v>
      </c>
      <c r="C15" s="36"/>
      <c r="D15" s="42" t="str">
        <f>LEFT(L9,P9)</f>
        <v>2018/07/10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929.37</v>
      </c>
      <c r="L15" s="17">
        <f>K15/S6</f>
        <v>41.305333333333337</v>
      </c>
      <c r="M15" s="40">
        <f>AVERAGE(L15,L16,L17)</f>
        <v>42.942074074074071</v>
      </c>
      <c r="N15" s="40">
        <f>M15</f>
        <v>42.942074074074071</v>
      </c>
      <c r="O15" s="35" t="s">
        <v>41</v>
      </c>
      <c r="P15" s="14"/>
      <c r="Q15" s="32"/>
      <c r="R15" s="21"/>
    </row>
    <row r="16" spans="1:23" ht="28" customHeight="1">
      <c r="A16" s="28" t="str">
        <f>R4&amp;P4&amp;T5</f>
        <v xml:space="preserve"> YP-2018-SHY-450-2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969.02</v>
      </c>
      <c r="L16" s="17">
        <f>K16/S6</f>
        <v>43.067555555555558</v>
      </c>
      <c r="M16" s="40"/>
      <c r="N16" s="40"/>
      <c r="O16" s="35"/>
      <c r="P16" s="14"/>
      <c r="Q16" s="32"/>
      <c r="R16" s="21"/>
    </row>
    <row r="17" spans="1:18" ht="28" customHeight="1">
      <c r="A17" s="28" t="str">
        <f>R4&amp;P4&amp;U5</f>
        <v xml:space="preserve"> YP-2018-SHY-450-3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1000.2</v>
      </c>
      <c r="L17" s="17">
        <f>K17/S6</f>
        <v>44.453333333333333</v>
      </c>
      <c r="M17" s="40"/>
      <c r="N17" s="40"/>
      <c r="O17" s="35"/>
      <c r="P17" s="14"/>
      <c r="Q17" s="32"/>
      <c r="R17" s="21"/>
    </row>
    <row r="18" spans="1:18" ht="28" customHeight="1">
      <c r="A18" s="28" t="str">
        <f>R4&amp;P4&amp;V5</f>
        <v xml:space="preserve"> YP-2018-SHY-450-4</v>
      </c>
      <c r="B18" s="35" t="str">
        <f>B15</f>
        <v>C35</v>
      </c>
      <c r="C18" s="36"/>
      <c r="D18" s="36" t="str">
        <f>D15</f>
        <v>2018/07/10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994.14</v>
      </c>
      <c r="L18" s="17">
        <f>K18/S6</f>
        <v>44.183999999999997</v>
      </c>
      <c r="M18" s="40">
        <f>AVERAGE(L18,L19,L20)</f>
        <v>43.0205925925926</v>
      </c>
      <c r="N18" s="40">
        <f>M18</f>
        <v>43.0205925925926</v>
      </c>
      <c r="O18" s="35" t="s">
        <v>41</v>
      </c>
      <c r="P18" s="14"/>
      <c r="Q18" s="32"/>
      <c r="R18" s="21"/>
    </row>
    <row r="19" spans="1:18" ht="28" customHeight="1">
      <c r="A19" s="28" t="str">
        <f>R4&amp;P4&amp;S7</f>
        <v xml:space="preserve"> YP-2018-SHY-450-5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960.97</v>
      </c>
      <c r="L19" s="17">
        <f>K19/S6</f>
        <v>42.709777777777781</v>
      </c>
      <c r="M19" s="40"/>
      <c r="N19" s="40"/>
      <c r="O19" s="35"/>
      <c r="P19" s="14"/>
      <c r="Q19" s="32"/>
      <c r="R19" s="21"/>
    </row>
    <row r="20" spans="1:18" ht="28" customHeight="1">
      <c r="A20" s="28" t="str">
        <f>R4&amp;P4&amp;T7</f>
        <v xml:space="preserve"> YP-2018-SHY-450-6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948.78</v>
      </c>
      <c r="L20" s="17">
        <f>K20/S6</f>
        <v>42.167999999999999</v>
      </c>
      <c r="M20" s="40"/>
      <c r="N20" s="40"/>
      <c r="O20" s="35"/>
      <c r="P20" s="14"/>
      <c r="Q20" s="32"/>
      <c r="R20" s="21"/>
    </row>
    <row r="21" spans="1:18" ht="28" customHeight="1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>
      <c r="R28" s="22"/>
    </row>
    <row r="29" spans="1:18" s="3" customFormat="1" ht="12.5" customHeight="1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报告编号：BG-2018-SHY-450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450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YP-2018-SHY-450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跃进河中桥4a-2桩基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35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35</v>
      </c>
      <c r="CL32" s="56"/>
      <c r="CM32" s="56"/>
      <c r="CN32" s="56"/>
      <c r="CO32" s="56"/>
      <c r="CP32" s="56"/>
    </row>
    <row r="33" spans="4:96" s="6" customFormat="1" ht="7.4" customHeight="1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>
      <c r="D38" s="61" t="str">
        <f>强度记录!A15</f>
        <v xml:space="preserve"> YP-2018-SHY-450-1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2018/07/10-2018/08/07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≥35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41.305333333333337</v>
      </c>
      <c r="AT38" s="62"/>
      <c r="AU38" s="62"/>
      <c r="AV38" s="62"/>
      <c r="AW38" s="62"/>
      <c r="AX38" s="62"/>
      <c r="AY38" s="62"/>
      <c r="AZ38" s="62"/>
      <c r="BA38" s="62">
        <f>强度记录!M15</f>
        <v>42.942074074074071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122.7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>
      <c r="D41" s="61" t="str">
        <f>强度记录!A16</f>
        <v xml:space="preserve"> YP-2018-SHY-450-2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43.067555555555558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>
      <c r="D44" s="61" t="str">
        <f>强度记录!A17</f>
        <v xml:space="preserve"> YP-2018-SHY-450-3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44.453333333333333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>
      <c r="D47" s="61" t="str">
        <f>强度记录!A18</f>
        <v xml:space="preserve"> YP-2018-SHY-450-4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2018/07/10-2018/08/07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≥35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44.183999999999997</v>
      </c>
      <c r="AT47" s="62"/>
      <c r="AU47" s="62"/>
      <c r="AV47" s="62"/>
      <c r="AW47" s="62"/>
      <c r="AX47" s="62"/>
      <c r="AY47" s="62"/>
      <c r="AZ47" s="62"/>
      <c r="BA47" s="62">
        <f>强度记录!M18</f>
        <v>43.0205925925926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122.9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>
      <c r="D50" s="61" t="str">
        <f>强度记录!A19</f>
        <v xml:space="preserve"> YP-2018-SHY-450-5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42.709777777777781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>
      <c r="D53" s="61" t="str">
        <f>强度记录!A20</f>
        <v xml:space="preserve"> YP-2018-SHY-450-6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42.167999999999999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2018-08-26T03:12:55Z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