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CA6B5162-17CA-4AA4-9126-496DD9430F5B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<sst xmlns="http://schemas.openxmlformats.org/spreadsheetml/2006/main" count="247" uniqueCount="103">
  <si>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</si>
  <si>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</si>
  <si>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</si>
  <si>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</si>
  <si>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</si>
  <si>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</si>
  <si>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</si>
  <si>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</si>
  <si>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</si>
  <si>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</si>
  <si>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</si>
  <si>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</si>
  <si>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</si>
  <si>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</si>
  <si>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</si>
  <si>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</si>
  <si>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</si>
  <si>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</si>
  <si>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</si>
  <si>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</si>
  <si>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</si>
  <si>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</si>
  <si>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</si>
  <si>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</si>
  <si>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</si>
  <si>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</si>
  <si>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</si>
  <si>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</si>
  <si>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</si>
  <si>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</si>
  <si>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</si>
  <si>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</si>
  <si>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</si>
  <si>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</si>
  <si>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</si>
  <si>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</si>
  <si>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</si>
  <si>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</si>
  <si>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</si>
  <si>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</si>
  <si>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</si>
  <si>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</si>
  <si>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</si>
  <si>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</si>
  <si>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</si>
  <si>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</si>
  <si>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</si>
  <si>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</si>
  <si>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</si>
  <si>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</si>
  <si>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</si>
  <si>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</si>
  <si>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</si>
  <si>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</si>
  <si>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</si>
  <si>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</si>
  <si>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</si>
  <si>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</si>
  <si>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</si>
  <si>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</si>
  <si>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</si>
  <si>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</si>
  <si>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</si>
  <si>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</si>
  <si>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</si>
  <si>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</si>
  <si>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</si>
  <si>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</si>
  <si>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</si>
  <si>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</si>
  <si>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</si>
  <si>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</si>
  <si>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</si>
  <si>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</si>
  <si>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</si>
  <si>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</si>
  <si>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</si>
  <si>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</si>
  <si>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</si>
  <si>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</si>
  <si>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</si>
  <si>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</si>
  <si>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</si>
  <si>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</si>
  <si>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</si>
  <si>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</si>
  <si>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</si>
  <si>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</si>
  <si>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</si>
  <si>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</si>
  <si>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</si>
  <si>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</si>
  <si>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</si>
  <si>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</si>
  <si>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</si>
  <si>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</si>
  <si>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</si>
  <si>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30</t>
    <phoneticPr fontId="14" type="noConversion"/>
  </si>
  <si>
    <t>AK0+463箱型涵洞磨耗层</t>
    <phoneticPr fontId="14" type="noConversion"/>
  </si>
  <si>
    <t>541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</si>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</sst>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97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101</v>
      </c>
      <c r="R3" s="19" t="s">
        <v>90</v>
      </c>
      <c r="S3" s="29" t="s">
        <v>102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JL-2018-SHY-541</v>
      </c>
      <c r="N4" s="43"/>
      <c r="O4" s="43"/>
      <c r="P4" s="50" t="s">
        <v>99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98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857.45333333333338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YP-2018-SHY-541</v>
      </c>
      <c r="M7" s="52"/>
      <c r="N7" s="52"/>
      <c r="O7" s="53"/>
      <c r="P7" s="2" t="s">
        <v>11</v>
      </c>
      <c r="Q7" s="14" t="str">
        <f>RIGHT(L7,2)</f>
        <v>41</v>
      </c>
      <c r="R7" s="24">
        <f>(K18+K19+K20)/3</f>
        <v>840.81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温度：21相对湿度：58</v>
      </c>
      <c r="E9" s="30"/>
      <c r="F9" s="30"/>
      <c r="G9" s="30"/>
      <c r="H9" s="30"/>
      <c r="I9" s="30"/>
      <c r="J9" s="31" t="s">
        <v>17</v>
      </c>
      <c r="K9" s="31"/>
      <c r="L9" s="32" t="s">
        <v>100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YP-2018-SHY-541-1</v>
      </c>
      <c r="B15" s="30" t="str">
        <f>R1&amp;Q1</f>
        <v>C30</v>
      </c>
      <c r="C15" s="30"/>
      <c r="D15" s="46" t="str">
        <f>LEFT(L9,P9)</f>
        <v>2018/07/29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873.75</v>
      </c>
      <c r="L15" s="17">
        <f>K15/S6</f>
        <v>38.833333333333336</v>
      </c>
      <c r="M15" s="47">
        <f>AVERAGE(L15,L16,L17)</f>
        <v>38.109037037037034</v>
      </c>
      <c r="N15" s="47">
        <f>M15</f>
        <v>38.109037037037034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YP-2018-SHY-541-2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854.29</v>
      </c>
      <c r="L16" s="17">
        <f>K16/S6</f>
        <v>37.968444444444444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YP-2018-SHY-541-3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844.32</v>
      </c>
      <c r="L17" s="17">
        <f>K17/S6</f>
        <v>37.525333333333336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YP-2018-SHY-541-4</v>
      </c>
      <c r="B18" s="37" t="str">
        <f>B15</f>
        <v>C30</v>
      </c>
      <c r="C18" s="30"/>
      <c r="D18" s="30" t="str">
        <f>D15</f>
        <v>2018/07/29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802.72</v>
      </c>
      <c r="L18" s="17">
        <f>K18/S6</f>
        <v>35.676444444444442</v>
      </c>
      <c r="M18" s="47">
        <f>AVERAGE(L18,L19,L20)</f>
        <v>37.369333333333337</v>
      </c>
      <c r="N18" s="47">
        <f>M18</f>
        <v>37.369333333333337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YP-2018-SHY-541-5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880.78</v>
      </c>
      <c r="L19" s="17">
        <f>K19/S6</f>
        <v>39.145777777777774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YP-2018-SHY-541-6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838.93</v>
      </c>
      <c r="L20" s="17">
        <f>K20/S6</f>
        <v>37.285777777777774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报告编号：BG-2018-SHY-541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541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YP-2018-SHY-541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AK0+463箱型涵洞磨耗层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30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30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YP-2018-SHY-541-1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2018/07/29-2018/08/26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≥30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38.833333333333336</v>
      </c>
      <c r="AT38" s="72"/>
      <c r="AU38" s="72"/>
      <c r="AV38" s="72"/>
      <c r="AW38" s="72"/>
      <c r="AX38" s="72"/>
      <c r="AY38" s="72"/>
      <c r="AZ38" s="72"/>
      <c r="BA38" s="72">
        <f>强度记录!M15</f>
        <v>38.109037037037034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127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YP-2018-SHY-541-2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37.968444444444444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YP-2018-SHY-541-3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37.525333333333336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YP-2018-SHY-541-4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2018/07/29-2018/08/26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≥30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35.676444444444442</v>
      </c>
      <c r="AT47" s="72"/>
      <c r="AU47" s="72"/>
      <c r="AV47" s="72"/>
      <c r="AW47" s="72"/>
      <c r="AX47" s="72"/>
      <c r="AY47" s="72"/>
      <c r="AZ47" s="72"/>
      <c r="BA47" s="72">
        <f>强度记录!M18</f>
        <v>37.369333333333337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124.6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YP-2018-SHY-541-5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39.145777777777774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YP-2018-SHY-541-6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37.285777777777774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