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TIVITES 2017\31 au 05-08-2017 PCR SAVA\Finances\"/>
    </mc:Choice>
  </mc:AlternateContent>
  <bookViews>
    <workbookView xWindow="0" yWindow="0" windowWidth="20490" windowHeight="7755"/>
  </bookViews>
  <sheets>
    <sheet name="LA_PCR Atsinanana_OK" sheetId="2" r:id="rId1"/>
    <sheet name="PCR Melaky_OK" sheetId="4" r:id="rId2"/>
    <sheet name="LA_PCR SAV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7" i="3"/>
  <c r="J7" i="3"/>
  <c r="J5" i="3"/>
  <c r="J6" i="3"/>
  <c r="J25" i="3" l="1"/>
  <c r="J11" i="3" l="1"/>
  <c r="J9" i="3"/>
  <c r="J12" i="3" s="1"/>
  <c r="J13" i="3" s="1"/>
  <c r="F45" i="2" l="1"/>
  <c r="C13" i="2"/>
  <c r="C14" i="2" s="1"/>
  <c r="E49" i="2"/>
  <c r="F49" i="2" s="1"/>
  <c r="F48" i="2"/>
  <c r="F35" i="2"/>
  <c r="F37" i="2"/>
  <c r="D38" i="2"/>
  <c r="F18" i="4" l="1"/>
  <c r="F15" i="4"/>
  <c r="F14" i="4" s="1"/>
  <c r="F16" i="4"/>
  <c r="F17" i="4"/>
  <c r="F17" i="2" l="1"/>
  <c r="C13" i="4"/>
  <c r="D19" i="4"/>
  <c r="F33" i="2" l="1"/>
  <c r="C30" i="2"/>
  <c r="F30" i="2" s="1"/>
  <c r="F48" i="3"/>
  <c r="F47" i="3"/>
  <c r="H47" i="3" s="1"/>
  <c r="F46" i="3"/>
  <c r="H46" i="3" s="1"/>
  <c r="F45" i="3"/>
  <c r="H45" i="3" s="1"/>
  <c r="F44" i="3"/>
  <c r="H44" i="3" s="1"/>
  <c r="F43" i="3"/>
  <c r="H43" i="3" s="1"/>
  <c r="F42" i="3"/>
  <c r="H42" i="3" s="1"/>
  <c r="F41" i="3"/>
  <c r="H41" i="3" s="1"/>
  <c r="F40" i="3"/>
  <c r="H40" i="3" s="1"/>
  <c r="F39" i="3"/>
  <c r="H39" i="3" s="1"/>
  <c r="I39" i="3" s="1"/>
  <c r="F38" i="3"/>
  <c r="H38" i="3" s="1"/>
  <c r="F36" i="3"/>
  <c r="G35" i="3"/>
  <c r="C34" i="3"/>
  <c r="F34" i="3" s="1"/>
  <c r="H34" i="3" s="1"/>
  <c r="C33" i="3"/>
  <c r="F33" i="3" s="1"/>
  <c r="H33" i="3" s="1"/>
  <c r="C32" i="3"/>
  <c r="F32" i="3" s="1"/>
  <c r="F30" i="3"/>
  <c r="H30" i="3" s="1"/>
  <c r="F29" i="3"/>
  <c r="H29" i="3" s="1"/>
  <c r="F28" i="3"/>
  <c r="G28" i="3" s="1"/>
  <c r="F27" i="3"/>
  <c r="H27" i="3" s="1"/>
  <c r="F26" i="3"/>
  <c r="H26" i="3" s="1"/>
  <c r="F25" i="3"/>
  <c r="F23" i="3"/>
  <c r="H23" i="3" s="1"/>
  <c r="F22" i="3"/>
  <c r="H22" i="3" s="1"/>
  <c r="F20" i="3"/>
  <c r="F19" i="3"/>
  <c r="F18" i="3" s="1"/>
  <c r="F17" i="3"/>
  <c r="H17" i="3" s="1"/>
  <c r="F16" i="3"/>
  <c r="H16" i="3" s="1"/>
  <c r="F15" i="3"/>
  <c r="H15" i="3" s="1"/>
  <c r="C13" i="3"/>
  <c r="F13" i="3" s="1"/>
  <c r="F12" i="3"/>
  <c r="F11" i="3"/>
  <c r="F10" i="3"/>
  <c r="F48" i="4"/>
  <c r="F47" i="4"/>
  <c r="F46" i="4"/>
  <c r="F45" i="4"/>
  <c r="F44" i="4"/>
  <c r="F43" i="4"/>
  <c r="F42" i="4"/>
  <c r="F41" i="4"/>
  <c r="C40" i="4"/>
  <c r="F40" i="4" s="1"/>
  <c r="F39" i="4"/>
  <c r="F37" i="4"/>
  <c r="F36" i="4"/>
  <c r="F35" i="4" s="1"/>
  <c r="F34" i="4"/>
  <c r="F33" i="4"/>
  <c r="F32" i="4"/>
  <c r="F31" i="4"/>
  <c r="F29" i="4"/>
  <c r="F28" i="4"/>
  <c r="F27" i="4"/>
  <c r="F26" i="4"/>
  <c r="D25" i="4"/>
  <c r="F24" i="4"/>
  <c r="C23" i="4"/>
  <c r="F23" i="4" s="1"/>
  <c r="F21" i="4"/>
  <c r="F20" i="4"/>
  <c r="D14" i="4"/>
  <c r="F13" i="4"/>
  <c r="F12" i="4"/>
  <c r="F10" i="4"/>
  <c r="F9" i="4"/>
  <c r="E65" i="2"/>
  <c r="F65" i="2" s="1"/>
  <c r="F66" i="2" s="1"/>
  <c r="F64" i="2"/>
  <c r="F59" i="2"/>
  <c r="F54" i="2"/>
  <c r="F53" i="2"/>
  <c r="F52" i="2"/>
  <c r="F51" i="2"/>
  <c r="F36" i="2"/>
  <c r="F46" i="2"/>
  <c r="F34" i="2"/>
  <c r="F44" i="2"/>
  <c r="F43" i="2"/>
  <c r="F42" i="2"/>
  <c r="F41" i="2"/>
  <c r="C40" i="2"/>
  <c r="F40" i="2" s="1"/>
  <c r="C39" i="2"/>
  <c r="F39" i="2" s="1"/>
  <c r="F32" i="2"/>
  <c r="F31" i="2"/>
  <c r="F29" i="2"/>
  <c r="F28" i="2"/>
  <c r="F27" i="2"/>
  <c r="F26" i="2"/>
  <c r="F24" i="2"/>
  <c r="C23" i="2"/>
  <c r="F23" i="2" s="1"/>
  <c r="D22" i="2"/>
  <c r="F21" i="2"/>
  <c r="F20" i="2"/>
  <c r="F19" i="2"/>
  <c r="F18" i="2"/>
  <c r="F16" i="2"/>
  <c r="D11" i="2"/>
  <c r="F10" i="2"/>
  <c r="I26" i="3" l="1"/>
  <c r="H37" i="3"/>
  <c r="I41" i="3"/>
  <c r="I40" i="3"/>
  <c r="F22" i="4"/>
  <c r="H31" i="3"/>
  <c r="H14" i="3"/>
  <c r="H21" i="3"/>
  <c r="F35" i="3"/>
  <c r="H36" i="3"/>
  <c r="H35" i="3" s="1"/>
  <c r="H24" i="3"/>
  <c r="I30" i="3" s="1"/>
  <c r="C11" i="2"/>
  <c r="C55" i="2" s="1"/>
  <c r="F24" i="3"/>
  <c r="G25" i="3"/>
  <c r="G24" i="3" s="1"/>
  <c r="F37" i="3"/>
  <c r="F21" i="3"/>
  <c r="F14" i="3"/>
  <c r="F30" i="4"/>
  <c r="F19" i="4"/>
  <c r="C11" i="4"/>
  <c r="F11" i="4" s="1"/>
  <c r="F8" i="4" s="1"/>
  <c r="F25" i="4"/>
  <c r="F38" i="4"/>
  <c r="F38" i="2"/>
  <c r="F11" i="2"/>
  <c r="D12" i="2"/>
  <c r="D13" i="2" s="1"/>
  <c r="F13" i="2" s="1"/>
  <c r="F25" i="2"/>
  <c r="F22" i="2"/>
  <c r="F15" i="2"/>
  <c r="G32" i="3"/>
  <c r="G31" i="3" s="1"/>
  <c r="F31" i="3"/>
  <c r="F12" i="2"/>
  <c r="F9" i="3"/>
  <c r="G37" i="3"/>
  <c r="F55" i="2" l="1"/>
  <c r="C56" i="2"/>
  <c r="F56" i="2" s="1"/>
  <c r="H15" i="2"/>
  <c r="L14" i="3"/>
  <c r="F49" i="3"/>
  <c r="F51" i="3" s="1"/>
  <c r="F49" i="4"/>
  <c r="F50" i="4" s="1"/>
  <c r="D14" i="2"/>
  <c r="F14" i="2" s="1"/>
  <c r="F9" i="2" s="1"/>
  <c r="C57" i="2" l="1"/>
  <c r="C58" i="2" s="1"/>
  <c r="F58" i="2" s="1"/>
  <c r="F57" i="2" l="1"/>
  <c r="F50" i="2" l="1"/>
  <c r="F60" i="2" s="1"/>
  <c r="H9" i="2"/>
  <c r="F61" i="2" l="1"/>
  <c r="F68" i="2"/>
  <c r="L12" i="3" l="1"/>
  <c r="L11" i="3"/>
  <c r="L10" i="3"/>
  <c r="L13" i="3"/>
  <c r="G9" i="3"/>
  <c r="M9" i="3" s="1"/>
  <c r="M10" i="3" s="1"/>
  <c r="H9" i="3"/>
  <c r="I9" i="3" s="1"/>
  <c r="O21" i="3" l="1"/>
  <c r="O20" i="3"/>
  <c r="O22" i="3"/>
  <c r="H49" i="3"/>
  <c r="H51" i="3" s="1"/>
  <c r="O19" i="3"/>
  <c r="G49" i="3"/>
  <c r="G51" i="3" s="1"/>
</calcChain>
</file>

<file path=xl/sharedStrings.xml><?xml version="1.0" encoding="utf-8"?>
<sst xmlns="http://schemas.openxmlformats.org/spreadsheetml/2006/main" count="742" uniqueCount="293">
  <si>
    <t>nuitee</t>
  </si>
  <si>
    <t>jour</t>
  </si>
  <si>
    <t>AR</t>
  </si>
  <si>
    <t>Unité</t>
  </si>
  <si>
    <t>Fréquence</t>
  </si>
  <si>
    <t>PU</t>
  </si>
  <si>
    <t>Total</t>
  </si>
  <si>
    <t>ACTIVITE  : Mis à jour Plan de Contingence Régional</t>
  </si>
  <si>
    <t>Logistique</t>
  </si>
  <si>
    <t>Location de salle</t>
  </si>
  <si>
    <t>Jour</t>
  </si>
  <si>
    <t>Bouiteille de 1,5 litre</t>
  </si>
  <si>
    <t>Plat</t>
  </si>
  <si>
    <t>Indemnité équipe BNGRC et CRIC</t>
  </si>
  <si>
    <t>Techniciens BNGRC</t>
  </si>
  <si>
    <t>Techniciens CRIC</t>
  </si>
  <si>
    <t>Chauffeurs</t>
  </si>
  <si>
    <t>Déplacement équipe BNGRC</t>
  </si>
  <si>
    <t>Litre</t>
  </si>
  <si>
    <t>Indemnité des CDGRC</t>
  </si>
  <si>
    <t>Comité GRC district Marolambo</t>
  </si>
  <si>
    <t>Comité GRC district Tanambao Manampotsy</t>
  </si>
  <si>
    <t>Comité GRC district  Mahanoro</t>
  </si>
  <si>
    <t>Comité GRC district  Brickaville</t>
  </si>
  <si>
    <t>Comité GRC district  Vatomandry</t>
  </si>
  <si>
    <t>Comité GRC district  Toamasina II</t>
  </si>
  <si>
    <t>Chauffeurs district Tanambao Manampotsy</t>
  </si>
  <si>
    <t>Chauffeurs district  Vatomandry</t>
  </si>
  <si>
    <t>Déplacement des CDGRC</t>
  </si>
  <si>
    <t>Carburant  véhicule district Tanambao Manampotsy((280km x2)+(20kmx3))</t>
  </si>
  <si>
    <t>Carburant  véhicule district Vatomandry ((200km x2)+(20kmx3))</t>
  </si>
  <si>
    <t>Frais de déplacement des Comités GRC district Marolambo</t>
  </si>
  <si>
    <t>Ftt A/R</t>
  </si>
  <si>
    <t>Frais de déplacement des Comités GRC district Brickaville</t>
  </si>
  <si>
    <t>Frais de déplacement des Comités GRC district Mahanoro</t>
  </si>
  <si>
    <t>Frais de déplacement des Comités GRC district Toamasina II</t>
  </si>
  <si>
    <t>Déplacement des CRGRC</t>
  </si>
  <si>
    <t xml:space="preserve">Participants gouvernements </t>
  </si>
  <si>
    <t>Logistique divers</t>
  </si>
  <si>
    <t>Crédit téléphone</t>
  </si>
  <si>
    <t>Ftt</t>
  </si>
  <si>
    <t>Encre pour imprimante</t>
  </si>
  <si>
    <t>Jeu de carte</t>
  </si>
  <si>
    <t>Rouleau de papier flipchart</t>
  </si>
  <si>
    <t>Nombre</t>
  </si>
  <si>
    <t>Paquet de marker de différentes couleurs</t>
  </si>
  <si>
    <t>Classeur rabat plastique</t>
  </si>
  <si>
    <t>Chemise cartonnée</t>
  </si>
  <si>
    <t>Bloc note</t>
  </si>
  <si>
    <t>Stylo</t>
  </si>
  <si>
    <t>Banderole</t>
  </si>
  <si>
    <t>TOTAL</t>
  </si>
  <si>
    <t xml:space="preserve">Arrêté le présent budget à la somme de </t>
  </si>
  <si>
    <t>Fait à Antananarivo, le __________________________________________________</t>
  </si>
  <si>
    <t>(signature)</t>
  </si>
  <si>
    <t>Région</t>
  </si>
  <si>
    <t>District</t>
  </si>
  <si>
    <t>Cliquer ici et choisir parmi la liste</t>
  </si>
  <si>
    <t>ALAOTRA MANGORO</t>
  </si>
  <si>
    <t>AMBATONDRAZAKA</t>
  </si>
  <si>
    <t>AMORON'NY MANIA</t>
  </si>
  <si>
    <t>AMPARAFARAVOLA</t>
  </si>
  <si>
    <t>ANALAMANGA</t>
  </si>
  <si>
    <t>ANDILAMENA</t>
  </si>
  <si>
    <t>ANALAJIROFO</t>
  </si>
  <si>
    <t>ANOSIBE AN'ALA</t>
  </si>
  <si>
    <t>ANDROY</t>
  </si>
  <si>
    <t>MORAMANGA</t>
  </si>
  <si>
    <t>ANOSY</t>
  </si>
  <si>
    <t>AMBATOFINANDRAHANA</t>
  </si>
  <si>
    <t>ATSIMO-ANDREFANA</t>
  </si>
  <si>
    <t>AMBOSITRA</t>
  </si>
  <si>
    <t>ATSIMO ATSINANANA</t>
  </si>
  <si>
    <t>FANDRIANA</t>
  </si>
  <si>
    <t>ATSINANANA</t>
  </si>
  <si>
    <t>MANANDRIANA</t>
  </si>
  <si>
    <t>BETSIBOKA</t>
  </si>
  <si>
    <t>AMBOHIDRATRIMO</t>
  </si>
  <si>
    <t>BOENI</t>
  </si>
  <si>
    <t>ANDRAMASINA</t>
  </si>
  <si>
    <t>BONGOLAVA</t>
  </si>
  <si>
    <t>ANJOZOROBE</t>
  </si>
  <si>
    <t>DIANA</t>
  </si>
  <si>
    <t>ANKAZOBE</t>
  </si>
  <si>
    <t>HAUTE MATSIATRA</t>
  </si>
  <si>
    <t>ANTANANARIVO ATSIMONDRANO</t>
  </si>
  <si>
    <t>IHOROMBE</t>
  </si>
  <si>
    <t>ANTANANARIVO AVARADRANO</t>
  </si>
  <si>
    <t>ITASY</t>
  </si>
  <si>
    <t>ANTANANARIVO RENIVOHITRA</t>
  </si>
  <si>
    <t>MELAKY</t>
  </si>
  <si>
    <t>MANJAKANDRIANA</t>
  </si>
  <si>
    <t>MENABE</t>
  </si>
  <si>
    <t>FENERIVE-EST</t>
  </si>
  <si>
    <t>S A V A</t>
  </si>
  <si>
    <t>MANANARA NORD</t>
  </si>
  <si>
    <t>SOFIA</t>
  </si>
  <si>
    <t>MAROANTSETRA</t>
  </si>
  <si>
    <t>VAKINAKARATRA</t>
  </si>
  <si>
    <t>SAINTE MARIE</t>
  </si>
  <si>
    <t>VATOVAVY FITOVINANY</t>
  </si>
  <si>
    <t>SOANIERANA IVONGO</t>
  </si>
  <si>
    <t>VAVATENINA</t>
  </si>
  <si>
    <t>AMBOVOMBE</t>
  </si>
  <si>
    <t>BEKILY</t>
  </si>
  <si>
    <t>BELOHA</t>
  </si>
  <si>
    <t>TSIHOMBE</t>
  </si>
  <si>
    <t>AMBOASARY SUD</t>
  </si>
  <si>
    <t>BETROKA</t>
  </si>
  <si>
    <t>TOLAGNARO</t>
  </si>
  <si>
    <t>AMPANIHY ATSIMO</t>
  </si>
  <si>
    <t>ANKAZOABO</t>
  </si>
  <si>
    <t>BENENITRA</t>
  </si>
  <si>
    <t>BEROROHA</t>
  </si>
  <si>
    <t>BETIOKY-SUD</t>
  </si>
  <si>
    <t>MOROMBE</t>
  </si>
  <si>
    <t>SAKARAHA</t>
  </si>
  <si>
    <t>TOLIARA I</t>
  </si>
  <si>
    <t>TOLIARA II</t>
  </si>
  <si>
    <t>BEFOTAKA</t>
  </si>
  <si>
    <t>FARAFANGANA</t>
  </si>
  <si>
    <t>MIDONGY DU SUD</t>
  </si>
  <si>
    <t>VANGAINDRANO</t>
  </si>
  <si>
    <t>VONDROZO</t>
  </si>
  <si>
    <t>ANTANAMBAO MANAMPOTSY</t>
  </si>
  <si>
    <t>BRICKAVILLE</t>
  </si>
  <si>
    <t>MAHANORO</t>
  </si>
  <si>
    <t>MAROLAMBO</t>
  </si>
  <si>
    <t>TOAMASINA I</t>
  </si>
  <si>
    <t>TOAMASINA II</t>
  </si>
  <si>
    <t>VATOMANDRY</t>
  </si>
  <si>
    <t>KANDREHO</t>
  </si>
  <si>
    <t>MAEVATANANA</t>
  </si>
  <si>
    <t>TSARATANANA</t>
  </si>
  <si>
    <t>AMBATO-BOENI</t>
  </si>
  <si>
    <t>MAHAJANGA I</t>
  </si>
  <si>
    <t>MAHAJANGA II</t>
  </si>
  <si>
    <t>MAROVOAY</t>
  </si>
  <si>
    <t>MITSINJO</t>
  </si>
  <si>
    <t>SOALALA</t>
  </si>
  <si>
    <t>FENOARIVO-BE</t>
  </si>
  <si>
    <t>TSIROANOMANDIDY</t>
  </si>
  <si>
    <t>AMBANJA</t>
  </si>
  <si>
    <t>AMBILOBE</t>
  </si>
  <si>
    <t>ANTSIRANANA I</t>
  </si>
  <si>
    <t>ANTSIRANANA II</t>
  </si>
  <si>
    <t>NOSY BE</t>
  </si>
  <si>
    <t>AMBALAVAO</t>
  </si>
  <si>
    <t>AMBOHIMAHASOA</t>
  </si>
  <si>
    <t>FIANARANTSOA I</t>
  </si>
  <si>
    <t>FIANARANTSOA II</t>
  </si>
  <si>
    <t>IKALAMAVONY</t>
  </si>
  <si>
    <t>IAKORA</t>
  </si>
  <si>
    <t>IHOSY</t>
  </si>
  <si>
    <t xml:space="preserve">IVOHIBE </t>
  </si>
  <si>
    <t>ARIVONIMAMO</t>
  </si>
  <si>
    <t>MIARINARIVO</t>
  </si>
  <si>
    <t>SOAVINANDRIANA</t>
  </si>
  <si>
    <t>AMBATOMAINTY</t>
  </si>
  <si>
    <t>ANTSALOVA</t>
  </si>
  <si>
    <t>BESALAMPY</t>
  </si>
  <si>
    <t>MAINTIRANO</t>
  </si>
  <si>
    <t>MORAFENOBE</t>
  </si>
  <si>
    <t>BELO/TSIRIBIHINA</t>
  </si>
  <si>
    <t>MAHABO</t>
  </si>
  <si>
    <t>MANJA</t>
  </si>
  <si>
    <t>MIANDRIVAZO</t>
  </si>
  <si>
    <t>MORONDAVA</t>
  </si>
  <si>
    <t>ANDAPA</t>
  </si>
  <si>
    <t>ANTALAHA</t>
  </si>
  <si>
    <t>SAMBAVA</t>
  </si>
  <si>
    <t>VOHEMAR</t>
  </si>
  <si>
    <t>ANALALAVA</t>
  </si>
  <si>
    <t>ANTSOHIHY</t>
  </si>
  <si>
    <t>BEALALANA</t>
  </si>
  <si>
    <t>BEFANDRIANA NORD</t>
  </si>
  <si>
    <t>MAMPIKONY</t>
  </si>
  <si>
    <t>MANDRITSARA</t>
  </si>
  <si>
    <t>PORT-BERGE</t>
  </si>
  <si>
    <t>AMBATOLAMPY</t>
  </si>
  <si>
    <t>ANTANIFOTSY</t>
  </si>
  <si>
    <t>ANTSIRABE I</t>
  </si>
  <si>
    <t>ANTSIRABE II</t>
  </si>
  <si>
    <t>BETAFO</t>
  </si>
  <si>
    <t>FARATSIHO</t>
  </si>
  <si>
    <t>MANDOTO</t>
  </si>
  <si>
    <t>IFANADIANA</t>
  </si>
  <si>
    <t>IKONGO</t>
  </si>
  <si>
    <t>MANAKARA</t>
  </si>
  <si>
    <t>MANANJARY</t>
  </si>
  <si>
    <t>NOSY VARIKA</t>
  </si>
  <si>
    <t>VOHIPENO</t>
  </si>
  <si>
    <t>RAF</t>
  </si>
  <si>
    <t>Frais de déplacement des Comités GRC district Toamasina I</t>
  </si>
  <si>
    <t>Location de mini-bus pour Tamatave</t>
  </si>
  <si>
    <t xml:space="preserve">Carburant vehicule   ((380km x1)+(50kmx3)) </t>
  </si>
  <si>
    <t>Participants STD cles</t>
  </si>
  <si>
    <t>Eau minéral (pour 65 personnes)</t>
  </si>
  <si>
    <t>Déjeuner (pour 65 personnes)</t>
  </si>
  <si>
    <t>Pause café (pour 65 personnes x 2)</t>
  </si>
  <si>
    <t xml:space="preserve">Fournitures </t>
  </si>
  <si>
    <t>usd</t>
  </si>
  <si>
    <t>MGA</t>
  </si>
  <si>
    <t xml:space="preserve">Location de salle et sonorisation </t>
  </si>
  <si>
    <t>REGION:</t>
  </si>
  <si>
    <t>SAVA</t>
  </si>
  <si>
    <t>DISTRICT</t>
  </si>
  <si>
    <t>PERIODE DE LA REQUETE</t>
  </si>
  <si>
    <t xml:space="preserve"> Aout, Septembre (2 mois)</t>
  </si>
  <si>
    <t>DEVISE</t>
  </si>
  <si>
    <t>Commentaires</t>
  </si>
  <si>
    <t>CARE</t>
  </si>
  <si>
    <t xml:space="preserve">ACTIVITE: Mis à jour Plan de contingence Régional </t>
  </si>
  <si>
    <t>Location de sono et salle</t>
  </si>
  <si>
    <t>Bouteille de 1,5 l</t>
  </si>
  <si>
    <t>Indemnité équipe BNGRC</t>
  </si>
  <si>
    <t>SEA</t>
  </si>
  <si>
    <t>Directeurs (staff)</t>
  </si>
  <si>
    <t>Techniciens</t>
  </si>
  <si>
    <t>Indemnité CRIC National</t>
  </si>
  <si>
    <t>Technicien METEO</t>
  </si>
  <si>
    <t>CRIC</t>
  </si>
  <si>
    <t>Déplacement équipe BNGRC et CRIC</t>
  </si>
  <si>
    <t>A/R</t>
  </si>
  <si>
    <t>Comité GRC district Antalaha</t>
  </si>
  <si>
    <t>Comité GRC district Vohemar</t>
  </si>
  <si>
    <t>Comité GRC district Andapa</t>
  </si>
  <si>
    <t>Chauffeurs district Antalaha</t>
  </si>
  <si>
    <t>Chauffeurs district Vohémar</t>
  </si>
  <si>
    <t>Chauffeurs district Andapa</t>
  </si>
  <si>
    <t>Carburant  véhicule district Antalaha(99km x2)+(10kmx3))</t>
  </si>
  <si>
    <t>Carburant  véhicule district  Vohémar ((163km x2)+(10kmx3))</t>
  </si>
  <si>
    <t>Carburant  véhicule district Andapa((129km x2)+(10kmx3))</t>
  </si>
  <si>
    <t>Personnes</t>
  </si>
  <si>
    <t>Flash disk</t>
  </si>
  <si>
    <t>Base de données Cartographique</t>
  </si>
  <si>
    <t>BD</t>
  </si>
  <si>
    <t>Paquet de 5</t>
  </si>
  <si>
    <t>Location de sono</t>
  </si>
  <si>
    <t>Directeur</t>
  </si>
  <si>
    <t>Point focal National</t>
  </si>
  <si>
    <t xml:space="preserve">Carburant  pour véhicules de location (720km x2)+(50kmx3)) </t>
  </si>
  <si>
    <t>Comité GRC district AMBATOMAINTY</t>
  </si>
  <si>
    <t>Comité GRC district BESALAMPY</t>
  </si>
  <si>
    <t>Comité GRC district  MORAFENOBE</t>
  </si>
  <si>
    <t>Comité GRC district ANTSALAOVA</t>
  </si>
  <si>
    <t>Frais de déplacement CDGRC AMBATOMAINTY (Taxi-brousse)</t>
  </si>
  <si>
    <t>Frais de déplacement CDGRC BESALAMPY (Bateau)</t>
  </si>
  <si>
    <t>Frais de déplacement CDGRC MORAFENOBE (Taxi-brousse)</t>
  </si>
  <si>
    <t>Frais de déplacement CDGRC ANTSALOVA (Taxi-brousse)</t>
  </si>
  <si>
    <t>Participants SNU,ONG,…</t>
  </si>
  <si>
    <t>Photocopie documents</t>
  </si>
  <si>
    <t>Copies</t>
  </si>
  <si>
    <t>Carte BD</t>
  </si>
  <si>
    <t>Location  de 02 véhicules</t>
  </si>
  <si>
    <t>RAF BNGRC</t>
  </si>
  <si>
    <t>Comores</t>
  </si>
  <si>
    <t>Frais d'avion</t>
  </si>
  <si>
    <t>DSA</t>
  </si>
  <si>
    <t xml:space="preserve">Arrêté le présent budget à la somme de : </t>
  </si>
  <si>
    <r>
      <t>SAMBAVA</t>
    </r>
    <r>
      <rPr>
        <b/>
        <sz val="8"/>
        <rFont val="Arial"/>
        <family val="2"/>
      </rPr>
      <t xml:space="preserve"> (31 juillet au 05 aout 2017)</t>
    </r>
  </si>
  <si>
    <t>Technicien CRIC</t>
  </si>
  <si>
    <t>ATSINANANA (08 au 12 aout 2017 - Atelier 09-10-11 aout)</t>
  </si>
  <si>
    <t>SEA BNGRC</t>
  </si>
  <si>
    <t>Eau minéral (pour 50 personnes)</t>
  </si>
  <si>
    <t>Déjeuner (pour 50 personnes)</t>
  </si>
  <si>
    <t>Pause café (pour 50 personnes x 2)</t>
  </si>
  <si>
    <t>MDN</t>
  </si>
  <si>
    <t>3j d'atelier +2 de voyage (A/R)</t>
  </si>
  <si>
    <t>Resp interregional basé Morondava</t>
  </si>
  <si>
    <t>Nbre (jour)</t>
  </si>
  <si>
    <t>Nombre (jour)</t>
  </si>
  <si>
    <r>
      <t>SAMBAVA</t>
    </r>
    <r>
      <rPr>
        <b/>
        <sz val="8"/>
        <rFont val="Arial"/>
        <family val="2"/>
      </rPr>
      <t xml:space="preserve"> (26 jui 04 sept)</t>
    </r>
  </si>
  <si>
    <t>Participants Partenaires du PAM (TVHF, Fanantenana)</t>
  </si>
  <si>
    <t xml:space="preserve">Participants Partenaires du PAM </t>
  </si>
  <si>
    <t>TVHF, Fanantenana</t>
  </si>
  <si>
    <t>ODDIT</t>
  </si>
  <si>
    <t>Paquet de markerS de différentes couleurs</t>
  </si>
  <si>
    <t>Participants SNU, PAM et ONGs</t>
  </si>
  <si>
    <t>Comités GRC district Toamasina I</t>
  </si>
  <si>
    <t>PR Procurement</t>
  </si>
  <si>
    <t>mise a disposition Arisoa</t>
  </si>
  <si>
    <t>Eau minéral (pour 70 personnes)</t>
  </si>
  <si>
    <t>Déjeuner (pour 70 personnes)</t>
  </si>
  <si>
    <t>Pause café matin (pour 70 personnes)</t>
  </si>
  <si>
    <t>Pause café apm (pour 70 personnes)</t>
  </si>
  <si>
    <t>Billet d'avion pour Staff BNGRC</t>
  </si>
  <si>
    <t>Location de véhicules, carburants compris</t>
  </si>
  <si>
    <t>PR PAM</t>
  </si>
  <si>
    <t>BNGRC</t>
  </si>
  <si>
    <t>PAM</t>
  </si>
  <si>
    <t>LASA ROMEO</t>
  </si>
  <si>
    <t>Dasy.Ibrahim@care.org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</si>
</sst>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#,##0\ &quot;€&quot;;\-#,##0\ &quot;€&quot;"/>
    <numFmt numFmtId="43" formatCode="_-* #,##0.00\ _€_-;\-* #,##0.00\ _€_-;_-* &quot;-&quot;??\ _€_-;_-@_-"/>
    <numFmt numFmtId="164" formatCode="_(* #,##0.00_);_(* \(#,##0.00\);_(* &quot;-&quot;??_);_(@_)"/>
    <numFmt numFmtId="165" formatCode="_-* #,##0\ _€_-;\-* #,##0\ _€_-;_-* &quot;-&quot;??\ _€_-;_-@_-"/>
    <numFmt numFmtId="166" formatCode="_-* #,##0.00\ _F_-;\-* #,##0.00\ _F_-;_-* &quot;-&quot;??\ _F_-;_-@_-"/>
    <numFmt numFmtId="167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Calibri Light"/>
      <family val="1"/>
      <scheme val="major"/>
    </font>
    <font>
      <sz val="12"/>
      <name val="Cambria"/>
      <family val="1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name val="Calibri Light"/>
      <family val="1"/>
      <scheme val="major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0" fontId="2" fillId="0" borderId="0"/>
    <xf numFmtId="16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265">
    <xf numFmtId="0" fontId="0" fillId="0" borderId="0" xfId="0"/>
    <xf numFmtId="165" fontId="4" fillId="0" borderId="7" xfId="1" applyNumberFormat="1" applyFont="1" applyFill="1" applyBorder="1" applyAlignment="1" applyProtection="1">
      <alignment horizontal="left" vertical="center" wrapText="1"/>
    </xf>
    <xf numFmtId="0" fontId="4" fillId="0" borderId="1" xfId="2" applyFont="1" applyBorder="1" applyAlignment="1">
      <alignment vertical="center" wrapText="1"/>
    </xf>
    <xf numFmtId="0" fontId="4" fillId="0" borderId="8" xfId="2" applyFont="1" applyBorder="1" applyAlignment="1">
      <alignment vertical="center" wrapText="1"/>
    </xf>
    <xf numFmtId="165" fontId="5" fillId="3" borderId="7" xfId="1" applyNumberFormat="1" applyFont="1" applyFill="1" applyBorder="1" applyAlignment="1" applyProtection="1">
      <alignment vertical="center"/>
    </xf>
    <xf numFmtId="0" fontId="0" fillId="3" borderId="0" xfId="0" applyFill="1"/>
    <xf numFmtId="0" fontId="5" fillId="3" borderId="1" xfId="2" applyFont="1" applyFill="1" applyBorder="1" applyAlignment="1">
      <alignment vertical="center"/>
    </xf>
    <xf numFmtId="0" fontId="5" fillId="3" borderId="1" xfId="2" applyFont="1" applyFill="1" applyBorder="1" applyAlignment="1">
      <alignment vertical="center" wrapText="1"/>
    </xf>
    <xf numFmtId="165" fontId="5" fillId="3" borderId="8" xfId="1" applyNumberFormat="1" applyFont="1" applyFill="1" applyBorder="1" applyAlignment="1">
      <alignment vertical="center" wrapText="1"/>
    </xf>
    <xf numFmtId="0" fontId="4" fillId="0" borderId="0" xfId="2" applyFont="1" applyAlignment="1">
      <alignment vertical="center" wrapText="1"/>
    </xf>
    <xf numFmtId="0" fontId="5" fillId="0" borderId="0" xfId="2" applyFont="1" applyAlignment="1">
      <alignment vertical="center" wrapText="1"/>
    </xf>
    <xf numFmtId="0" fontId="4" fillId="0" borderId="0" xfId="2" applyFont="1" applyFill="1" applyAlignment="1">
      <alignment vertical="center" wrapText="1"/>
    </xf>
    <xf numFmtId="165" fontId="4" fillId="0" borderId="0" xfId="1" applyNumberFormat="1" applyFont="1" applyFill="1" applyAlignment="1">
      <alignment vertical="center" wrapText="1"/>
    </xf>
    <xf numFmtId="165" fontId="4" fillId="0" borderId="0" xfId="1" applyNumberFormat="1" applyFont="1" applyAlignment="1" applyProtection="1">
      <alignment vertical="center" wrapText="1"/>
    </xf>
    <xf numFmtId="164" fontId="1" fillId="0" borderId="1" xfId="0" applyNumberFormat="1" applyFont="1" applyBorder="1"/>
    <xf numFmtId="165" fontId="3" fillId="6" borderId="16" xfId="4" applyNumberFormat="1" applyFont="1" applyFill="1" applyBorder="1" applyAlignment="1" applyProtection="1">
      <alignment vertical="center" wrapText="1"/>
    </xf>
    <xf numFmtId="0" fontId="4" fillId="0" borderId="0" xfId="5" applyFont="1" applyAlignment="1">
      <alignment vertical="center" wrapText="1"/>
    </xf>
    <xf numFmtId="165" fontId="3" fillId="6" borderId="3" xfId="4" applyNumberFormat="1" applyFont="1" applyFill="1" applyBorder="1" applyAlignment="1" applyProtection="1">
      <alignment vertical="center" wrapText="1"/>
    </xf>
    <xf numFmtId="165" fontId="3" fillId="6" borderId="7" xfId="4" applyNumberFormat="1" applyFont="1" applyFill="1" applyBorder="1" applyAlignment="1" applyProtection="1">
      <alignment vertical="center" wrapText="1"/>
    </xf>
    <xf numFmtId="165" fontId="3" fillId="6" borderId="12" xfId="4" applyNumberFormat="1" applyFont="1" applyFill="1" applyBorder="1" applyAlignment="1" applyProtection="1">
      <alignment vertical="center" wrapText="1"/>
    </xf>
    <xf numFmtId="165" fontId="4" fillId="0" borderId="0" xfId="4" applyNumberFormat="1" applyFont="1" applyAlignment="1" applyProtection="1">
      <alignment vertical="center" wrapText="1"/>
    </xf>
    <xf numFmtId="0" fontId="4" fillId="0" borderId="0" xfId="5" applyFont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4" fillId="0" borderId="8" xfId="5" applyFont="1" applyBorder="1" applyAlignment="1">
      <alignment vertical="center" wrapText="1"/>
    </xf>
    <xf numFmtId="0" fontId="5" fillId="3" borderId="1" xfId="5" applyFont="1" applyFill="1" applyBorder="1" applyAlignment="1">
      <alignment vertical="center"/>
    </xf>
    <xf numFmtId="0" fontId="5" fillId="3" borderId="1" xfId="5" applyFont="1" applyFill="1" applyBorder="1" applyAlignment="1">
      <alignment horizontal="center" vertical="center"/>
    </xf>
    <xf numFmtId="0" fontId="5" fillId="3" borderId="1" xfId="5" applyFont="1" applyFill="1" applyBorder="1" applyAlignment="1">
      <alignment vertical="center" wrapText="1"/>
    </xf>
    <xf numFmtId="167" fontId="5" fillId="4" borderId="7" xfId="7" applyNumberFormat="1" applyFont="1" applyFill="1" applyBorder="1" applyAlignment="1">
      <alignment vertical="center"/>
    </xf>
    <xf numFmtId="0" fontId="5" fillId="4" borderId="1" xfId="5" applyFont="1" applyFill="1" applyBorder="1" applyAlignment="1">
      <alignment vertical="center" wrapText="1"/>
    </xf>
    <xf numFmtId="0" fontId="5" fillId="4" borderId="1" xfId="5" applyFont="1" applyFill="1" applyBorder="1" applyAlignment="1">
      <alignment horizontal="center" vertical="center" wrapText="1"/>
    </xf>
    <xf numFmtId="167" fontId="4" fillId="7" borderId="7" xfId="7" applyNumberFormat="1" applyFont="1" applyFill="1" applyBorder="1" applyAlignment="1">
      <alignment horizontal="left" vertical="center"/>
    </xf>
    <xf numFmtId="0" fontId="4" fillId="7" borderId="1" xfId="5" applyFont="1" applyFill="1" applyBorder="1" applyAlignment="1">
      <alignment vertical="center" wrapText="1"/>
    </xf>
    <xf numFmtId="0" fontId="4" fillId="7" borderId="1" xfId="5" applyFont="1" applyFill="1" applyBorder="1" applyAlignment="1">
      <alignment horizontal="center" vertical="center" wrapText="1"/>
    </xf>
    <xf numFmtId="167" fontId="4" fillId="0" borderId="7" xfId="7" applyNumberFormat="1" applyFont="1" applyBorder="1" applyAlignment="1">
      <alignment horizontal="left" vertical="center"/>
    </xf>
    <xf numFmtId="0" fontId="4" fillId="0" borderId="1" xfId="5" applyFont="1" applyFill="1" applyBorder="1" applyAlignment="1">
      <alignment vertical="center" wrapText="1"/>
    </xf>
    <xf numFmtId="0" fontId="4" fillId="0" borderId="1" xfId="5" applyFont="1" applyFill="1" applyBorder="1" applyAlignment="1">
      <alignment horizontal="center" vertical="center" wrapText="1"/>
    </xf>
    <xf numFmtId="1" fontId="4" fillId="0" borderId="1" xfId="5" applyNumberFormat="1" applyFont="1" applyBorder="1" applyAlignment="1">
      <alignment horizontal="center" vertical="center" wrapText="1"/>
    </xf>
    <xf numFmtId="0" fontId="9" fillId="0" borderId="0" xfId="4" applyFont="1" applyAlignment="1">
      <alignment vertical="center" wrapText="1"/>
    </xf>
    <xf numFmtId="0" fontId="8" fillId="0" borderId="0" xfId="5" applyFont="1" applyAlignment="1">
      <alignment vertical="center"/>
    </xf>
    <xf numFmtId="0" fontId="5" fillId="0" borderId="0" xfId="5" applyFont="1" applyAlignment="1">
      <alignment vertical="center" wrapText="1"/>
    </xf>
    <xf numFmtId="0" fontId="5" fillId="0" borderId="0" xfId="5" applyFont="1" applyAlignment="1">
      <alignment horizontal="center" vertical="center" wrapText="1"/>
    </xf>
    <xf numFmtId="0" fontId="4" fillId="0" borderId="0" xfId="5" applyFont="1" applyFill="1" applyAlignment="1">
      <alignment vertical="center" wrapText="1"/>
    </xf>
    <xf numFmtId="0" fontId="4" fillId="0" borderId="0" xfId="5" applyFont="1" applyFill="1" applyAlignment="1">
      <alignment horizontal="center" vertical="center" wrapText="1"/>
    </xf>
    <xf numFmtId="165" fontId="4" fillId="0" borderId="0" xfId="4" applyNumberFormat="1" applyFont="1" applyFill="1" applyAlignment="1">
      <alignment vertical="center" wrapText="1"/>
    </xf>
    <xf numFmtId="165" fontId="3" fillId="2" borderId="3" xfId="8" applyNumberFormat="1" applyFont="1" applyFill="1" applyBorder="1" applyAlignment="1" applyProtection="1">
      <alignment horizontal="center" vertical="center" wrapText="1"/>
    </xf>
    <xf numFmtId="165" fontId="3" fillId="2" borderId="3" xfId="8" applyNumberFormat="1" applyFont="1" applyFill="1" applyBorder="1" applyAlignment="1" applyProtection="1">
      <alignment horizontal="center" vertical="center"/>
    </xf>
    <xf numFmtId="165" fontId="4" fillId="0" borderId="7" xfId="8" applyNumberFormat="1" applyFont="1" applyFill="1" applyBorder="1" applyAlignment="1" applyProtection="1">
      <alignment horizontal="left" vertical="center" wrapText="1"/>
    </xf>
    <xf numFmtId="165" fontId="5" fillId="3" borderId="7" xfId="8" applyNumberFormat="1" applyFont="1" applyFill="1" applyBorder="1" applyAlignment="1" applyProtection="1">
      <alignment vertical="center"/>
    </xf>
    <xf numFmtId="165" fontId="5" fillId="3" borderId="8" xfId="8" applyNumberFormat="1" applyFont="1" applyFill="1" applyBorder="1" applyAlignment="1">
      <alignment vertical="center" wrapText="1"/>
    </xf>
    <xf numFmtId="165" fontId="5" fillId="4" borderId="1" xfId="8" applyNumberFormat="1" applyFont="1" applyFill="1" applyBorder="1" applyAlignment="1">
      <alignment vertical="center" wrapText="1"/>
    </xf>
    <xf numFmtId="165" fontId="5" fillId="4" borderId="8" xfId="8" applyNumberFormat="1" applyFont="1" applyFill="1" applyBorder="1" applyAlignment="1">
      <alignment vertical="center" wrapText="1"/>
    </xf>
    <xf numFmtId="165" fontId="4" fillId="0" borderId="1" xfId="8" applyNumberFormat="1" applyFont="1" applyFill="1" applyBorder="1" applyAlignment="1">
      <alignment vertical="center" wrapText="1"/>
    </xf>
    <xf numFmtId="165" fontId="4" fillId="0" borderId="8" xfId="8" applyNumberFormat="1" applyFont="1" applyBorder="1" applyAlignment="1">
      <alignment vertical="center" wrapText="1"/>
    </xf>
    <xf numFmtId="165" fontId="4" fillId="5" borderId="1" xfId="8" applyNumberFormat="1" applyFont="1" applyFill="1" applyBorder="1" applyAlignment="1">
      <alignment vertical="center" wrapText="1"/>
    </xf>
    <xf numFmtId="165" fontId="4" fillId="0" borderId="1" xfId="8" applyNumberFormat="1" applyFont="1" applyBorder="1" applyAlignment="1">
      <alignment vertical="center" wrapText="1"/>
    </xf>
    <xf numFmtId="165" fontId="5" fillId="5" borderId="11" xfId="8" applyNumberFormat="1" applyFont="1" applyFill="1" applyBorder="1" applyAlignment="1">
      <alignment vertical="center" wrapText="1"/>
    </xf>
    <xf numFmtId="165" fontId="4" fillId="5" borderId="11" xfId="8" applyNumberFormat="1" applyFont="1" applyFill="1" applyBorder="1" applyAlignment="1">
      <alignment vertical="center" wrapText="1"/>
    </xf>
    <xf numFmtId="165" fontId="4" fillId="0" borderId="1" xfId="8" applyNumberFormat="1" applyFont="1" applyBorder="1" applyAlignment="1">
      <alignment horizontal="center" vertical="center" wrapText="1"/>
    </xf>
    <xf numFmtId="167" fontId="4" fillId="0" borderId="10" xfId="7" applyNumberFormat="1" applyFont="1" applyBorder="1" applyAlignment="1">
      <alignment horizontal="left" vertical="center"/>
    </xf>
    <xf numFmtId="0" fontId="4" fillId="0" borderId="2" xfId="5" applyFont="1" applyBorder="1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165" fontId="4" fillId="0" borderId="2" xfId="8" applyNumberFormat="1" applyFont="1" applyBorder="1" applyAlignment="1">
      <alignment vertical="center" wrapText="1"/>
    </xf>
    <xf numFmtId="165" fontId="4" fillId="0" borderId="11" xfId="8" applyNumberFormat="1" applyFont="1" applyBorder="1" applyAlignment="1">
      <alignment vertical="center" wrapText="1"/>
    </xf>
    <xf numFmtId="165" fontId="5" fillId="5" borderId="8" xfId="8" applyNumberFormat="1" applyFont="1" applyFill="1" applyBorder="1" applyAlignment="1">
      <alignment vertical="center" wrapText="1"/>
    </xf>
    <xf numFmtId="0" fontId="4" fillId="5" borderId="8" xfId="2" applyFont="1" applyFill="1" applyBorder="1" applyAlignment="1">
      <alignment vertical="center" wrapText="1"/>
    </xf>
    <xf numFmtId="165" fontId="4" fillId="5" borderId="8" xfId="8" applyNumberFormat="1" applyFont="1" applyFill="1" applyBorder="1" applyAlignment="1">
      <alignment vertical="center" wrapText="1"/>
    </xf>
    <xf numFmtId="165" fontId="4" fillId="0" borderId="17" xfId="8" applyNumberFormat="1" applyFont="1" applyBorder="1" applyAlignment="1">
      <alignment vertical="center" wrapText="1"/>
    </xf>
    <xf numFmtId="165" fontId="3" fillId="2" borderId="12" xfId="8" applyNumberFormat="1" applyFont="1" applyFill="1" applyBorder="1" applyAlignment="1" applyProtection="1">
      <alignment horizontal="left" vertical="center" wrapText="1"/>
    </xf>
    <xf numFmtId="0" fontId="3" fillId="2" borderId="13" xfId="5" applyFont="1" applyFill="1" applyBorder="1" applyAlignment="1">
      <alignment vertical="center" wrapText="1"/>
    </xf>
    <xf numFmtId="0" fontId="3" fillId="2" borderId="13" xfId="5" applyFont="1" applyFill="1" applyBorder="1" applyAlignment="1">
      <alignment horizontal="center" vertical="center" wrapText="1"/>
    </xf>
    <xf numFmtId="165" fontId="3" fillId="2" borderId="14" xfId="5" applyNumberFormat="1" applyFont="1" applyFill="1" applyBorder="1" applyAlignment="1">
      <alignment vertical="center" wrapText="1"/>
    </xf>
    <xf numFmtId="165" fontId="4" fillId="0" borderId="0" xfId="8" applyNumberFormat="1" applyFont="1" applyAlignment="1" applyProtection="1">
      <alignment vertical="center" wrapText="1"/>
    </xf>
    <xf numFmtId="43" fontId="9" fillId="0" borderId="0" xfId="8" applyFont="1" applyAlignment="1">
      <alignment vertical="center" wrapText="1"/>
    </xf>
    <xf numFmtId="165" fontId="4" fillId="0" borderId="0" xfId="8" applyNumberFormat="1" applyFont="1" applyFill="1" applyAlignment="1">
      <alignment vertical="center" wrapText="1"/>
    </xf>
    <xf numFmtId="0" fontId="9" fillId="0" borderId="1" xfId="5" applyFont="1" applyBorder="1" applyAlignment="1">
      <alignment horizontal="center" vertical="center" wrapText="1"/>
    </xf>
    <xf numFmtId="0" fontId="9" fillId="4" borderId="1" xfId="5" applyFont="1" applyFill="1" applyBorder="1" applyAlignment="1">
      <alignment horizontal="center" vertical="center" wrapText="1"/>
    </xf>
    <xf numFmtId="164" fontId="1" fillId="0" borderId="0" xfId="0" applyNumberFormat="1" applyFont="1" applyBorder="1"/>
    <xf numFmtId="167" fontId="4" fillId="0" borderId="0" xfId="3" applyNumberFormat="1" applyFont="1" applyBorder="1" applyAlignment="1">
      <alignment horizontal="left" vertical="center"/>
    </xf>
    <xf numFmtId="0" fontId="0" fillId="0" borderId="0" xfId="0" applyBorder="1"/>
    <xf numFmtId="167" fontId="5" fillId="0" borderId="7" xfId="7" applyNumberFormat="1" applyFont="1" applyFill="1" applyBorder="1" applyAlignment="1">
      <alignment vertical="center"/>
    </xf>
    <xf numFmtId="165" fontId="5" fillId="0" borderId="18" xfId="8" applyNumberFormat="1" applyFont="1" applyFill="1" applyBorder="1" applyAlignment="1">
      <alignment vertical="center" wrapText="1"/>
    </xf>
    <xf numFmtId="0" fontId="0" fillId="0" borderId="0" xfId="0" applyFill="1"/>
    <xf numFmtId="0" fontId="11" fillId="0" borderId="0" xfId="0" applyFont="1"/>
    <xf numFmtId="167" fontId="12" fillId="0" borderId="0" xfId="3" applyNumberFormat="1" applyFont="1" applyBorder="1" applyAlignment="1">
      <alignment horizontal="left" vertical="center"/>
    </xf>
    <xf numFmtId="0" fontId="11" fillId="0" borderId="0" xfId="0" applyFont="1" applyBorder="1"/>
    <xf numFmtId="3" fontId="0" fillId="0" borderId="0" xfId="0" applyNumberFormat="1"/>
    <xf numFmtId="3" fontId="4" fillId="0" borderId="0" xfId="3" applyNumberFormat="1" applyFont="1" applyBorder="1" applyAlignment="1">
      <alignment horizontal="left" vertical="center"/>
    </xf>
    <xf numFmtId="3" fontId="0" fillId="0" borderId="0" xfId="0" applyNumberFormat="1" applyBorder="1"/>
    <xf numFmtId="0" fontId="4" fillId="0" borderId="0" xfId="5" applyFont="1" applyFill="1" applyBorder="1" applyAlignment="1">
      <alignment horizontal="left" vertical="center" wrapText="1"/>
    </xf>
    <xf numFmtId="0" fontId="5" fillId="0" borderId="0" xfId="6" applyFont="1" applyFill="1" applyBorder="1" applyAlignment="1">
      <alignment horizontal="center" vertical="center" wrapText="1"/>
    </xf>
    <xf numFmtId="165" fontId="5" fillId="0" borderId="0" xfId="4" applyNumberFormat="1" applyFont="1" applyFill="1" applyBorder="1" applyAlignment="1">
      <alignment vertical="center" wrapText="1"/>
    </xf>
    <xf numFmtId="165" fontId="9" fillId="0" borderId="0" xfId="4" applyNumberFormat="1" applyFont="1" applyFill="1" applyBorder="1" applyAlignment="1">
      <alignment horizontal="right" vertical="center" wrapText="1"/>
    </xf>
    <xf numFmtId="165" fontId="10" fillId="0" borderId="0" xfId="4" applyNumberFormat="1" applyFont="1" applyFill="1" applyBorder="1" applyAlignment="1">
      <alignment horizontal="right" vertical="center" wrapText="1"/>
    </xf>
    <xf numFmtId="0" fontId="4" fillId="0" borderId="0" xfId="5" applyFont="1" applyFill="1" applyBorder="1" applyAlignment="1">
      <alignment vertical="center" wrapText="1"/>
    </xf>
    <xf numFmtId="165" fontId="4" fillId="0" borderId="0" xfId="4" applyNumberFormat="1" applyFont="1" applyFill="1" applyBorder="1" applyAlignment="1">
      <alignment vertical="center" wrapText="1"/>
    </xf>
    <xf numFmtId="165" fontId="4" fillId="0" borderId="0" xfId="4" applyNumberFormat="1" applyFont="1" applyFill="1" applyBorder="1" applyAlignment="1">
      <alignment horizontal="right" vertical="center" wrapText="1"/>
    </xf>
    <xf numFmtId="165" fontId="5" fillId="0" borderId="0" xfId="4" applyNumberFormat="1" applyFont="1" applyFill="1" applyBorder="1" applyAlignment="1">
      <alignment horizontal="right" vertical="center" wrapText="1"/>
    </xf>
    <xf numFmtId="165" fontId="7" fillId="0" borderId="0" xfId="4" applyNumberFormat="1" applyFont="1" applyFill="1" applyAlignment="1" applyProtection="1">
      <alignment horizontal="left" vertical="center" wrapText="1"/>
    </xf>
    <xf numFmtId="0" fontId="13" fillId="0" borderId="0" xfId="5" applyFont="1" applyFill="1" applyBorder="1" applyAlignment="1">
      <alignment vertical="center" wrapText="1"/>
    </xf>
    <xf numFmtId="165" fontId="3" fillId="0" borderId="0" xfId="4" applyNumberFormat="1" applyFont="1" applyFill="1" applyBorder="1" applyAlignment="1">
      <alignment vertical="center" wrapText="1"/>
    </xf>
    <xf numFmtId="0" fontId="4" fillId="0" borderId="19" xfId="5" applyFont="1" applyBorder="1" applyAlignment="1">
      <alignment horizontal="center" vertical="center" wrapText="1"/>
    </xf>
    <xf numFmtId="5" fontId="5" fillId="0" borderId="0" xfId="5" applyNumberFormat="1" applyFont="1" applyFill="1" applyAlignment="1">
      <alignment vertical="center" wrapText="1"/>
    </xf>
    <xf numFmtId="165" fontId="3" fillId="0" borderId="0" xfId="4" applyNumberFormat="1" applyFont="1" applyFill="1" applyBorder="1" applyAlignment="1" applyProtection="1">
      <alignment horizontal="left" vertical="center" wrapText="1"/>
    </xf>
    <xf numFmtId="0" fontId="3" fillId="0" borderId="0" xfId="5" applyFont="1" applyFill="1" applyBorder="1" applyAlignment="1">
      <alignment vertical="center" wrapText="1"/>
    </xf>
    <xf numFmtId="0" fontId="3" fillId="0" borderId="0" xfId="5" applyFont="1" applyFill="1" applyBorder="1" applyAlignment="1">
      <alignment horizontal="center" vertical="center" wrapText="1"/>
    </xf>
    <xf numFmtId="165" fontId="3" fillId="0" borderId="0" xfId="5" applyNumberFormat="1" applyFont="1" applyFill="1" applyBorder="1" applyAlignment="1">
      <alignment vertical="center" wrapText="1"/>
    </xf>
    <xf numFmtId="165" fontId="5" fillId="0" borderId="0" xfId="5" applyNumberFormat="1" applyFont="1" applyFill="1" applyBorder="1" applyAlignment="1">
      <alignment vertical="center" wrapText="1"/>
    </xf>
    <xf numFmtId="5" fontId="3" fillId="8" borderId="21" xfId="5" applyNumberFormat="1" applyFont="1" applyFill="1" applyBorder="1" applyAlignment="1">
      <alignment vertical="center" wrapText="1"/>
    </xf>
    <xf numFmtId="5" fontId="5" fillId="8" borderId="21" xfId="5" applyNumberFormat="1" applyFont="1" applyFill="1" applyBorder="1" applyAlignment="1">
      <alignment vertical="center" wrapText="1"/>
    </xf>
    <xf numFmtId="165" fontId="3" fillId="6" borderId="22" xfId="4" applyNumberFormat="1" applyFont="1" applyFill="1" applyBorder="1" applyAlignment="1" applyProtection="1">
      <alignment horizontal="center" vertical="center" wrapText="1"/>
    </xf>
    <xf numFmtId="165" fontId="4" fillId="0" borderId="23" xfId="4" applyNumberFormat="1" applyFont="1" applyFill="1" applyBorder="1" applyAlignment="1" applyProtection="1">
      <alignment horizontal="left" vertical="center" wrapText="1"/>
    </xf>
    <xf numFmtId="165" fontId="5" fillId="3" borderId="23" xfId="4" applyNumberFormat="1" applyFont="1" applyFill="1" applyBorder="1" applyAlignment="1" applyProtection="1">
      <alignment vertical="center"/>
    </xf>
    <xf numFmtId="167" fontId="5" fillId="4" borderId="23" xfId="7" applyNumberFormat="1" applyFont="1" applyFill="1" applyBorder="1" applyAlignment="1">
      <alignment vertical="center"/>
    </xf>
    <xf numFmtId="167" fontId="4" fillId="0" borderId="23" xfId="7" applyNumberFormat="1" applyFont="1" applyFill="1" applyBorder="1" applyAlignment="1">
      <alignment horizontal="left" vertical="center"/>
    </xf>
    <xf numFmtId="167" fontId="4" fillId="0" borderId="23" xfId="7" applyNumberFormat="1" applyFont="1" applyBorder="1" applyAlignment="1">
      <alignment horizontal="left" vertical="center"/>
    </xf>
    <xf numFmtId="167" fontId="4" fillId="0" borderId="24" xfId="7" applyNumberFormat="1" applyFont="1" applyFill="1" applyBorder="1" applyAlignment="1">
      <alignment horizontal="left" vertical="center"/>
    </xf>
    <xf numFmtId="165" fontId="3" fillId="6" borderId="25" xfId="4" applyNumberFormat="1" applyFont="1" applyFill="1" applyBorder="1" applyAlignment="1" applyProtection="1">
      <alignment horizontal="left" vertical="center" wrapText="1"/>
    </xf>
    <xf numFmtId="0" fontId="3" fillId="6" borderId="26" xfId="5" applyFont="1" applyFill="1" applyBorder="1" applyAlignment="1">
      <alignment horizontal="center" vertical="center" wrapText="1"/>
    </xf>
    <xf numFmtId="0" fontId="3" fillId="6" borderId="27" xfId="5" applyFont="1" applyFill="1" applyBorder="1" applyAlignment="1">
      <alignment horizontal="center" vertical="center" wrapText="1"/>
    </xf>
    <xf numFmtId="0" fontId="4" fillId="0" borderId="28" xfId="5" applyFont="1" applyBorder="1" applyAlignment="1">
      <alignment vertical="center" wrapText="1"/>
    </xf>
    <xf numFmtId="165" fontId="3" fillId="6" borderId="29" xfId="4" applyNumberFormat="1" applyFont="1" applyFill="1" applyBorder="1" applyAlignment="1" applyProtection="1">
      <alignment horizontal="center" vertical="center" wrapText="1"/>
    </xf>
    <xf numFmtId="0" fontId="5" fillId="3" borderId="23" xfId="5" applyFont="1" applyFill="1" applyBorder="1" applyAlignment="1">
      <alignment vertical="center"/>
    </xf>
    <xf numFmtId="0" fontId="5" fillId="4" borderId="23" xfId="5" applyFont="1" applyFill="1" applyBorder="1" applyAlignment="1">
      <alignment vertical="center" wrapText="1"/>
    </xf>
    <xf numFmtId="0" fontId="4" fillId="0" borderId="23" xfId="5" applyFont="1" applyFill="1" applyBorder="1" applyAlignment="1">
      <alignment vertical="center" wrapText="1"/>
    </xf>
    <xf numFmtId="0" fontId="4" fillId="0" borderId="23" xfId="5" applyFont="1" applyBorder="1" applyAlignment="1">
      <alignment vertical="center" wrapText="1"/>
    </xf>
    <xf numFmtId="0" fontId="4" fillId="0" borderId="24" xfId="5" applyFont="1" applyFill="1" applyBorder="1" applyAlignment="1">
      <alignment vertical="center" wrapText="1"/>
    </xf>
    <xf numFmtId="0" fontId="3" fillId="6" borderId="25" xfId="5" applyFont="1" applyFill="1" applyBorder="1" applyAlignment="1">
      <alignment vertical="center" wrapText="1"/>
    </xf>
    <xf numFmtId="0" fontId="3" fillId="6" borderId="30" xfId="5" applyFont="1" applyFill="1" applyBorder="1" applyAlignment="1">
      <alignment horizontal="center" vertical="center" wrapText="1"/>
    </xf>
    <xf numFmtId="0" fontId="4" fillId="0" borderId="31" xfId="5" applyFont="1" applyBorder="1" applyAlignment="1">
      <alignment horizontal="center" vertical="center" wrapText="1"/>
    </xf>
    <xf numFmtId="0" fontId="5" fillId="3" borderId="31" xfId="5" applyFont="1" applyFill="1" applyBorder="1" applyAlignment="1">
      <alignment horizontal="center" vertical="center"/>
    </xf>
    <xf numFmtId="0" fontId="5" fillId="4" borderId="31" xfId="5" applyFont="1" applyFill="1" applyBorder="1" applyAlignment="1">
      <alignment horizontal="center" vertical="center" wrapText="1"/>
    </xf>
    <xf numFmtId="0" fontId="4" fillId="0" borderId="31" xfId="5" applyFont="1" applyFill="1" applyBorder="1" applyAlignment="1">
      <alignment horizontal="center" vertical="center" wrapText="1"/>
    </xf>
    <xf numFmtId="1" fontId="4" fillId="0" borderId="31" xfId="5" applyNumberFormat="1" applyFont="1" applyBorder="1" applyAlignment="1">
      <alignment horizontal="center" vertical="center" wrapText="1"/>
    </xf>
    <xf numFmtId="1" fontId="4" fillId="0" borderId="31" xfId="5" applyNumberFormat="1" applyFont="1" applyFill="1" applyBorder="1" applyAlignment="1">
      <alignment horizontal="center" vertical="center" wrapText="1"/>
    </xf>
    <xf numFmtId="0" fontId="4" fillId="0" borderId="32" xfId="5" applyFont="1" applyFill="1" applyBorder="1" applyAlignment="1">
      <alignment horizontal="center" vertical="center" wrapText="1"/>
    </xf>
    <xf numFmtId="0" fontId="3" fillId="6" borderId="33" xfId="5" applyFont="1" applyFill="1" applyBorder="1" applyAlignment="1">
      <alignment horizontal="center" vertical="center" wrapText="1"/>
    </xf>
    <xf numFmtId="0" fontId="5" fillId="3" borderId="19" xfId="5" applyFont="1" applyFill="1" applyBorder="1" applyAlignment="1">
      <alignment horizontal="center" vertical="center"/>
    </xf>
    <xf numFmtId="0" fontId="5" fillId="4" borderId="19" xfId="5" applyFont="1" applyFill="1" applyBorder="1" applyAlignment="1">
      <alignment horizontal="center" vertical="center" wrapText="1"/>
    </xf>
    <xf numFmtId="0" fontId="4" fillId="0" borderId="19" xfId="5" applyFont="1" applyFill="1" applyBorder="1" applyAlignment="1">
      <alignment horizontal="center" vertical="center" wrapText="1"/>
    </xf>
    <xf numFmtId="0" fontId="4" fillId="0" borderId="34" xfId="5" applyFont="1" applyFill="1" applyBorder="1" applyAlignment="1">
      <alignment horizontal="center" vertical="center" wrapText="1"/>
    </xf>
    <xf numFmtId="0" fontId="3" fillId="6" borderId="35" xfId="5" applyFont="1" applyFill="1" applyBorder="1" applyAlignment="1">
      <alignment horizontal="center" vertical="center" wrapText="1"/>
    </xf>
    <xf numFmtId="0" fontId="4" fillId="0" borderId="36" xfId="5" applyFont="1" applyBorder="1" applyAlignment="1">
      <alignment vertical="center" wrapText="1"/>
    </xf>
    <xf numFmtId="165" fontId="5" fillId="3" borderId="36" xfId="4" applyNumberFormat="1" applyFont="1" applyFill="1" applyBorder="1" applyAlignment="1">
      <alignment vertical="center" wrapText="1"/>
    </xf>
    <xf numFmtId="165" fontId="5" fillId="4" borderId="36" xfId="4" applyNumberFormat="1" applyFont="1" applyFill="1" applyBorder="1" applyAlignment="1">
      <alignment vertical="center" wrapText="1"/>
    </xf>
    <xf numFmtId="165" fontId="4" fillId="0" borderId="36" xfId="4" applyNumberFormat="1" applyFont="1" applyFill="1" applyBorder="1" applyAlignment="1">
      <alignment vertical="center" wrapText="1"/>
    </xf>
    <xf numFmtId="165" fontId="4" fillId="0" borderId="36" xfId="4" applyNumberFormat="1" applyFont="1" applyBorder="1" applyAlignment="1">
      <alignment vertical="center" wrapText="1"/>
    </xf>
    <xf numFmtId="165" fontId="4" fillId="0" borderId="37" xfId="4" applyNumberFormat="1" applyFont="1" applyFill="1" applyBorder="1" applyAlignment="1">
      <alignment vertical="center" wrapText="1"/>
    </xf>
    <xf numFmtId="165" fontId="3" fillId="6" borderId="38" xfId="5" applyNumberFormat="1" applyFont="1" applyFill="1" applyBorder="1" applyAlignment="1">
      <alignment vertical="center" wrapText="1"/>
    </xf>
    <xf numFmtId="0" fontId="4" fillId="0" borderId="31" xfId="5" applyFont="1" applyBorder="1" applyAlignment="1">
      <alignment vertical="center" wrapText="1"/>
    </xf>
    <xf numFmtId="0" fontId="5" fillId="3" borderId="31" xfId="5" applyFont="1" applyFill="1" applyBorder="1" applyAlignment="1">
      <alignment vertical="center" wrapText="1"/>
    </xf>
    <xf numFmtId="165" fontId="5" fillId="4" borderId="31" xfId="4" applyNumberFormat="1" applyFont="1" applyFill="1" applyBorder="1" applyAlignment="1">
      <alignment vertical="center" wrapText="1"/>
    </xf>
    <xf numFmtId="165" fontId="4" fillId="0" borderId="31" xfId="4" applyNumberFormat="1" applyFont="1" applyFill="1" applyBorder="1" applyAlignment="1">
      <alignment vertical="center" wrapText="1"/>
    </xf>
    <xf numFmtId="165" fontId="4" fillId="5" borderId="31" xfId="4" applyNumberFormat="1" applyFont="1" applyFill="1" applyBorder="1" applyAlignment="1">
      <alignment vertical="center" wrapText="1"/>
    </xf>
    <xf numFmtId="165" fontId="4" fillId="0" borderId="31" xfId="4" applyNumberFormat="1" applyFont="1" applyBorder="1" applyAlignment="1">
      <alignment vertical="center" wrapText="1"/>
    </xf>
    <xf numFmtId="165" fontId="4" fillId="0" borderId="32" xfId="4" applyNumberFormat="1" applyFont="1" applyFill="1" applyBorder="1" applyAlignment="1">
      <alignment vertical="center" wrapText="1"/>
    </xf>
    <xf numFmtId="0" fontId="3" fillId="6" borderId="33" xfId="5" applyFont="1" applyFill="1" applyBorder="1" applyAlignment="1">
      <alignment vertical="center" wrapText="1"/>
    </xf>
    <xf numFmtId="0" fontId="5" fillId="6" borderId="30" xfId="6" applyFont="1" applyFill="1" applyBorder="1" applyAlignment="1">
      <alignment horizontal="center" vertical="center" wrapText="1"/>
    </xf>
    <xf numFmtId="0" fontId="5" fillId="0" borderId="31" xfId="6" applyFont="1" applyBorder="1" applyAlignment="1">
      <alignment horizontal="center" vertical="center" wrapText="1"/>
    </xf>
    <xf numFmtId="165" fontId="5" fillId="3" borderId="31" xfId="4" applyNumberFormat="1" applyFont="1" applyFill="1" applyBorder="1" applyAlignment="1">
      <alignment vertical="center" wrapText="1"/>
    </xf>
    <xf numFmtId="165" fontId="5" fillId="4" borderId="31" xfId="4" applyNumberFormat="1" applyFont="1" applyFill="1" applyBorder="1" applyAlignment="1">
      <alignment horizontal="right" vertical="center" wrapText="1"/>
    </xf>
    <xf numFmtId="165" fontId="4" fillId="0" borderId="31" xfId="4" applyNumberFormat="1" applyFont="1" applyFill="1" applyBorder="1" applyAlignment="1">
      <alignment horizontal="right" vertical="center" wrapText="1"/>
    </xf>
    <xf numFmtId="165" fontId="4" fillId="0" borderId="31" xfId="4" applyNumberFormat="1" applyFont="1" applyBorder="1" applyAlignment="1">
      <alignment horizontal="right" vertical="center" wrapText="1"/>
    </xf>
    <xf numFmtId="165" fontId="5" fillId="5" borderId="32" xfId="4" applyNumberFormat="1" applyFont="1" applyFill="1" applyBorder="1" applyAlignment="1">
      <alignment horizontal="right" vertical="center" wrapText="1"/>
    </xf>
    <xf numFmtId="165" fontId="4" fillId="5" borderId="32" xfId="4" applyNumberFormat="1" applyFont="1" applyFill="1" applyBorder="1" applyAlignment="1">
      <alignment horizontal="right" vertical="center" wrapText="1"/>
    </xf>
    <xf numFmtId="165" fontId="4" fillId="0" borderId="32" xfId="4" applyNumberFormat="1" applyFont="1" applyFill="1" applyBorder="1" applyAlignment="1">
      <alignment horizontal="right" vertical="center" wrapText="1"/>
    </xf>
    <xf numFmtId="165" fontId="5" fillId="6" borderId="33" xfId="5" applyNumberFormat="1" applyFont="1" applyFill="1" applyBorder="1" applyAlignment="1">
      <alignment vertical="center" wrapText="1"/>
    </xf>
    <xf numFmtId="165" fontId="4" fillId="0" borderId="0" xfId="5" applyNumberFormat="1" applyFont="1" applyFill="1" applyBorder="1" applyAlignment="1">
      <alignment vertical="center" wrapText="1"/>
    </xf>
    <xf numFmtId="165" fontId="4" fillId="0" borderId="0" xfId="5" applyNumberFormat="1" applyFont="1" applyFill="1" applyAlignment="1">
      <alignment vertical="center" wrapText="1"/>
    </xf>
    <xf numFmtId="0" fontId="5" fillId="6" borderId="21" xfId="6" applyFont="1" applyFill="1" applyBorder="1" applyAlignment="1">
      <alignment horizontal="center" vertical="center" wrapText="1"/>
    </xf>
    <xf numFmtId="0" fontId="5" fillId="0" borderId="39" xfId="6" applyFont="1" applyBorder="1" applyAlignment="1">
      <alignment horizontal="center" vertical="center" wrapText="1"/>
    </xf>
    <xf numFmtId="165" fontId="4" fillId="0" borderId="31" xfId="5" applyNumberFormat="1" applyFont="1" applyFill="1" applyBorder="1" applyAlignment="1">
      <alignment vertical="center" wrapText="1"/>
    </xf>
    <xf numFmtId="165" fontId="5" fillId="7" borderId="31" xfId="4" applyNumberFormat="1" applyFont="1" applyFill="1" applyBorder="1" applyAlignment="1">
      <alignment vertical="center" wrapText="1"/>
    </xf>
    <xf numFmtId="165" fontId="4" fillId="7" borderId="31" xfId="4" applyNumberFormat="1" applyFont="1" applyFill="1" applyBorder="1" applyAlignment="1">
      <alignment vertical="center" wrapText="1"/>
    </xf>
    <xf numFmtId="165" fontId="5" fillId="7" borderId="31" xfId="4" applyNumberFormat="1" applyFont="1" applyFill="1" applyBorder="1" applyAlignment="1">
      <alignment horizontal="right" vertical="center" wrapText="1"/>
    </xf>
    <xf numFmtId="165" fontId="4" fillId="7" borderId="31" xfId="4" applyNumberFormat="1" applyFont="1" applyFill="1" applyBorder="1" applyAlignment="1">
      <alignment horizontal="right" vertical="center" wrapText="1"/>
    </xf>
    <xf numFmtId="165" fontId="4" fillId="7" borderId="32" xfId="4" applyNumberFormat="1" applyFont="1" applyFill="1" applyBorder="1" applyAlignment="1">
      <alignment horizontal="right" vertical="center" wrapText="1"/>
    </xf>
    <xf numFmtId="165" fontId="4" fillId="7" borderId="31" xfId="5" applyNumberFormat="1" applyFont="1" applyFill="1" applyBorder="1" applyAlignment="1">
      <alignment vertical="center" wrapText="1"/>
    </xf>
    <xf numFmtId="165" fontId="4" fillId="0" borderId="0" xfId="9" applyNumberFormat="1" applyFont="1" applyFill="1" applyBorder="1" applyAlignment="1">
      <alignment horizontal="left" vertical="center" wrapText="1"/>
    </xf>
    <xf numFmtId="165" fontId="4" fillId="0" borderId="0" xfId="9" applyNumberFormat="1" applyFont="1" applyFill="1" applyAlignment="1">
      <alignment vertical="center" wrapText="1"/>
    </xf>
    <xf numFmtId="165" fontId="5" fillId="0" borderId="0" xfId="9" applyNumberFormat="1" applyFont="1" applyFill="1" applyBorder="1" applyAlignment="1">
      <alignment horizontal="center" vertical="center" wrapText="1"/>
    </xf>
    <xf numFmtId="165" fontId="5" fillId="0" borderId="0" xfId="9" applyNumberFormat="1" applyFont="1" applyFill="1" applyBorder="1" applyAlignment="1">
      <alignment vertical="center" wrapText="1"/>
    </xf>
    <xf numFmtId="165" fontId="4" fillId="0" borderId="0" xfId="9" applyNumberFormat="1" applyFont="1" applyFill="1" applyBorder="1" applyAlignment="1">
      <alignment vertical="center" wrapText="1"/>
    </xf>
    <xf numFmtId="165" fontId="5" fillId="0" borderId="0" xfId="9" applyNumberFormat="1" applyFont="1" applyFill="1" applyBorder="1" applyAlignment="1">
      <alignment horizontal="right" vertical="center" wrapText="1"/>
    </xf>
    <xf numFmtId="165" fontId="4" fillId="0" borderId="0" xfId="9" applyNumberFormat="1" applyFont="1" applyFill="1" applyBorder="1" applyAlignment="1">
      <alignment horizontal="right" vertical="center" wrapText="1"/>
    </xf>
    <xf numFmtId="165" fontId="7" fillId="0" borderId="0" xfId="9" applyNumberFormat="1" applyFont="1" applyFill="1" applyAlignment="1" applyProtection="1">
      <alignment horizontal="left" vertical="center" wrapText="1"/>
    </xf>
    <xf numFmtId="165" fontId="5" fillId="0" borderId="0" xfId="9" applyNumberFormat="1" applyFont="1" applyFill="1" applyAlignment="1">
      <alignment vertical="center" wrapText="1"/>
    </xf>
    <xf numFmtId="165" fontId="10" fillId="0" borderId="32" xfId="4" applyNumberFormat="1" applyFont="1" applyFill="1" applyBorder="1" applyAlignment="1">
      <alignment horizontal="right" vertical="center" wrapText="1"/>
    </xf>
    <xf numFmtId="165" fontId="15" fillId="0" borderId="0" xfId="10" applyNumberFormat="1" applyFill="1" applyBorder="1" applyAlignment="1">
      <alignment vertical="center" wrapText="1"/>
    </xf>
    <xf numFmtId="0" fontId="4" fillId="0" borderId="1" xfId="5" applyFont="1" applyBorder="1" applyAlignment="1">
      <alignment horizontal="left" vertical="center" wrapText="1"/>
    </xf>
    <xf numFmtId="165" fontId="7" fillId="0" borderId="0" xfId="4" applyNumberFormat="1" applyFont="1" applyAlignment="1" applyProtection="1">
      <alignment horizontal="left" vertical="center" wrapText="1"/>
    </xf>
    <xf numFmtId="0" fontId="4" fillId="0" borderId="18" xfId="5" applyFont="1" applyBorder="1" applyAlignment="1">
      <alignment horizontal="left" vertical="center" wrapText="1"/>
    </xf>
    <xf numFmtId="0" fontId="4" fillId="0" borderId="19" xfId="5" applyFont="1" applyBorder="1" applyAlignment="1">
      <alignment horizontal="left" vertical="center" wrapText="1"/>
    </xf>
    <xf numFmtId="0" fontId="4" fillId="0" borderId="20" xfId="5" applyFont="1" applyBorder="1" applyAlignment="1">
      <alignment horizontal="left" vertical="center" wrapText="1"/>
    </xf>
    <xf numFmtId="3" fontId="11" fillId="0" borderId="0" xfId="0" applyNumberFormat="1" applyFont="1"/>
    <xf numFmtId="0" fontId="2" fillId="0" borderId="0" xfId="5" applyFont="1" applyAlignment="1">
      <alignment vertical="center" wrapText="1"/>
    </xf>
    <xf numFmtId="167" fontId="21" fillId="4" borderId="1" xfId="3" applyNumberFormat="1" applyFont="1" applyFill="1" applyBorder="1" applyAlignment="1">
      <alignment vertical="center"/>
    </xf>
    <xf numFmtId="0" fontId="21" fillId="4" borderId="1" xfId="2" applyFont="1" applyFill="1" applyBorder="1" applyAlignment="1">
      <alignment vertical="center" wrapText="1"/>
    </xf>
    <xf numFmtId="165" fontId="21" fillId="4" borderId="1" xfId="1" applyNumberFormat="1" applyFont="1" applyFill="1" applyBorder="1" applyAlignment="1">
      <alignment vertical="center" wrapText="1"/>
    </xf>
    <xf numFmtId="165" fontId="21" fillId="4" borderId="8" xfId="1" applyNumberFormat="1" applyFont="1" applyFill="1" applyBorder="1" applyAlignment="1">
      <alignment vertical="center" wrapText="1"/>
    </xf>
    <xf numFmtId="0" fontId="14" fillId="0" borderId="0" xfId="0" applyFont="1"/>
    <xf numFmtId="3" fontId="14" fillId="0" borderId="0" xfId="0" applyNumberFormat="1" applyFont="1"/>
    <xf numFmtId="167" fontId="22" fillId="0" borderId="1" xfId="3" applyNumberFormat="1" applyFont="1" applyBorder="1" applyAlignment="1">
      <alignment horizontal="left" vertical="center"/>
    </xf>
    <xf numFmtId="0" fontId="22" fillId="0" borderId="1" xfId="2" applyFont="1" applyBorder="1" applyAlignment="1">
      <alignment vertical="center" wrapText="1"/>
    </xf>
    <xf numFmtId="165" fontId="22" fillId="5" borderId="1" xfId="1" applyNumberFormat="1" applyFont="1" applyFill="1" applyBorder="1" applyAlignment="1">
      <alignment vertical="center" wrapText="1"/>
    </xf>
    <xf numFmtId="165" fontId="22" fillId="0" borderId="8" xfId="1" applyNumberFormat="1" applyFont="1" applyBorder="1" applyAlignment="1">
      <alignment vertical="center" wrapText="1"/>
    </xf>
    <xf numFmtId="167" fontId="22" fillId="7" borderId="7" xfId="3" applyNumberFormat="1" applyFont="1" applyFill="1" applyBorder="1" applyAlignment="1">
      <alignment horizontal="left" vertical="center"/>
    </xf>
    <xf numFmtId="165" fontId="22" fillId="0" borderId="1" xfId="1" applyNumberFormat="1" applyFont="1" applyBorder="1" applyAlignment="1">
      <alignment vertical="center" wrapText="1"/>
    </xf>
    <xf numFmtId="0" fontId="23" fillId="0" borderId="9" xfId="2" applyFont="1" applyFill="1" applyBorder="1" applyAlignment="1">
      <alignment vertical="center" wrapText="1"/>
    </xf>
    <xf numFmtId="0" fontId="22" fillId="0" borderId="0" xfId="2" applyFont="1" applyAlignment="1">
      <alignment vertical="center" wrapText="1"/>
    </xf>
    <xf numFmtId="167" fontId="22" fillId="0" borderId="7" xfId="3" applyNumberFormat="1" applyFont="1" applyBorder="1" applyAlignment="1">
      <alignment horizontal="left" vertical="center"/>
    </xf>
    <xf numFmtId="0" fontId="23" fillId="0" borderId="0" xfId="2" applyFont="1" applyFill="1" applyBorder="1" applyAlignment="1">
      <alignment vertical="center" wrapText="1"/>
    </xf>
    <xf numFmtId="0" fontId="22" fillId="5" borderId="1" xfId="2" applyFont="1" applyFill="1" applyBorder="1" applyAlignment="1">
      <alignment vertical="center" wrapText="1"/>
    </xf>
    <xf numFmtId="0" fontId="22" fillId="7" borderId="1" xfId="2" applyFont="1" applyFill="1" applyBorder="1" applyAlignment="1">
      <alignment vertical="center" wrapText="1"/>
    </xf>
    <xf numFmtId="167" fontId="21" fillId="4" borderId="7" xfId="3" applyNumberFormat="1" applyFont="1" applyFill="1" applyBorder="1" applyAlignment="1">
      <alignment vertical="center"/>
    </xf>
    <xf numFmtId="0" fontId="24" fillId="4" borderId="1" xfId="2" applyFont="1" applyFill="1" applyBorder="1" applyAlignment="1">
      <alignment vertical="center" wrapText="1"/>
    </xf>
    <xf numFmtId="167" fontId="22" fillId="0" borderId="7" xfId="4" applyNumberFormat="1" applyFont="1" applyBorder="1" applyAlignment="1">
      <alignment horizontal="left" vertical="center"/>
    </xf>
    <xf numFmtId="1" fontId="22" fillId="0" borderId="1" xfId="2" applyNumberFormat="1" applyFont="1" applyBorder="1" applyAlignment="1">
      <alignment vertical="center" wrapText="1"/>
    </xf>
    <xf numFmtId="167" fontId="22" fillId="5" borderId="7" xfId="3" applyNumberFormat="1" applyFont="1" applyFill="1" applyBorder="1" applyAlignment="1">
      <alignment horizontal="left" vertical="center"/>
    </xf>
    <xf numFmtId="0" fontId="24" fillId="0" borderId="1" xfId="2" applyFont="1" applyBorder="1" applyAlignment="1">
      <alignment vertical="center" wrapText="1"/>
    </xf>
    <xf numFmtId="0" fontId="24" fillId="0" borderId="1" xfId="2" applyFont="1" applyBorder="1" applyAlignment="1">
      <alignment horizontal="right" vertical="center" wrapText="1"/>
    </xf>
    <xf numFmtId="167" fontId="22" fillId="0" borderId="10" xfId="3" applyNumberFormat="1" applyFont="1" applyBorder="1" applyAlignment="1">
      <alignment horizontal="left" vertical="center"/>
    </xf>
    <xf numFmtId="165" fontId="22" fillId="0" borderId="2" xfId="1" applyNumberFormat="1" applyFont="1" applyBorder="1" applyAlignment="1">
      <alignment vertical="center" wrapText="1"/>
    </xf>
    <xf numFmtId="165" fontId="22" fillId="0" borderId="11" xfId="1" applyNumberFormat="1" applyFont="1" applyBorder="1" applyAlignment="1">
      <alignment vertical="center" wrapText="1"/>
    </xf>
    <xf numFmtId="165" fontId="22" fillId="0" borderId="2" xfId="1" applyNumberFormat="1" applyFont="1" applyBorder="1" applyAlignment="1">
      <alignment horizontal="right" vertical="center" wrapText="1"/>
    </xf>
    <xf numFmtId="0" fontId="22" fillId="0" borderId="2" xfId="2" applyFont="1" applyBorder="1" applyAlignment="1">
      <alignment vertical="center" wrapText="1"/>
    </xf>
    <xf numFmtId="165" fontId="25" fillId="2" borderId="12" xfId="1" applyNumberFormat="1" applyFont="1" applyFill="1" applyBorder="1" applyAlignment="1" applyProtection="1">
      <alignment horizontal="left" vertical="center" wrapText="1"/>
    </xf>
    <xf numFmtId="0" fontId="25" fillId="2" borderId="13" xfId="2" applyFont="1" applyFill="1" applyBorder="1" applyAlignment="1">
      <alignment vertical="center" wrapText="1"/>
    </xf>
    <xf numFmtId="0" fontId="25" fillId="2" borderId="15" xfId="2" applyFont="1" applyFill="1" applyBorder="1" applyAlignment="1">
      <alignment vertical="center" wrapText="1"/>
    </xf>
    <xf numFmtId="165" fontId="25" fillId="2" borderId="1" xfId="2" applyNumberFormat="1" applyFont="1" applyFill="1" applyBorder="1" applyAlignment="1">
      <alignment vertical="center" wrapText="1"/>
    </xf>
    <xf numFmtId="0" fontId="1" fillId="0" borderId="1" xfId="0" applyFont="1" applyBorder="1"/>
    <xf numFmtId="0" fontId="1" fillId="0" borderId="0" xfId="0" applyFont="1" applyBorder="1"/>
    <xf numFmtId="167" fontId="21" fillId="0" borderId="1" xfId="7" applyNumberFormat="1" applyFont="1" applyBorder="1" applyAlignment="1">
      <alignment horizontal="left" vertical="center"/>
    </xf>
    <xf numFmtId="165" fontId="26" fillId="0" borderId="1" xfId="8" applyNumberFormat="1" applyFont="1" applyBorder="1" applyAlignment="1" applyProtection="1">
      <alignment vertical="center" wrapText="1"/>
    </xf>
    <xf numFmtId="0" fontId="22" fillId="0" borderId="1" xfId="5" applyFont="1" applyBorder="1" applyAlignment="1">
      <alignment vertical="center" wrapText="1"/>
    </xf>
    <xf numFmtId="0" fontId="23" fillId="0" borderId="1" xfId="5" applyFont="1" applyBorder="1" applyAlignment="1">
      <alignment vertical="center" wrapText="1"/>
    </xf>
    <xf numFmtId="0" fontId="22" fillId="0" borderId="0" xfId="5" applyFont="1" applyAlignment="1">
      <alignment vertical="center" wrapText="1"/>
    </xf>
    <xf numFmtId="165" fontId="22" fillId="0" borderId="1" xfId="8" applyNumberFormat="1" applyFont="1" applyBorder="1" applyAlignment="1" applyProtection="1">
      <alignment vertical="center" wrapText="1"/>
    </xf>
    <xf numFmtId="0" fontId="22" fillId="0" borderId="1" xfId="5" applyFont="1" applyBorder="1" applyAlignment="1">
      <alignment horizontal="right" vertical="center" wrapText="1"/>
    </xf>
    <xf numFmtId="165" fontId="22" fillId="0" borderId="11" xfId="8" applyNumberFormat="1" applyFont="1" applyBorder="1" applyAlignment="1">
      <alignment vertical="center" wrapText="1"/>
    </xf>
    <xf numFmtId="0" fontId="24" fillId="0" borderId="1" xfId="5" applyFont="1" applyBorder="1" applyAlignment="1">
      <alignment horizontal="right" vertical="center" wrapText="1"/>
    </xf>
    <xf numFmtId="165" fontId="22" fillId="0" borderId="1" xfId="8" applyNumberFormat="1" applyFont="1" applyBorder="1" applyAlignment="1">
      <alignment vertical="center" wrapText="1"/>
    </xf>
    <xf numFmtId="0" fontId="23" fillId="7" borderId="1" xfId="2" applyFont="1" applyFill="1" applyBorder="1" applyAlignment="1">
      <alignment vertical="center" wrapText="1"/>
    </xf>
    <xf numFmtId="165" fontId="22" fillId="0" borderId="0" xfId="8" applyNumberFormat="1" applyFont="1" applyAlignment="1" applyProtection="1">
      <alignment vertical="center" wrapText="1"/>
    </xf>
    <xf numFmtId="0" fontId="22" fillId="0" borderId="0" xfId="5" applyFont="1" applyAlignment="1">
      <alignment horizontal="center" vertical="center" wrapText="1"/>
    </xf>
    <xf numFmtId="165" fontId="21" fillId="0" borderId="0" xfId="5" applyNumberFormat="1" applyFont="1" applyAlignment="1">
      <alignment vertical="center" wrapText="1"/>
    </xf>
    <xf numFmtId="0" fontId="23" fillId="0" borderId="0" xfId="5" applyFont="1" applyAlignment="1">
      <alignment vertical="center" wrapText="1"/>
    </xf>
    <xf numFmtId="0" fontId="22" fillId="0" borderId="1" xfId="5" applyFont="1" applyBorder="1" applyAlignment="1">
      <alignment horizontal="center" vertical="center" wrapText="1"/>
    </xf>
    <xf numFmtId="165" fontId="21" fillId="0" borderId="1" xfId="5" applyNumberFormat="1" applyFont="1" applyBorder="1" applyAlignment="1">
      <alignment vertical="center" wrapText="1"/>
    </xf>
    <xf numFmtId="165" fontId="20" fillId="2" borderId="3" xfId="1" applyNumberFormat="1" applyFont="1" applyFill="1" applyBorder="1" applyAlignment="1" applyProtection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6" xfId="2" applyFont="1" applyFill="1" applyBorder="1" applyAlignment="1">
      <alignment horizontal="center" vertical="center" wrapText="1"/>
    </xf>
    <xf numFmtId="165" fontId="20" fillId="6" borderId="16" xfId="4" applyNumberFormat="1" applyFont="1" applyFill="1" applyBorder="1" applyAlignment="1" applyProtection="1">
      <alignment vertical="center" wrapText="1"/>
    </xf>
    <xf numFmtId="0" fontId="2" fillId="0" borderId="1" xfId="5" applyFont="1" applyBorder="1" applyAlignment="1">
      <alignment horizontal="left" vertical="center" wrapText="1"/>
    </xf>
    <xf numFmtId="3" fontId="2" fillId="0" borderId="0" xfId="5" applyNumberFormat="1" applyFont="1" applyAlignment="1">
      <alignment vertical="center" wrapText="1"/>
    </xf>
    <xf numFmtId="165" fontId="20" fillId="6" borderId="3" xfId="4" applyNumberFormat="1" applyFont="1" applyFill="1" applyBorder="1" applyAlignment="1" applyProtection="1">
      <alignment vertical="center" wrapText="1"/>
    </xf>
    <xf numFmtId="0" fontId="19" fillId="0" borderId="1" xfId="5" applyFont="1" applyBorder="1" applyAlignment="1">
      <alignment horizontal="left" vertical="center" wrapText="1"/>
    </xf>
    <xf numFmtId="165" fontId="20" fillId="6" borderId="7" xfId="4" applyNumberFormat="1" applyFont="1" applyFill="1" applyBorder="1" applyAlignment="1" applyProtection="1">
      <alignment vertical="center" wrapText="1"/>
    </xf>
    <xf numFmtId="165" fontId="20" fillId="6" borderId="12" xfId="4" applyNumberFormat="1" applyFont="1" applyFill="1" applyBorder="1" applyAlignment="1" applyProtection="1">
      <alignment vertical="center" wrapText="1"/>
    </xf>
    <xf numFmtId="167" fontId="17" fillId="0" borderId="0" xfId="3" applyNumberFormat="1" applyFont="1" applyBorder="1" applyAlignment="1">
      <alignment horizontal="left" vertical="center"/>
    </xf>
    <xf numFmtId="167" fontId="18" fillId="0" borderId="0" xfId="3" applyNumberFormat="1" applyFont="1" applyBorder="1" applyAlignment="1">
      <alignment horizontal="left" vertical="center"/>
    </xf>
    <xf numFmtId="3" fontId="17" fillId="0" borderId="0" xfId="3" applyNumberFormat="1" applyFont="1" applyBorder="1" applyAlignment="1">
      <alignment horizontal="left" vertical="center"/>
    </xf>
    <xf numFmtId="167" fontId="16" fillId="0" borderId="0" xfId="3" applyNumberFormat="1" applyFont="1" applyBorder="1" applyAlignment="1">
      <alignment horizontal="left" vertical="center"/>
    </xf>
    <xf numFmtId="167" fontId="27" fillId="0" borderId="0" xfId="3" applyNumberFormat="1" applyFont="1" applyBorder="1" applyAlignment="1">
      <alignment horizontal="left" vertical="center"/>
    </xf>
  </cellXfs>
  <cellStyles count="11">
    <cellStyle name="Lien hypertexte" xfId="10" builtinId="8"/>
    <cellStyle name="Milliers" xfId="9" builtinId="3"/>
    <cellStyle name="Milliers 2" xfId="1"/>
    <cellStyle name="Milliers 2 3" xfId="8"/>
    <cellStyle name="Milliers 2 3 2" xfId="4"/>
    <cellStyle name="Milliers 2 4" xfId="3"/>
    <cellStyle name="Milliers 2 5 2" xfId="7"/>
    <cellStyle name="Normal" xfId="0" builtinId="0"/>
    <cellStyle name="Normal 2" xfId="2"/>
    <cellStyle name="Normal 3" xfId="5"/>
    <cellStyle name="Normal 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sy.Ibrahim@car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5"/>
  <sheetViews>
    <sheetView tabSelected="1" view="pageBreakPreview" zoomScale="60" zoomScaleNormal="115" workbookViewId="0">
      <selection activeCell="A69" sqref="A69:XFD73"/>
    </sheetView>
  </sheetViews>
  <sheetFormatPr baseColWidth="10" defaultColWidth="11.42578125" defaultRowHeight="15" x14ac:dyDescent="0.25"/>
  <cols>
    <col min="1" max="1" width="57.140625" customWidth="1"/>
    <col min="2" max="2" width="17" customWidth="1"/>
    <col min="3" max="3" width="10.140625" customWidth="1"/>
    <col min="4" max="4" width="13" customWidth="1"/>
    <col min="5" max="5" width="18" customWidth="1"/>
    <col min="6" max="6" width="21.42578125" customWidth="1"/>
    <col min="7" max="7" width="28.85546875" style="83" customWidth="1"/>
    <col min="8" max="8" width="28.85546875" style="86" customWidth="1"/>
    <col min="9" max="39" width="28.85546875" customWidth="1"/>
    <col min="40" max="40" width="10.42578125" customWidth="1"/>
    <col min="41" max="41" width="20.28515625" customWidth="1"/>
    <col min="42" max="42" width="23" customWidth="1"/>
    <col min="43" max="43" width="25.7109375" customWidth="1"/>
  </cols>
  <sheetData>
    <row r="1" spans="1:43" s="195" customFormat="1" ht="20.25" customHeight="1" x14ac:dyDescent="0.25">
      <c r="A1" s="253" t="s">
        <v>204</v>
      </c>
      <c r="B1" s="254" t="s">
        <v>74</v>
      </c>
      <c r="C1" s="254"/>
      <c r="D1" s="254"/>
      <c r="E1" s="254"/>
      <c r="F1" s="254"/>
      <c r="G1" s="254"/>
      <c r="H1" s="255"/>
    </row>
    <row r="2" spans="1:43" s="195" customFormat="1" ht="20.25" customHeight="1" x14ac:dyDescent="0.25">
      <c r="A2" s="256" t="s">
        <v>206</v>
      </c>
      <c r="B2" s="257" t="s">
        <v>262</v>
      </c>
      <c r="C2" s="254"/>
      <c r="D2" s="254"/>
      <c r="E2" s="254"/>
      <c r="F2" s="254"/>
      <c r="G2" s="254"/>
      <c r="H2" s="255"/>
    </row>
    <row r="3" spans="1:43" s="195" customFormat="1" ht="20.25" customHeight="1" x14ac:dyDescent="0.25">
      <c r="A3" s="258" t="s">
        <v>207</v>
      </c>
      <c r="B3" s="254"/>
      <c r="C3" s="254"/>
      <c r="D3" s="254"/>
      <c r="E3" s="254"/>
      <c r="F3" s="254"/>
      <c r="G3" s="254"/>
      <c r="H3" s="255"/>
    </row>
    <row r="4" spans="1:43" s="195" customFormat="1" ht="20.25" customHeight="1" thickBot="1" x14ac:dyDescent="0.3">
      <c r="A4" s="259" t="s">
        <v>209</v>
      </c>
      <c r="B4" s="254" t="s">
        <v>202</v>
      </c>
      <c r="C4" s="254"/>
      <c r="D4" s="254"/>
      <c r="E4" s="254"/>
      <c r="F4" s="254"/>
      <c r="G4" s="254"/>
      <c r="H4" s="255"/>
    </row>
    <row r="6" spans="1:43" s="83" customFormat="1" ht="34.5" customHeight="1" x14ac:dyDescent="0.2">
      <c r="A6" s="249"/>
      <c r="B6" s="250" t="s">
        <v>3</v>
      </c>
      <c r="C6" s="250" t="s">
        <v>270</v>
      </c>
      <c r="D6" s="251" t="s">
        <v>4</v>
      </c>
      <c r="E6" s="251" t="s">
        <v>5</v>
      </c>
      <c r="F6" s="252" t="s">
        <v>6</v>
      </c>
      <c r="H6" s="194"/>
    </row>
    <row r="7" spans="1:43" ht="6.75" customHeight="1" x14ac:dyDescent="0.25">
      <c r="A7" s="1"/>
      <c r="C7" s="2"/>
      <c r="D7" s="2"/>
      <c r="E7" s="2"/>
      <c r="F7" s="3"/>
    </row>
    <row r="8" spans="1:43" ht="15" customHeight="1" x14ac:dyDescent="0.25">
      <c r="A8" s="4" t="s">
        <v>7</v>
      </c>
      <c r="B8" s="5"/>
      <c r="C8" s="6"/>
      <c r="D8" s="6"/>
      <c r="E8" s="7"/>
      <c r="F8" s="8"/>
    </row>
    <row r="9" spans="1:43" s="200" customFormat="1" ht="26.25" customHeight="1" x14ac:dyDescent="0.25">
      <c r="A9" s="196" t="s">
        <v>8</v>
      </c>
      <c r="B9" s="197"/>
      <c r="C9" s="197"/>
      <c r="D9" s="197"/>
      <c r="E9" s="198"/>
      <c r="F9" s="199">
        <f>SUM(F10:F14)</f>
        <v>9945000</v>
      </c>
      <c r="G9" s="200" t="s">
        <v>280</v>
      </c>
      <c r="H9" s="201">
        <f>+F9+F24+F52+F53+F54+F55+F56+F57+F58+F59+F64</f>
        <v>16121000</v>
      </c>
    </row>
    <row r="10" spans="1:43" s="200" customFormat="1" ht="26.25" customHeight="1" x14ac:dyDescent="0.25">
      <c r="A10" s="202" t="s">
        <v>203</v>
      </c>
      <c r="B10" s="203" t="s">
        <v>10</v>
      </c>
      <c r="C10" s="203">
        <v>1</v>
      </c>
      <c r="D10" s="203">
        <v>3</v>
      </c>
      <c r="E10" s="204">
        <v>200000</v>
      </c>
      <c r="F10" s="205">
        <f>+E10*D10*C10</f>
        <v>600000</v>
      </c>
      <c r="H10" s="201"/>
    </row>
    <row r="11" spans="1:43" s="200" customFormat="1" ht="26.25" customHeight="1" x14ac:dyDescent="0.25">
      <c r="A11" s="202" t="s">
        <v>282</v>
      </c>
      <c r="B11" s="203" t="s">
        <v>11</v>
      </c>
      <c r="C11" s="203">
        <f>D22+D38+D65</f>
        <v>70</v>
      </c>
      <c r="D11" s="203">
        <f>D10</f>
        <v>3</v>
      </c>
      <c r="E11" s="204">
        <v>3500</v>
      </c>
      <c r="F11" s="205">
        <f>+E11*D11*C11</f>
        <v>735000</v>
      </c>
      <c r="H11" s="201"/>
    </row>
    <row r="12" spans="1:43" s="200" customFormat="1" ht="26.25" customHeight="1" x14ac:dyDescent="0.25">
      <c r="A12" s="202" t="s">
        <v>283</v>
      </c>
      <c r="B12" s="203" t="s">
        <v>12</v>
      </c>
      <c r="C12" s="203">
        <v>70</v>
      </c>
      <c r="D12" s="203">
        <f t="shared" ref="D12:D14" si="0">D11</f>
        <v>3</v>
      </c>
      <c r="E12" s="204">
        <v>25000</v>
      </c>
      <c r="F12" s="205">
        <f>+E12*D12*C12</f>
        <v>5250000</v>
      </c>
      <c r="H12" s="201"/>
    </row>
    <row r="13" spans="1:43" s="200" customFormat="1" ht="26.25" customHeight="1" x14ac:dyDescent="0.25">
      <c r="A13" s="202" t="s">
        <v>284</v>
      </c>
      <c r="B13" s="203" t="s">
        <v>12</v>
      </c>
      <c r="C13" s="203">
        <f>C12</f>
        <v>70</v>
      </c>
      <c r="D13" s="203">
        <f t="shared" si="0"/>
        <v>3</v>
      </c>
      <c r="E13" s="204">
        <v>10000</v>
      </c>
      <c r="F13" s="205">
        <f>+E13*D13*C13</f>
        <v>2100000</v>
      </c>
      <c r="H13" s="201"/>
    </row>
    <row r="14" spans="1:43" s="200" customFormat="1" ht="26.25" customHeight="1" x14ac:dyDescent="0.25">
      <c r="A14" s="202" t="s">
        <v>285</v>
      </c>
      <c r="B14" s="203" t="s">
        <v>12</v>
      </c>
      <c r="C14" s="203">
        <f>C13</f>
        <v>70</v>
      </c>
      <c r="D14" s="203">
        <f t="shared" si="0"/>
        <v>3</v>
      </c>
      <c r="E14" s="204">
        <v>6000</v>
      </c>
      <c r="F14" s="205">
        <f>+E14*D14*C14</f>
        <v>1260000</v>
      </c>
      <c r="H14" s="201"/>
    </row>
    <row r="15" spans="1:43" s="200" customFormat="1" ht="26.25" customHeight="1" x14ac:dyDescent="0.25">
      <c r="A15" s="196" t="s">
        <v>13</v>
      </c>
      <c r="B15" s="197"/>
      <c r="C15" s="197"/>
      <c r="D15" s="197"/>
      <c r="E15" s="198"/>
      <c r="F15" s="199">
        <f>SUM(F16:F21)</f>
        <v>4720000</v>
      </c>
      <c r="G15" s="200" t="s">
        <v>281</v>
      </c>
      <c r="H15" s="201">
        <f>F15+F23+F25+F38+F51</f>
        <v>16164900</v>
      </c>
    </row>
    <row r="16" spans="1:43" s="209" customFormat="1" ht="26.25" customHeight="1" x14ac:dyDescent="0.25">
      <c r="A16" s="206" t="s">
        <v>263</v>
      </c>
      <c r="B16" s="203" t="s">
        <v>10</v>
      </c>
      <c r="C16" s="203">
        <v>4</v>
      </c>
      <c r="D16" s="203">
        <v>1</v>
      </c>
      <c r="E16" s="207">
        <v>90000</v>
      </c>
      <c r="F16" s="205">
        <f>+E16*D16*C16</f>
        <v>360000</v>
      </c>
      <c r="G16" s="208"/>
      <c r="H16" s="201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</row>
    <row r="17" spans="1:43" s="209" customFormat="1" ht="26.25" customHeight="1" x14ac:dyDescent="0.25">
      <c r="A17" s="210" t="s">
        <v>239</v>
      </c>
      <c r="B17" s="203" t="s">
        <v>10</v>
      </c>
      <c r="C17" s="203">
        <v>4</v>
      </c>
      <c r="D17" s="203">
        <v>1</v>
      </c>
      <c r="E17" s="207">
        <v>90000</v>
      </c>
      <c r="F17" s="205">
        <f>+E17*D17*C17</f>
        <v>360000</v>
      </c>
      <c r="G17" s="211"/>
      <c r="H17" s="201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</row>
    <row r="18" spans="1:43" s="209" customFormat="1" ht="26.25" customHeight="1" x14ac:dyDescent="0.25">
      <c r="A18" s="210" t="s">
        <v>14</v>
      </c>
      <c r="B18" s="212" t="s">
        <v>10</v>
      </c>
      <c r="C18" s="203">
        <v>4</v>
      </c>
      <c r="D18" s="203">
        <v>5</v>
      </c>
      <c r="E18" s="207">
        <v>80000</v>
      </c>
      <c r="F18" s="205">
        <f t="shared" ref="F18:F20" si="1">+E18*D18*C18</f>
        <v>1600000</v>
      </c>
      <c r="G18" s="200"/>
      <c r="H18" s="201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</row>
    <row r="19" spans="1:43" s="209" customFormat="1" ht="26.25" customHeight="1" x14ac:dyDescent="0.25">
      <c r="A19" s="210" t="s">
        <v>15</v>
      </c>
      <c r="B19" s="212" t="s">
        <v>10</v>
      </c>
      <c r="C19" s="203">
        <v>4</v>
      </c>
      <c r="D19" s="203">
        <v>5</v>
      </c>
      <c r="E19" s="207">
        <v>80000</v>
      </c>
      <c r="F19" s="205">
        <f t="shared" ref="F19" si="2">+E19*D19*C19</f>
        <v>1600000</v>
      </c>
      <c r="G19" s="200"/>
      <c r="H19" s="201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</row>
    <row r="20" spans="1:43" s="209" customFormat="1" ht="26.25" customHeight="1" x14ac:dyDescent="0.25">
      <c r="A20" s="210" t="s">
        <v>255</v>
      </c>
      <c r="B20" s="212" t="s">
        <v>10</v>
      </c>
      <c r="C20" s="203">
        <v>4</v>
      </c>
      <c r="D20" s="203">
        <v>1</v>
      </c>
      <c r="E20" s="207">
        <v>80000</v>
      </c>
      <c r="F20" s="205">
        <f t="shared" si="1"/>
        <v>320000</v>
      </c>
      <c r="G20" s="200"/>
      <c r="H20" s="201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</row>
    <row r="21" spans="1:43" s="209" customFormat="1" ht="26.25" customHeight="1" x14ac:dyDescent="0.25">
      <c r="A21" s="210" t="s">
        <v>16</v>
      </c>
      <c r="B21" s="203" t="s">
        <v>10</v>
      </c>
      <c r="C21" s="203">
        <v>4</v>
      </c>
      <c r="D21" s="213">
        <v>2</v>
      </c>
      <c r="E21" s="207">
        <v>60000</v>
      </c>
      <c r="F21" s="205">
        <f>+E21*D21*C21</f>
        <v>480000</v>
      </c>
      <c r="G21" s="200"/>
      <c r="H21" s="201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</row>
    <row r="22" spans="1:43" s="209" customFormat="1" ht="26.25" customHeight="1" x14ac:dyDescent="0.25">
      <c r="A22" s="214" t="s">
        <v>17</v>
      </c>
      <c r="B22" s="197"/>
      <c r="C22" s="197"/>
      <c r="D22" s="215">
        <f>SUM(D16:D21)</f>
        <v>15</v>
      </c>
      <c r="E22" s="198"/>
      <c r="F22" s="199">
        <f>SUM(F23:F24)</f>
        <v>2705300</v>
      </c>
      <c r="G22" s="200"/>
      <c r="H22" s="201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</row>
    <row r="23" spans="1:43" s="209" customFormat="1" ht="26.25" customHeight="1" x14ac:dyDescent="0.25">
      <c r="A23" s="216" t="s">
        <v>195</v>
      </c>
      <c r="B23" s="203" t="s">
        <v>18</v>
      </c>
      <c r="C23" s="217">
        <f>((400*2)+(60*3))*0.15</f>
        <v>147</v>
      </c>
      <c r="D23" s="213">
        <v>3</v>
      </c>
      <c r="E23" s="207">
        <v>3300</v>
      </c>
      <c r="F23" s="205">
        <f>+E23*D23*C23</f>
        <v>1455300</v>
      </c>
      <c r="G23" s="211" t="s">
        <v>281</v>
      </c>
      <c r="H23" s="201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</row>
    <row r="24" spans="1:43" s="209" customFormat="1" ht="26.25" customHeight="1" x14ac:dyDescent="0.25">
      <c r="A24" s="216" t="s">
        <v>194</v>
      </c>
      <c r="B24" s="203" t="s">
        <v>1</v>
      </c>
      <c r="C24" s="217">
        <v>5</v>
      </c>
      <c r="D24" s="203">
        <v>1</v>
      </c>
      <c r="E24" s="207">
        <v>250000</v>
      </c>
      <c r="F24" s="205">
        <f>+E24*D24*C24</f>
        <v>1250000</v>
      </c>
      <c r="G24" s="200" t="s">
        <v>280</v>
      </c>
      <c r="H24" s="201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</row>
    <row r="25" spans="1:43" s="209" customFormat="1" ht="26.25" customHeight="1" x14ac:dyDescent="0.25">
      <c r="A25" s="214" t="s">
        <v>19</v>
      </c>
      <c r="B25" s="197"/>
      <c r="C25" s="197"/>
      <c r="D25" s="197"/>
      <c r="E25" s="198"/>
      <c r="F25" s="199">
        <f>SUM(F26:F37)</f>
        <v>7310000</v>
      </c>
      <c r="G25" s="211" t="s">
        <v>281</v>
      </c>
      <c r="H25" s="201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</row>
    <row r="26" spans="1:43" s="209" customFormat="1" ht="26.25" customHeight="1" x14ac:dyDescent="0.25">
      <c r="A26" s="210" t="s">
        <v>20</v>
      </c>
      <c r="B26" s="203" t="s">
        <v>0</v>
      </c>
      <c r="C26" s="203">
        <v>9</v>
      </c>
      <c r="D26" s="203">
        <v>3</v>
      </c>
      <c r="E26" s="207">
        <v>70000</v>
      </c>
      <c r="F26" s="205">
        <f>+E26*D26*C26</f>
        <v>1890000</v>
      </c>
      <c r="H26" s="201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</row>
    <row r="27" spans="1:43" s="209" customFormat="1" ht="26.25" customHeight="1" x14ac:dyDescent="0.25">
      <c r="A27" s="210" t="s">
        <v>21</v>
      </c>
      <c r="B27" s="203" t="s">
        <v>0</v>
      </c>
      <c r="C27" s="213">
        <v>5</v>
      </c>
      <c r="D27" s="203">
        <v>3</v>
      </c>
      <c r="E27" s="207">
        <v>70000</v>
      </c>
      <c r="F27" s="205">
        <f t="shared" ref="F27:F37" si="3">+E27*D27*C27</f>
        <v>1050000</v>
      </c>
      <c r="G27" s="211"/>
      <c r="H27" s="201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</row>
    <row r="28" spans="1:43" s="209" customFormat="1" ht="26.25" customHeight="1" x14ac:dyDescent="0.25">
      <c r="A28" s="210" t="s">
        <v>22</v>
      </c>
      <c r="B28" s="203" t="s">
        <v>0</v>
      </c>
      <c r="C28" s="213">
        <v>4</v>
      </c>
      <c r="D28" s="203">
        <v>3</v>
      </c>
      <c r="E28" s="207">
        <v>70000</v>
      </c>
      <c r="F28" s="205">
        <f t="shared" si="3"/>
        <v>840000</v>
      </c>
      <c r="G28" s="200"/>
      <c r="H28" s="201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</row>
    <row r="29" spans="1:43" s="209" customFormat="1" ht="26.25" customHeight="1" x14ac:dyDescent="0.25">
      <c r="A29" s="210" t="s">
        <v>23</v>
      </c>
      <c r="B29" s="203" t="s">
        <v>0</v>
      </c>
      <c r="C29" s="203">
        <v>4</v>
      </c>
      <c r="D29" s="203">
        <v>3</v>
      </c>
      <c r="E29" s="207">
        <v>70000</v>
      </c>
      <c r="F29" s="205">
        <f t="shared" si="3"/>
        <v>840000</v>
      </c>
      <c r="G29" s="200"/>
      <c r="H29" s="201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</row>
    <row r="30" spans="1:43" s="209" customFormat="1" ht="26.25" customHeight="1" x14ac:dyDescent="0.25">
      <c r="A30" s="210" t="s">
        <v>24</v>
      </c>
      <c r="B30" s="203" t="s">
        <v>0</v>
      </c>
      <c r="C30" s="213">
        <f>C28</f>
        <v>4</v>
      </c>
      <c r="D30" s="203">
        <v>3</v>
      </c>
      <c r="E30" s="207">
        <v>70000</v>
      </c>
      <c r="F30" s="205">
        <f>+E30*D30*C30</f>
        <v>840000</v>
      </c>
      <c r="G30" s="200"/>
      <c r="H30" s="201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</row>
    <row r="31" spans="1:43" s="209" customFormat="1" ht="26.25" customHeight="1" x14ac:dyDescent="0.25">
      <c r="A31" s="210" t="s">
        <v>25</v>
      </c>
      <c r="B31" s="203" t="s">
        <v>0</v>
      </c>
      <c r="C31" s="213">
        <v>4</v>
      </c>
      <c r="D31" s="203">
        <v>2</v>
      </c>
      <c r="E31" s="207">
        <v>70000</v>
      </c>
      <c r="F31" s="205">
        <f>+E31*D31*C31</f>
        <v>560000</v>
      </c>
      <c r="G31" s="200"/>
      <c r="H31" s="201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</row>
    <row r="32" spans="1:43" s="209" customFormat="1" ht="26.25" customHeight="1" x14ac:dyDescent="0.25">
      <c r="A32" s="210" t="s">
        <v>26</v>
      </c>
      <c r="B32" s="203" t="s">
        <v>0</v>
      </c>
      <c r="C32" s="213">
        <v>5</v>
      </c>
      <c r="D32" s="203">
        <v>1</v>
      </c>
      <c r="E32" s="207">
        <v>50000</v>
      </c>
      <c r="F32" s="205">
        <f t="shared" si="3"/>
        <v>250000</v>
      </c>
      <c r="G32" s="200"/>
      <c r="H32" s="201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</row>
    <row r="33" spans="1:43" s="209" customFormat="1" ht="26.25" customHeight="1" x14ac:dyDescent="0.25">
      <c r="A33" s="210" t="s">
        <v>27</v>
      </c>
      <c r="B33" s="203" t="s">
        <v>0</v>
      </c>
      <c r="C33" s="213">
        <v>4</v>
      </c>
      <c r="D33" s="203">
        <v>1</v>
      </c>
      <c r="E33" s="207">
        <v>50000</v>
      </c>
      <c r="F33" s="205">
        <f t="shared" si="3"/>
        <v>200000</v>
      </c>
      <c r="G33" s="200"/>
      <c r="H33" s="201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</row>
    <row r="34" spans="1:43" s="209" customFormat="1" ht="26.25" customHeight="1" x14ac:dyDescent="0.25">
      <c r="A34" s="218" t="s">
        <v>279</v>
      </c>
      <c r="B34" s="203" t="s">
        <v>32</v>
      </c>
      <c r="C34" s="203">
        <v>0</v>
      </c>
      <c r="D34" s="203">
        <v>5</v>
      </c>
      <c r="E34" s="207"/>
      <c r="F34" s="205">
        <f>+E34*D34*C34</f>
        <v>0</v>
      </c>
      <c r="G34" s="200"/>
      <c r="H34" s="201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</row>
    <row r="35" spans="1:43" s="209" customFormat="1" ht="26.25" customHeight="1" x14ac:dyDescent="0.25">
      <c r="A35" s="210" t="s">
        <v>196</v>
      </c>
      <c r="B35" s="203" t="s">
        <v>0</v>
      </c>
      <c r="C35" s="203">
        <v>0</v>
      </c>
      <c r="D35" s="203">
        <v>16</v>
      </c>
      <c r="E35" s="207"/>
      <c r="F35" s="205">
        <f>+E35*D35*C35</f>
        <v>0</v>
      </c>
      <c r="G35" s="200"/>
      <c r="H35" s="201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</row>
    <row r="36" spans="1:43" s="209" customFormat="1" ht="26.25" customHeight="1" x14ac:dyDescent="0.25">
      <c r="A36" s="210" t="s">
        <v>278</v>
      </c>
      <c r="B36" s="203" t="s">
        <v>0</v>
      </c>
      <c r="C36" s="219"/>
      <c r="D36" s="203">
        <v>10</v>
      </c>
      <c r="E36" s="207">
        <v>0</v>
      </c>
      <c r="F36" s="205">
        <f>+E36*D36*C36</f>
        <v>0</v>
      </c>
      <c r="G36" s="200"/>
      <c r="H36" s="201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</row>
    <row r="37" spans="1:43" s="209" customFormat="1" ht="26.25" customHeight="1" x14ac:dyDescent="0.25">
      <c r="A37" s="210" t="s">
        <v>273</v>
      </c>
      <c r="B37" s="203" t="s">
        <v>0</v>
      </c>
      <c r="C37" s="213">
        <v>4</v>
      </c>
      <c r="D37" s="203">
        <v>3</v>
      </c>
      <c r="E37" s="207">
        <v>70000</v>
      </c>
      <c r="F37" s="205">
        <f t="shared" si="3"/>
        <v>840000</v>
      </c>
      <c r="G37" s="200"/>
      <c r="H37" s="201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</row>
    <row r="38" spans="1:43" s="209" customFormat="1" ht="26.25" customHeight="1" x14ac:dyDescent="0.25">
      <c r="A38" s="214" t="s">
        <v>28</v>
      </c>
      <c r="B38" s="197"/>
      <c r="C38" s="197"/>
      <c r="D38" s="215">
        <f>SUM(D26:D37)</f>
        <v>53</v>
      </c>
      <c r="E38" s="198"/>
      <c r="F38" s="199">
        <f>SUM(F39:F49)</f>
        <v>2539600</v>
      </c>
      <c r="G38" s="211" t="s">
        <v>281</v>
      </c>
      <c r="H38" s="201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</row>
    <row r="39" spans="1:43" s="209" customFormat="1" ht="26.25" customHeight="1" x14ac:dyDescent="0.25">
      <c r="A39" s="218" t="s">
        <v>29</v>
      </c>
      <c r="B39" s="203" t="s">
        <v>18</v>
      </c>
      <c r="C39" s="203">
        <f>((280*2)+(20*3))*0.15</f>
        <v>93</v>
      </c>
      <c r="D39" s="203">
        <v>1</v>
      </c>
      <c r="E39" s="207">
        <v>3800</v>
      </c>
      <c r="F39" s="205">
        <f t="shared" ref="F39:F44" si="4">+E39*D39*C39</f>
        <v>353400</v>
      </c>
      <c r="G39" s="200"/>
      <c r="H39" s="201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</row>
    <row r="40" spans="1:43" s="209" customFormat="1" ht="26.25" customHeight="1" x14ac:dyDescent="0.25">
      <c r="A40" s="210" t="s">
        <v>30</v>
      </c>
      <c r="B40" s="203" t="s">
        <v>18</v>
      </c>
      <c r="C40" s="203">
        <f>((200*2)+(20*3))*0.15</f>
        <v>69</v>
      </c>
      <c r="D40" s="203">
        <v>1</v>
      </c>
      <c r="E40" s="207">
        <v>3800</v>
      </c>
      <c r="F40" s="205">
        <f t="shared" si="4"/>
        <v>262200</v>
      </c>
      <c r="G40" s="200"/>
      <c r="H40" s="201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</row>
    <row r="41" spans="1:43" s="209" customFormat="1" ht="26.25" customHeight="1" x14ac:dyDescent="0.25">
      <c r="A41" s="218" t="s">
        <v>31</v>
      </c>
      <c r="B41" s="203" t="s">
        <v>32</v>
      </c>
      <c r="C41" s="203">
        <v>3</v>
      </c>
      <c r="D41" s="203">
        <v>1</v>
      </c>
      <c r="E41" s="207">
        <v>200000</v>
      </c>
      <c r="F41" s="205">
        <f t="shared" si="4"/>
        <v>600000</v>
      </c>
      <c r="G41" s="200"/>
      <c r="H41" s="201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</row>
    <row r="42" spans="1:43" s="209" customFormat="1" ht="26.25" customHeight="1" x14ac:dyDescent="0.25">
      <c r="A42" s="218" t="s">
        <v>33</v>
      </c>
      <c r="B42" s="203" t="s">
        <v>32</v>
      </c>
      <c r="C42" s="203">
        <v>3</v>
      </c>
      <c r="D42" s="203">
        <v>1</v>
      </c>
      <c r="E42" s="207">
        <v>18000</v>
      </c>
      <c r="F42" s="205">
        <f t="shared" si="4"/>
        <v>54000</v>
      </c>
      <c r="G42" s="200"/>
      <c r="H42" s="201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</row>
    <row r="43" spans="1:43" s="209" customFormat="1" ht="26.25" customHeight="1" x14ac:dyDescent="0.25">
      <c r="A43" s="218" t="s">
        <v>34</v>
      </c>
      <c r="B43" s="203" t="s">
        <v>32</v>
      </c>
      <c r="C43" s="203">
        <v>3</v>
      </c>
      <c r="D43" s="203">
        <v>1</v>
      </c>
      <c r="E43" s="207">
        <v>40000</v>
      </c>
      <c r="F43" s="205">
        <f t="shared" si="4"/>
        <v>120000</v>
      </c>
      <c r="G43" s="200"/>
      <c r="H43" s="201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</row>
    <row r="44" spans="1:43" s="209" customFormat="1" ht="26.25" customHeight="1" x14ac:dyDescent="0.25">
      <c r="A44" s="218" t="s">
        <v>35</v>
      </c>
      <c r="B44" s="203" t="s">
        <v>32</v>
      </c>
      <c r="C44" s="203">
        <v>2</v>
      </c>
      <c r="D44" s="203">
        <v>1</v>
      </c>
      <c r="E44" s="207">
        <v>20000</v>
      </c>
      <c r="F44" s="205">
        <f t="shared" si="4"/>
        <v>40000</v>
      </c>
      <c r="G44" s="200"/>
      <c r="H44" s="201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</row>
    <row r="45" spans="1:43" s="209" customFormat="1" ht="26.25" customHeight="1" x14ac:dyDescent="0.25">
      <c r="A45" s="218" t="s">
        <v>193</v>
      </c>
      <c r="B45" s="203" t="s">
        <v>32</v>
      </c>
      <c r="C45" s="203">
        <v>3</v>
      </c>
      <c r="D45" s="203">
        <v>5</v>
      </c>
      <c r="E45" s="207">
        <v>15000</v>
      </c>
      <c r="F45" s="205">
        <f t="shared" ref="F45" si="5">+E45*D45*C45</f>
        <v>225000</v>
      </c>
      <c r="G45" s="200"/>
      <c r="H45" s="201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</row>
    <row r="46" spans="1:43" s="209" customFormat="1" ht="26.25" customHeight="1" x14ac:dyDescent="0.25">
      <c r="A46" s="210" t="s">
        <v>196</v>
      </c>
      <c r="B46" s="203" t="s">
        <v>32</v>
      </c>
      <c r="C46" s="203">
        <v>3</v>
      </c>
      <c r="D46" s="220">
        <v>16</v>
      </c>
      <c r="E46" s="207">
        <v>15000</v>
      </c>
      <c r="F46" s="205">
        <f>+E46*D46*C46</f>
        <v>720000</v>
      </c>
      <c r="G46" s="200"/>
      <c r="H46" s="201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</row>
    <row r="47" spans="1:43" s="209" customFormat="1" ht="26.25" customHeight="1" x14ac:dyDescent="0.25">
      <c r="A47" s="221" t="s">
        <v>274</v>
      </c>
      <c r="B47" s="203"/>
      <c r="C47" s="203"/>
      <c r="D47" s="222"/>
      <c r="E47" s="222"/>
      <c r="F47" s="223"/>
      <c r="G47" s="200"/>
      <c r="H47" s="201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</row>
    <row r="48" spans="1:43" s="209" customFormat="1" ht="26.25" customHeight="1" x14ac:dyDescent="0.25">
      <c r="A48" s="221" t="s">
        <v>275</v>
      </c>
      <c r="B48" s="203" t="s">
        <v>32</v>
      </c>
      <c r="C48" s="203">
        <v>1</v>
      </c>
      <c r="D48" s="224">
        <v>3</v>
      </c>
      <c r="E48" s="222">
        <v>40000</v>
      </c>
      <c r="F48" s="205">
        <f t="shared" ref="F48:F49" si="6">+E48*D48*C48</f>
        <v>120000</v>
      </c>
      <c r="G48" s="200"/>
      <c r="H48" s="201"/>
      <c r="I48" s="200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</row>
    <row r="49" spans="1:43" s="209" customFormat="1" ht="26.25" customHeight="1" x14ac:dyDescent="0.25">
      <c r="A49" s="221" t="s">
        <v>276</v>
      </c>
      <c r="B49" s="203" t="s">
        <v>32</v>
      </c>
      <c r="C49" s="203">
        <v>1</v>
      </c>
      <c r="D49" s="224">
        <v>3</v>
      </c>
      <c r="E49" s="222">
        <f>E46</f>
        <v>15000</v>
      </c>
      <c r="F49" s="205">
        <f t="shared" si="6"/>
        <v>45000</v>
      </c>
      <c r="G49" s="200"/>
      <c r="H49" s="201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</row>
    <row r="50" spans="1:43" s="209" customFormat="1" ht="26.25" customHeight="1" x14ac:dyDescent="0.25">
      <c r="A50" s="214" t="s">
        <v>200</v>
      </c>
      <c r="B50" s="197"/>
      <c r="C50" s="197"/>
      <c r="D50" s="215"/>
      <c r="E50" s="198"/>
      <c r="F50" s="199">
        <f>SUM(F51:F59)</f>
        <v>1366000</v>
      </c>
      <c r="G50" s="200"/>
      <c r="H50" s="201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</row>
    <row r="51" spans="1:43" s="209" customFormat="1" ht="26.25" customHeight="1" x14ac:dyDescent="0.25">
      <c r="A51" s="221" t="s">
        <v>39</v>
      </c>
      <c r="B51" s="225" t="s">
        <v>40</v>
      </c>
      <c r="C51" s="225">
        <v>1</v>
      </c>
      <c r="D51" s="225">
        <v>1</v>
      </c>
      <c r="E51" s="222">
        <v>140000</v>
      </c>
      <c r="F51" s="223">
        <f>+E51*D51*C51</f>
        <v>140000</v>
      </c>
      <c r="G51" s="211" t="s">
        <v>281</v>
      </c>
      <c r="H51" s="201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</row>
    <row r="52" spans="1:43" s="209" customFormat="1" ht="26.25" customHeight="1" x14ac:dyDescent="0.25">
      <c r="A52" s="221" t="s">
        <v>41</v>
      </c>
      <c r="B52" s="225" t="s">
        <v>3</v>
      </c>
      <c r="C52" s="225">
        <v>2</v>
      </c>
      <c r="D52" s="225">
        <v>1</v>
      </c>
      <c r="E52" s="222">
        <v>145000</v>
      </c>
      <c r="F52" s="223">
        <f t="shared" ref="F52:F59" si="7">+E52*D52*C52</f>
        <v>290000</v>
      </c>
      <c r="G52" s="200" t="s">
        <v>280</v>
      </c>
      <c r="H52" s="201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</row>
    <row r="53" spans="1:43" s="209" customFormat="1" ht="26.25" customHeight="1" x14ac:dyDescent="0.25">
      <c r="A53" s="210" t="s">
        <v>43</v>
      </c>
      <c r="B53" s="203" t="s">
        <v>44</v>
      </c>
      <c r="C53" s="203">
        <v>4</v>
      </c>
      <c r="D53" s="203">
        <v>1</v>
      </c>
      <c r="E53" s="207">
        <v>20000</v>
      </c>
      <c r="F53" s="223">
        <f t="shared" si="7"/>
        <v>80000</v>
      </c>
      <c r="G53" s="200" t="s">
        <v>280</v>
      </c>
      <c r="H53" s="201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</row>
    <row r="54" spans="1:43" s="209" customFormat="1" ht="26.25" customHeight="1" x14ac:dyDescent="0.25">
      <c r="A54" s="210" t="s">
        <v>277</v>
      </c>
      <c r="B54" s="203" t="s">
        <v>44</v>
      </c>
      <c r="C54" s="203">
        <v>6</v>
      </c>
      <c r="D54" s="203">
        <v>1</v>
      </c>
      <c r="E54" s="207">
        <v>10000</v>
      </c>
      <c r="F54" s="223">
        <f t="shared" si="7"/>
        <v>60000</v>
      </c>
      <c r="G54" s="200" t="s">
        <v>280</v>
      </c>
      <c r="H54" s="201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</row>
    <row r="55" spans="1:43" s="209" customFormat="1" ht="26.25" customHeight="1" x14ac:dyDescent="0.25">
      <c r="A55" s="210" t="s">
        <v>46</v>
      </c>
      <c r="B55" s="203" t="s">
        <v>44</v>
      </c>
      <c r="C55" s="203">
        <f>C11-2</f>
        <v>68</v>
      </c>
      <c r="D55" s="203">
        <v>1</v>
      </c>
      <c r="E55" s="207">
        <v>2000</v>
      </c>
      <c r="F55" s="223">
        <f t="shared" si="7"/>
        <v>136000</v>
      </c>
      <c r="G55" s="200" t="s">
        <v>280</v>
      </c>
      <c r="H55" s="201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</row>
    <row r="56" spans="1:43" s="209" customFormat="1" ht="26.25" customHeight="1" x14ac:dyDescent="0.25">
      <c r="A56" s="210" t="s">
        <v>47</v>
      </c>
      <c r="B56" s="203" t="s">
        <v>44</v>
      </c>
      <c r="C56" s="203">
        <f>C55</f>
        <v>68</v>
      </c>
      <c r="D56" s="203">
        <v>1</v>
      </c>
      <c r="E56" s="207">
        <v>4000</v>
      </c>
      <c r="F56" s="223">
        <f t="shared" si="7"/>
        <v>272000</v>
      </c>
      <c r="G56" s="200" t="s">
        <v>280</v>
      </c>
      <c r="H56" s="201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</row>
    <row r="57" spans="1:43" s="209" customFormat="1" ht="26.25" customHeight="1" x14ac:dyDescent="0.25">
      <c r="A57" s="210" t="s">
        <v>48</v>
      </c>
      <c r="B57" s="203" t="s">
        <v>44</v>
      </c>
      <c r="C57" s="203">
        <f>C56</f>
        <v>68</v>
      </c>
      <c r="D57" s="203">
        <v>1</v>
      </c>
      <c r="E57" s="207">
        <v>3000</v>
      </c>
      <c r="F57" s="223">
        <f t="shared" si="7"/>
        <v>204000</v>
      </c>
      <c r="G57" s="200" t="s">
        <v>280</v>
      </c>
      <c r="H57" s="201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</row>
    <row r="58" spans="1:43" s="209" customFormat="1" ht="26.25" customHeight="1" x14ac:dyDescent="0.25">
      <c r="A58" s="210" t="s">
        <v>49</v>
      </c>
      <c r="B58" s="203" t="s">
        <v>44</v>
      </c>
      <c r="C58" s="203">
        <f>C57</f>
        <v>68</v>
      </c>
      <c r="D58" s="203">
        <v>1</v>
      </c>
      <c r="E58" s="207">
        <v>500</v>
      </c>
      <c r="F58" s="223">
        <f t="shared" si="7"/>
        <v>34000</v>
      </c>
      <c r="G58" s="200" t="s">
        <v>280</v>
      </c>
      <c r="H58" s="201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</row>
    <row r="59" spans="1:43" s="209" customFormat="1" ht="26.25" customHeight="1" x14ac:dyDescent="0.25">
      <c r="A59" s="210" t="s">
        <v>50</v>
      </c>
      <c r="B59" s="203" t="s">
        <v>44</v>
      </c>
      <c r="C59" s="203">
        <v>1</v>
      </c>
      <c r="D59" s="203">
        <v>1</v>
      </c>
      <c r="E59" s="207">
        <v>150000</v>
      </c>
      <c r="F59" s="223">
        <f t="shared" si="7"/>
        <v>150000</v>
      </c>
      <c r="G59" s="200" t="s">
        <v>280</v>
      </c>
      <c r="H59" s="201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</row>
    <row r="60" spans="1:43" s="209" customFormat="1" ht="26.25" customHeight="1" thickBot="1" x14ac:dyDescent="0.3">
      <c r="A60" s="226" t="s">
        <v>51</v>
      </c>
      <c r="B60" s="227"/>
      <c r="C60" s="227"/>
      <c r="D60" s="227"/>
      <c r="E60" s="228"/>
      <c r="F60" s="229">
        <f>F9+F15+F22+F25+F38+F50</f>
        <v>28585900</v>
      </c>
      <c r="G60" s="230" t="s">
        <v>202</v>
      </c>
      <c r="H60" s="201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</row>
    <row r="61" spans="1:43" s="200" customFormat="1" ht="26.25" customHeight="1" x14ac:dyDescent="0.25">
      <c r="F61" s="14">
        <f>F60/3118.35</f>
        <v>9166.9953661391446</v>
      </c>
      <c r="G61" s="230" t="s">
        <v>201</v>
      </c>
      <c r="H61" s="201"/>
    </row>
    <row r="62" spans="1:43" s="200" customFormat="1" ht="26.25" customHeight="1" x14ac:dyDescent="0.25">
      <c r="F62" s="77"/>
      <c r="G62" s="231"/>
      <c r="H62" s="201"/>
    </row>
    <row r="63" spans="1:43" s="236" customFormat="1" ht="26.25" customHeight="1" x14ac:dyDescent="0.25">
      <c r="A63" s="232" t="s">
        <v>256</v>
      </c>
      <c r="B63" s="233"/>
      <c r="C63" s="233"/>
      <c r="D63" s="233"/>
      <c r="E63" s="233"/>
      <c r="F63" s="234"/>
      <c r="G63" s="235"/>
      <c r="H63" s="201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</row>
    <row r="64" spans="1:43" s="236" customFormat="1" ht="26.25" customHeight="1" x14ac:dyDescent="0.25">
      <c r="A64" s="237" t="s">
        <v>257</v>
      </c>
      <c r="B64" s="234" t="s">
        <v>2</v>
      </c>
      <c r="C64" s="238">
        <v>2</v>
      </c>
      <c r="D64" s="238">
        <v>1</v>
      </c>
      <c r="E64" s="239">
        <v>1850000</v>
      </c>
      <c r="F64" s="239">
        <f>E64*D64*C64</f>
        <v>3700000</v>
      </c>
      <c r="G64" s="235" t="s">
        <v>288</v>
      </c>
      <c r="H64" s="201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0"/>
      <c r="AM64" s="200"/>
      <c r="AN64" s="200"/>
      <c r="AO64" s="200"/>
      <c r="AP64" s="200"/>
    </row>
    <row r="65" spans="1:42" s="236" customFormat="1" ht="26.25" customHeight="1" x14ac:dyDescent="0.25">
      <c r="A65" s="237" t="s">
        <v>258</v>
      </c>
      <c r="B65" s="234" t="s">
        <v>0</v>
      </c>
      <c r="C65" s="238">
        <v>7</v>
      </c>
      <c r="D65" s="240">
        <v>2</v>
      </c>
      <c r="E65" s="241">
        <f>120*3118.35</f>
        <v>374202</v>
      </c>
      <c r="F65" s="241">
        <f>E65*D65*C65</f>
        <v>5238828</v>
      </c>
      <c r="G65" s="242" t="s">
        <v>289</v>
      </c>
      <c r="H65" s="201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</row>
    <row r="66" spans="1:42" s="236" customFormat="1" ht="26.25" customHeight="1" x14ac:dyDescent="0.25">
      <c r="A66" s="243"/>
      <c r="C66" s="244"/>
      <c r="D66" s="244"/>
      <c r="F66" s="245">
        <f>SUM(F64:F65)</f>
        <v>8938828</v>
      </c>
      <c r="G66" s="246"/>
      <c r="H66" s="201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0"/>
      <c r="AM66" s="200"/>
      <c r="AN66" s="200"/>
      <c r="AO66" s="200"/>
      <c r="AP66" s="200"/>
    </row>
    <row r="67" spans="1:42" s="236" customFormat="1" ht="26.25" customHeight="1" x14ac:dyDescent="0.25">
      <c r="A67" s="243"/>
      <c r="C67" s="244"/>
      <c r="D67" s="244"/>
      <c r="G67" s="246"/>
      <c r="H67" s="201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0"/>
      <c r="AM67" s="200"/>
      <c r="AN67" s="200"/>
      <c r="AO67" s="200"/>
      <c r="AP67" s="200"/>
    </row>
    <row r="68" spans="1:42" s="236" customFormat="1" ht="26.25" customHeight="1" x14ac:dyDescent="0.25">
      <c r="A68" s="237"/>
      <c r="B68" s="234"/>
      <c r="C68" s="247"/>
      <c r="D68" s="247"/>
      <c r="E68" s="234"/>
      <c r="F68" s="248">
        <f>F60+F66</f>
        <v>37524728</v>
      </c>
      <c r="G68" s="235"/>
      <c r="H68" s="201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</row>
    <row r="69" spans="1:42" s="260" customFormat="1" ht="18" customHeight="1" x14ac:dyDescent="0.25">
      <c r="A69" s="260" t="s">
        <v>52</v>
      </c>
      <c r="G69" s="261"/>
      <c r="H69" s="262"/>
    </row>
    <row r="70" spans="1:42" s="260" customFormat="1" ht="12" x14ac:dyDescent="0.25">
      <c r="G70" s="261"/>
      <c r="H70" s="262"/>
    </row>
    <row r="71" spans="1:42" s="260" customFormat="1" ht="12" x14ac:dyDescent="0.25">
      <c r="A71" s="260" t="s">
        <v>53</v>
      </c>
      <c r="F71" s="263"/>
      <c r="G71" s="264"/>
      <c r="H71" s="262"/>
    </row>
    <row r="72" spans="1:42" s="260" customFormat="1" ht="12" x14ac:dyDescent="0.25">
      <c r="G72" s="261"/>
      <c r="H72" s="262"/>
    </row>
    <row r="73" spans="1:42" s="260" customFormat="1" ht="12" x14ac:dyDescent="0.25">
      <c r="A73" s="260" t="s">
        <v>54</v>
      </c>
      <c r="G73" s="261"/>
      <c r="H73" s="262"/>
    </row>
    <row r="74" spans="1:42" s="78" customFormat="1" ht="12.75" x14ac:dyDescent="0.25">
      <c r="G74" s="84"/>
      <c r="H74" s="87"/>
    </row>
    <row r="75" spans="1:42" s="78" customFormat="1" ht="12.75" x14ac:dyDescent="0.25">
      <c r="G75" s="84"/>
      <c r="H75" s="87"/>
    </row>
    <row r="76" spans="1:42" s="78" customFormat="1" ht="12.75" x14ac:dyDescent="0.25">
      <c r="G76" s="84"/>
      <c r="H76" s="87"/>
    </row>
    <row r="77" spans="1:42" s="79" customFormat="1" x14ac:dyDescent="0.25">
      <c r="G77" s="85"/>
      <c r="H77" s="88"/>
    </row>
    <row r="78" spans="1:42" s="79" customFormat="1" x14ac:dyDescent="0.25">
      <c r="G78" s="85"/>
      <c r="H78" s="88"/>
    </row>
    <row r="79" spans="1:42" s="79" customFormat="1" x14ac:dyDescent="0.25">
      <c r="G79" s="85"/>
      <c r="H79" s="88"/>
    </row>
    <row r="80" spans="1:42" s="79" customFormat="1" x14ac:dyDescent="0.25">
      <c r="G80" s="85"/>
      <c r="H80" s="88"/>
    </row>
    <row r="81" spans="7:8" s="79" customFormat="1" x14ac:dyDescent="0.25">
      <c r="G81" s="85"/>
      <c r="H81" s="88"/>
    </row>
    <row r="82" spans="7:8" s="79" customFormat="1" x14ac:dyDescent="0.25">
      <c r="G82" s="85"/>
      <c r="H82" s="88"/>
    </row>
    <row r="83" spans="7:8" s="79" customFormat="1" x14ac:dyDescent="0.25">
      <c r="G83" s="85"/>
      <c r="H83" s="88"/>
    </row>
    <row r="84" spans="7:8" s="79" customFormat="1" x14ac:dyDescent="0.25">
      <c r="G84" s="85"/>
      <c r="H84" s="88"/>
    </row>
    <row r="85" spans="7:8" s="79" customFormat="1" x14ac:dyDescent="0.25">
      <c r="G85" s="85"/>
      <c r="H85" s="88"/>
    </row>
    <row r="86" spans="7:8" s="79" customFormat="1" x14ac:dyDescent="0.25">
      <c r="G86" s="85"/>
      <c r="H86" s="88"/>
    </row>
    <row r="87" spans="7:8" s="79" customFormat="1" x14ac:dyDescent="0.25">
      <c r="G87" s="85"/>
      <c r="H87" s="88"/>
    </row>
    <row r="88" spans="7:8" s="79" customFormat="1" x14ac:dyDescent="0.25">
      <c r="G88" s="85"/>
      <c r="H88" s="88"/>
    </row>
    <row r="89" spans="7:8" s="79" customFormat="1" x14ac:dyDescent="0.25">
      <c r="G89" s="85"/>
      <c r="H89" s="88"/>
    </row>
    <row r="90" spans="7:8" s="79" customFormat="1" x14ac:dyDescent="0.25">
      <c r="G90" s="85"/>
      <c r="H90" s="88"/>
    </row>
    <row r="91" spans="7:8" s="79" customFormat="1" x14ac:dyDescent="0.25">
      <c r="G91" s="85"/>
      <c r="H91" s="88"/>
    </row>
    <row r="92" spans="7:8" s="79" customFormat="1" x14ac:dyDescent="0.25">
      <c r="G92" s="85"/>
      <c r="H92" s="88"/>
    </row>
    <row r="93" spans="7:8" s="79" customFormat="1" x14ac:dyDescent="0.25">
      <c r="G93" s="85"/>
      <c r="H93" s="88"/>
    </row>
    <row r="94" spans="7:8" s="79" customFormat="1" x14ac:dyDescent="0.25">
      <c r="G94" s="85"/>
      <c r="H94" s="88"/>
    </row>
    <row r="95" spans="7:8" s="79" customFormat="1" x14ac:dyDescent="0.25">
      <c r="G95" s="85"/>
      <c r="H95" s="88"/>
    </row>
    <row r="96" spans="7:8" s="79" customFormat="1" x14ac:dyDescent="0.25">
      <c r="G96" s="85"/>
      <c r="H96" s="88"/>
    </row>
    <row r="97" spans="7:8" s="79" customFormat="1" x14ac:dyDescent="0.25">
      <c r="G97" s="85"/>
      <c r="H97" s="88"/>
    </row>
    <row r="98" spans="7:8" s="79" customFormat="1" x14ac:dyDescent="0.25">
      <c r="G98" s="85"/>
      <c r="H98" s="88"/>
    </row>
    <row r="99" spans="7:8" s="79" customFormat="1" x14ac:dyDescent="0.25">
      <c r="G99" s="85"/>
      <c r="H99" s="88"/>
    </row>
    <row r="100" spans="7:8" s="79" customFormat="1" x14ac:dyDescent="0.25">
      <c r="G100" s="85"/>
      <c r="H100" s="88"/>
    </row>
    <row r="101" spans="7:8" s="79" customFormat="1" x14ac:dyDescent="0.25">
      <c r="G101" s="85"/>
      <c r="H101" s="88"/>
    </row>
    <row r="102" spans="7:8" s="79" customFormat="1" x14ac:dyDescent="0.25">
      <c r="G102" s="85"/>
      <c r="H102" s="88"/>
    </row>
    <row r="103" spans="7:8" s="79" customFormat="1" x14ac:dyDescent="0.25">
      <c r="G103" s="85"/>
      <c r="H103" s="88"/>
    </row>
    <row r="104" spans="7:8" s="79" customFormat="1" x14ac:dyDescent="0.25">
      <c r="G104" s="85"/>
      <c r="H104" s="88"/>
    </row>
    <row r="105" spans="7:8" s="79" customFormat="1" x14ac:dyDescent="0.25">
      <c r="G105" s="85"/>
      <c r="H105" s="88"/>
    </row>
    <row r="106" spans="7:8" s="79" customFormat="1" x14ac:dyDescent="0.25">
      <c r="G106" s="85"/>
      <c r="H106" s="88"/>
    </row>
    <row r="107" spans="7:8" s="79" customFormat="1" x14ac:dyDescent="0.25">
      <c r="G107" s="85"/>
      <c r="H107" s="88"/>
    </row>
    <row r="108" spans="7:8" s="79" customFormat="1" x14ac:dyDescent="0.25">
      <c r="G108" s="85"/>
      <c r="H108" s="88"/>
    </row>
    <row r="109" spans="7:8" s="79" customFormat="1" x14ac:dyDescent="0.25">
      <c r="G109" s="85"/>
      <c r="H109" s="88"/>
    </row>
    <row r="110" spans="7:8" s="79" customFormat="1" x14ac:dyDescent="0.25">
      <c r="G110" s="85"/>
      <c r="H110" s="88"/>
    </row>
    <row r="111" spans="7:8" s="79" customFormat="1" x14ac:dyDescent="0.25">
      <c r="G111" s="85"/>
      <c r="H111" s="88"/>
    </row>
    <row r="112" spans="7:8" s="79" customFormat="1" x14ac:dyDescent="0.25">
      <c r="G112" s="85"/>
      <c r="H112" s="88"/>
    </row>
    <row r="113" spans="7:8" s="79" customFormat="1" x14ac:dyDescent="0.25">
      <c r="G113" s="85"/>
      <c r="H113" s="88"/>
    </row>
    <row r="114" spans="7:8" s="79" customFormat="1" x14ac:dyDescent="0.25">
      <c r="G114" s="85"/>
      <c r="H114" s="88"/>
    </row>
    <row r="115" spans="7:8" s="79" customFormat="1" x14ac:dyDescent="0.25">
      <c r="G115" s="85"/>
      <c r="H115" s="88"/>
    </row>
    <row r="116" spans="7:8" s="79" customFormat="1" x14ac:dyDescent="0.25">
      <c r="G116" s="85"/>
      <c r="H116" s="88"/>
    </row>
    <row r="117" spans="7:8" s="79" customFormat="1" x14ac:dyDescent="0.25">
      <c r="G117" s="85"/>
      <c r="H117" s="88"/>
    </row>
    <row r="118" spans="7:8" s="79" customFormat="1" x14ac:dyDescent="0.25">
      <c r="G118" s="85"/>
      <c r="H118" s="88"/>
    </row>
    <row r="119" spans="7:8" s="79" customFormat="1" x14ac:dyDescent="0.25">
      <c r="G119" s="85"/>
      <c r="H119" s="88"/>
    </row>
    <row r="120" spans="7:8" s="79" customFormat="1" x14ac:dyDescent="0.25">
      <c r="G120" s="85"/>
      <c r="H120" s="88"/>
    </row>
    <row r="121" spans="7:8" s="79" customFormat="1" x14ac:dyDescent="0.25">
      <c r="G121" s="85"/>
      <c r="H121" s="88"/>
    </row>
    <row r="122" spans="7:8" s="79" customFormat="1" x14ac:dyDescent="0.25">
      <c r="G122" s="85"/>
      <c r="H122" s="88"/>
    </row>
    <row r="123" spans="7:8" s="79" customFormat="1" x14ac:dyDescent="0.25">
      <c r="G123" s="85"/>
      <c r="H123" s="88"/>
    </row>
    <row r="124" spans="7:8" s="79" customFormat="1" x14ac:dyDescent="0.25">
      <c r="G124" s="85"/>
      <c r="H124" s="88"/>
    </row>
    <row r="125" spans="7:8" s="79" customFormat="1" x14ac:dyDescent="0.25">
      <c r="G125" s="85"/>
      <c r="H125" s="88"/>
    </row>
    <row r="126" spans="7:8" s="79" customFormat="1" x14ac:dyDescent="0.25">
      <c r="G126" s="85"/>
      <c r="H126" s="88"/>
    </row>
    <row r="127" spans="7:8" s="79" customFormat="1" x14ac:dyDescent="0.25">
      <c r="G127" s="85"/>
      <c r="H127" s="88"/>
    </row>
    <row r="128" spans="7:8" s="79" customFormat="1" x14ac:dyDescent="0.25">
      <c r="G128" s="85"/>
      <c r="H128" s="88"/>
    </row>
    <row r="129" spans="7:8" s="79" customFormat="1" x14ac:dyDescent="0.25">
      <c r="G129" s="85"/>
      <c r="H129" s="88"/>
    </row>
    <row r="130" spans="7:8" s="79" customFormat="1" x14ac:dyDescent="0.25">
      <c r="G130" s="85"/>
      <c r="H130" s="88"/>
    </row>
    <row r="131" spans="7:8" s="79" customFormat="1" x14ac:dyDescent="0.25">
      <c r="G131" s="85"/>
      <c r="H131" s="88"/>
    </row>
    <row r="132" spans="7:8" s="79" customFormat="1" x14ac:dyDescent="0.25">
      <c r="G132" s="85"/>
      <c r="H132" s="88"/>
    </row>
    <row r="133" spans="7:8" s="79" customFormat="1" x14ac:dyDescent="0.25">
      <c r="G133" s="85"/>
      <c r="H133" s="88"/>
    </row>
    <row r="134" spans="7:8" s="79" customFormat="1" x14ac:dyDescent="0.25">
      <c r="G134" s="85"/>
      <c r="H134" s="88"/>
    </row>
    <row r="135" spans="7:8" s="79" customFormat="1" x14ac:dyDescent="0.25">
      <c r="G135" s="85"/>
      <c r="H135" s="88"/>
    </row>
    <row r="136" spans="7:8" s="79" customFormat="1" x14ac:dyDescent="0.25">
      <c r="G136" s="85"/>
      <c r="H136" s="88"/>
    </row>
    <row r="137" spans="7:8" s="79" customFormat="1" x14ac:dyDescent="0.25">
      <c r="G137" s="85"/>
      <c r="H137" s="88"/>
    </row>
    <row r="138" spans="7:8" s="79" customFormat="1" x14ac:dyDescent="0.25">
      <c r="G138" s="85"/>
      <c r="H138" s="88"/>
    </row>
    <row r="139" spans="7:8" s="79" customFormat="1" x14ac:dyDescent="0.25">
      <c r="G139" s="85"/>
      <c r="H139" s="88"/>
    </row>
    <row r="140" spans="7:8" s="79" customFormat="1" x14ac:dyDescent="0.25">
      <c r="G140" s="85"/>
      <c r="H140" s="88"/>
    </row>
    <row r="141" spans="7:8" s="79" customFormat="1" x14ac:dyDescent="0.25">
      <c r="G141" s="85"/>
      <c r="H141" s="88"/>
    </row>
    <row r="142" spans="7:8" s="79" customFormat="1" x14ac:dyDescent="0.25">
      <c r="G142" s="85"/>
      <c r="H142" s="88"/>
    </row>
    <row r="143" spans="7:8" s="79" customFormat="1" x14ac:dyDescent="0.25">
      <c r="G143" s="85"/>
      <c r="H143" s="88"/>
    </row>
    <row r="144" spans="7:8" s="79" customFormat="1" x14ac:dyDescent="0.25">
      <c r="G144" s="85"/>
      <c r="H144" s="88"/>
    </row>
    <row r="145" spans="7:8" s="79" customFormat="1" x14ac:dyDescent="0.25">
      <c r="G145" s="85"/>
      <c r="H145" s="88"/>
    </row>
    <row r="146" spans="7:8" s="79" customFormat="1" x14ac:dyDescent="0.25">
      <c r="G146" s="85"/>
      <c r="H146" s="88"/>
    </row>
    <row r="147" spans="7:8" s="79" customFormat="1" x14ac:dyDescent="0.25">
      <c r="G147" s="85"/>
      <c r="H147" s="88"/>
    </row>
    <row r="148" spans="7:8" s="79" customFormat="1" x14ac:dyDescent="0.25">
      <c r="G148" s="85"/>
      <c r="H148" s="88"/>
    </row>
    <row r="149" spans="7:8" s="79" customFormat="1" x14ac:dyDescent="0.25">
      <c r="G149" s="85"/>
      <c r="H149" s="88"/>
    </row>
    <row r="150" spans="7:8" s="79" customFormat="1" x14ac:dyDescent="0.25">
      <c r="G150" s="85"/>
      <c r="H150" s="88"/>
    </row>
    <row r="151" spans="7:8" s="79" customFormat="1" x14ac:dyDescent="0.25">
      <c r="G151" s="85"/>
      <c r="H151" s="88"/>
    </row>
    <row r="152" spans="7:8" s="79" customFormat="1" x14ac:dyDescent="0.25">
      <c r="G152" s="85"/>
      <c r="H152" s="88"/>
    </row>
    <row r="153" spans="7:8" s="79" customFormat="1" x14ac:dyDescent="0.25">
      <c r="G153" s="85"/>
      <c r="H153" s="88"/>
    </row>
    <row r="154" spans="7:8" s="79" customFormat="1" x14ac:dyDescent="0.25">
      <c r="G154" s="85"/>
      <c r="H154" s="88"/>
    </row>
    <row r="155" spans="7:8" s="79" customFormat="1" x14ac:dyDescent="0.25">
      <c r="G155" s="85"/>
      <c r="H155" s="88"/>
    </row>
    <row r="156" spans="7:8" s="79" customFormat="1" x14ac:dyDescent="0.25">
      <c r="G156" s="85"/>
      <c r="H156" s="88"/>
    </row>
    <row r="157" spans="7:8" s="79" customFormat="1" x14ac:dyDescent="0.25">
      <c r="G157" s="85"/>
      <c r="H157" s="88"/>
    </row>
    <row r="158" spans="7:8" s="79" customFormat="1" x14ac:dyDescent="0.25">
      <c r="G158" s="85"/>
      <c r="H158" s="88"/>
    </row>
    <row r="159" spans="7:8" s="79" customFormat="1" x14ac:dyDescent="0.25">
      <c r="G159" s="85"/>
      <c r="H159" s="88"/>
    </row>
    <row r="160" spans="7:8" s="79" customFormat="1" x14ac:dyDescent="0.25">
      <c r="G160" s="85"/>
      <c r="H160" s="88"/>
    </row>
    <row r="161" spans="7:8" s="79" customFormat="1" x14ac:dyDescent="0.25">
      <c r="G161" s="85"/>
      <c r="H161" s="88"/>
    </row>
    <row r="162" spans="7:8" s="79" customFormat="1" x14ac:dyDescent="0.25">
      <c r="G162" s="85"/>
      <c r="H162" s="88"/>
    </row>
    <row r="163" spans="7:8" s="79" customFormat="1" x14ac:dyDescent="0.25">
      <c r="G163" s="85"/>
      <c r="H163" s="88"/>
    </row>
    <row r="164" spans="7:8" s="79" customFormat="1" x14ac:dyDescent="0.25">
      <c r="G164" s="85"/>
      <c r="H164" s="88"/>
    </row>
    <row r="411" spans="1:43" s="9" customFormat="1" hidden="1" x14ac:dyDescent="0.25">
      <c r="A411" s="10" t="s">
        <v>55</v>
      </c>
      <c r="B411" s="10" t="s">
        <v>56</v>
      </c>
      <c r="C411" s="10"/>
      <c r="D411" s="10"/>
      <c r="E411" s="10"/>
      <c r="F411" s="10"/>
      <c r="G411" s="83"/>
      <c r="H411" s="86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</row>
    <row r="412" spans="1:43" s="9" customFormat="1" ht="22.5" hidden="1" x14ac:dyDescent="0.25">
      <c r="A412" s="11" t="s">
        <v>57</v>
      </c>
      <c r="B412" s="11" t="s">
        <v>57</v>
      </c>
      <c r="C412" s="11"/>
      <c r="D412" s="11"/>
      <c r="E412" s="11"/>
      <c r="F412" s="11"/>
      <c r="G412" s="83"/>
      <c r="H412" s="86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</row>
    <row r="413" spans="1:43" s="9" customFormat="1" ht="22.5" hidden="1" x14ac:dyDescent="0.25">
      <c r="A413" s="12" t="s">
        <v>58</v>
      </c>
      <c r="B413" s="9" t="s">
        <v>59</v>
      </c>
      <c r="G413" s="83"/>
      <c r="H413" s="86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</row>
    <row r="414" spans="1:43" s="9" customFormat="1" ht="22.5" hidden="1" x14ac:dyDescent="0.25">
      <c r="A414" s="12" t="s">
        <v>60</v>
      </c>
      <c r="B414" s="9" t="s">
        <v>61</v>
      </c>
      <c r="G414" s="83"/>
      <c r="H414" s="86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</row>
    <row r="415" spans="1:43" s="9" customFormat="1" hidden="1" x14ac:dyDescent="0.25">
      <c r="A415" s="12" t="s">
        <v>62</v>
      </c>
      <c r="B415" s="9" t="s">
        <v>63</v>
      </c>
      <c r="G415" s="83"/>
      <c r="H415" s="86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</row>
    <row r="416" spans="1:43" s="9" customFormat="1" hidden="1" x14ac:dyDescent="0.25">
      <c r="A416" s="12" t="s">
        <v>64</v>
      </c>
      <c r="B416" s="9" t="s">
        <v>65</v>
      </c>
      <c r="G416" s="83"/>
      <c r="H416" s="8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</row>
    <row r="417" spans="1:43" s="9" customFormat="1" hidden="1" x14ac:dyDescent="0.25">
      <c r="A417" s="12" t="s">
        <v>66</v>
      </c>
      <c r="B417" s="9" t="s">
        <v>67</v>
      </c>
      <c r="G417" s="83"/>
      <c r="H417" s="86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</row>
    <row r="418" spans="1:43" s="9" customFormat="1" ht="22.5" hidden="1" x14ac:dyDescent="0.25">
      <c r="A418" s="12" t="s">
        <v>68</v>
      </c>
      <c r="B418" s="9" t="s">
        <v>69</v>
      </c>
      <c r="G418" s="83"/>
      <c r="H418" s="86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</row>
    <row r="419" spans="1:43" s="9" customFormat="1" hidden="1" x14ac:dyDescent="0.25">
      <c r="A419" s="12" t="s">
        <v>70</v>
      </c>
      <c r="B419" s="9" t="s">
        <v>71</v>
      </c>
      <c r="G419" s="83"/>
      <c r="H419" s="86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</row>
    <row r="420" spans="1:43" s="9" customFormat="1" hidden="1" x14ac:dyDescent="0.25">
      <c r="A420" s="12" t="s">
        <v>72</v>
      </c>
      <c r="B420" s="9" t="s">
        <v>73</v>
      </c>
      <c r="G420" s="83"/>
      <c r="H420" s="86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</row>
    <row r="421" spans="1:43" s="9" customFormat="1" hidden="1" x14ac:dyDescent="0.25">
      <c r="A421" s="12" t="s">
        <v>74</v>
      </c>
      <c r="B421" s="9" t="s">
        <v>75</v>
      </c>
      <c r="G421" s="83"/>
      <c r="H421" s="86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</row>
    <row r="422" spans="1:43" s="9" customFormat="1" hidden="1" x14ac:dyDescent="0.25">
      <c r="A422" s="12" t="s">
        <v>76</v>
      </c>
      <c r="B422" s="9" t="s">
        <v>77</v>
      </c>
      <c r="G422" s="83"/>
      <c r="H422" s="86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</row>
    <row r="423" spans="1:43" s="9" customFormat="1" hidden="1" x14ac:dyDescent="0.25">
      <c r="A423" s="12" t="s">
        <v>78</v>
      </c>
      <c r="B423" s="9" t="s">
        <v>79</v>
      </c>
      <c r="G423" s="83"/>
      <c r="H423" s="86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</row>
    <row r="424" spans="1:43" s="9" customFormat="1" hidden="1" x14ac:dyDescent="0.25">
      <c r="A424" s="12" t="s">
        <v>80</v>
      </c>
      <c r="B424" s="9" t="s">
        <v>81</v>
      </c>
      <c r="G424" s="83"/>
      <c r="H424" s="86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</row>
    <row r="425" spans="1:43" s="9" customFormat="1" hidden="1" x14ac:dyDescent="0.25">
      <c r="A425" s="12" t="s">
        <v>82</v>
      </c>
      <c r="B425" s="9" t="s">
        <v>83</v>
      </c>
      <c r="G425" s="83"/>
      <c r="H425" s="86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</row>
    <row r="426" spans="1:43" s="9" customFormat="1" ht="22.5" hidden="1" x14ac:dyDescent="0.25">
      <c r="A426" s="12" t="s">
        <v>84</v>
      </c>
      <c r="B426" s="9" t="s">
        <v>85</v>
      </c>
      <c r="G426" s="83"/>
      <c r="H426" s="8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</row>
    <row r="427" spans="1:43" s="9" customFormat="1" ht="22.5" hidden="1" x14ac:dyDescent="0.25">
      <c r="A427" s="12" t="s">
        <v>86</v>
      </c>
      <c r="B427" s="9" t="s">
        <v>87</v>
      </c>
      <c r="G427" s="83"/>
      <c r="H427" s="86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</row>
    <row r="428" spans="1:43" s="9" customFormat="1" ht="22.5" hidden="1" x14ac:dyDescent="0.25">
      <c r="A428" s="12" t="s">
        <v>88</v>
      </c>
      <c r="B428" s="9" t="s">
        <v>89</v>
      </c>
      <c r="C428"/>
      <c r="D428"/>
      <c r="E428"/>
      <c r="F428"/>
      <c r="G428" s="83"/>
      <c r="H428" s="86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</row>
    <row r="429" spans="1:43" s="9" customFormat="1" hidden="1" x14ac:dyDescent="0.25">
      <c r="A429" s="12" t="s">
        <v>90</v>
      </c>
      <c r="B429" s="9" t="s">
        <v>91</v>
      </c>
      <c r="C429"/>
      <c r="D429"/>
      <c r="E429"/>
      <c r="F429"/>
      <c r="G429" s="83"/>
      <c r="H429" s="86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</row>
    <row r="430" spans="1:43" s="9" customFormat="1" hidden="1" x14ac:dyDescent="0.25">
      <c r="A430" s="12" t="s">
        <v>92</v>
      </c>
      <c r="B430" s="9" t="s">
        <v>93</v>
      </c>
      <c r="C430"/>
      <c r="D430"/>
      <c r="E430"/>
      <c r="F430"/>
      <c r="G430" s="83"/>
      <c r="H430" s="86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</row>
    <row r="431" spans="1:43" s="9" customFormat="1" hidden="1" x14ac:dyDescent="0.25">
      <c r="A431" s="12" t="s">
        <v>94</v>
      </c>
      <c r="B431" s="9" t="s">
        <v>95</v>
      </c>
      <c r="C431"/>
      <c r="D431"/>
      <c r="E431"/>
      <c r="F431"/>
      <c r="G431" s="83"/>
      <c r="H431" s="86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</row>
    <row r="432" spans="1:43" s="9" customFormat="1" hidden="1" x14ac:dyDescent="0.25">
      <c r="A432" s="12" t="s">
        <v>96</v>
      </c>
      <c r="B432" s="9" t="s">
        <v>97</v>
      </c>
      <c r="C432"/>
      <c r="D432"/>
      <c r="E432"/>
      <c r="F432"/>
      <c r="G432" s="83"/>
      <c r="H432" s="86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</row>
    <row r="433" spans="1:43" s="9" customFormat="1" hidden="1" x14ac:dyDescent="0.25">
      <c r="A433" s="12" t="s">
        <v>98</v>
      </c>
      <c r="B433" s="9" t="s">
        <v>99</v>
      </c>
      <c r="C433"/>
      <c r="D433"/>
      <c r="E433"/>
      <c r="F433"/>
      <c r="G433" s="83"/>
      <c r="H433" s="86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</row>
    <row r="434" spans="1:43" s="9" customFormat="1" ht="22.5" hidden="1" x14ac:dyDescent="0.25">
      <c r="A434" s="12" t="s">
        <v>100</v>
      </c>
      <c r="B434" s="9" t="s">
        <v>101</v>
      </c>
      <c r="C434"/>
      <c r="D434"/>
      <c r="E434"/>
      <c r="F434"/>
      <c r="G434" s="83"/>
      <c r="H434" s="86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</row>
    <row r="435" spans="1:43" s="9" customFormat="1" hidden="1" x14ac:dyDescent="0.25">
      <c r="B435" s="9" t="s">
        <v>102</v>
      </c>
      <c r="C435"/>
      <c r="D435"/>
      <c r="E435"/>
      <c r="F435"/>
      <c r="G435" s="83"/>
      <c r="H435" s="86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</row>
    <row r="436" spans="1:43" s="9" customFormat="1" hidden="1" x14ac:dyDescent="0.25">
      <c r="B436" s="9" t="s">
        <v>103</v>
      </c>
      <c r="C436"/>
      <c r="D436"/>
      <c r="E436"/>
      <c r="F436"/>
      <c r="G436" s="83"/>
      <c r="H436" s="8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</row>
    <row r="437" spans="1:43" s="9" customFormat="1" hidden="1" x14ac:dyDescent="0.25">
      <c r="B437" s="9" t="s">
        <v>104</v>
      </c>
      <c r="C437"/>
      <c r="D437"/>
      <c r="E437"/>
      <c r="F437"/>
      <c r="G437" s="83"/>
      <c r="H437" s="86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</row>
    <row r="438" spans="1:43" s="9" customFormat="1" hidden="1" x14ac:dyDescent="0.25">
      <c r="B438" s="9" t="s">
        <v>105</v>
      </c>
      <c r="C438"/>
      <c r="D438"/>
      <c r="E438"/>
      <c r="F438"/>
      <c r="G438" s="83"/>
      <c r="H438" s="86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</row>
    <row r="439" spans="1:43" s="9" customFormat="1" hidden="1" x14ac:dyDescent="0.25">
      <c r="B439" s="9" t="s">
        <v>106</v>
      </c>
      <c r="C439"/>
      <c r="D439"/>
      <c r="E439"/>
      <c r="F439"/>
      <c r="G439" s="83"/>
      <c r="H439" s="86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</row>
    <row r="440" spans="1:43" s="9" customFormat="1" hidden="1" x14ac:dyDescent="0.25">
      <c r="B440" s="9" t="s">
        <v>107</v>
      </c>
      <c r="C440"/>
      <c r="D440"/>
      <c r="E440"/>
      <c r="F440"/>
      <c r="G440" s="83"/>
      <c r="H440" s="86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</row>
    <row r="441" spans="1:43" s="9" customFormat="1" hidden="1" x14ac:dyDescent="0.25">
      <c r="B441" s="9" t="s">
        <v>108</v>
      </c>
      <c r="C441"/>
      <c r="D441"/>
      <c r="E441"/>
      <c r="F441"/>
      <c r="G441" s="83"/>
      <c r="H441" s="86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</row>
    <row r="442" spans="1:43" s="9" customFormat="1" hidden="1" x14ac:dyDescent="0.25">
      <c r="B442" s="9" t="s">
        <v>109</v>
      </c>
      <c r="C442"/>
      <c r="D442"/>
      <c r="E442"/>
      <c r="F442"/>
      <c r="G442" s="83"/>
      <c r="H442" s="86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</row>
    <row r="443" spans="1:43" s="9" customFormat="1" hidden="1" x14ac:dyDescent="0.25">
      <c r="B443" s="9" t="s">
        <v>110</v>
      </c>
      <c r="C443"/>
      <c r="D443"/>
      <c r="E443"/>
      <c r="F443"/>
      <c r="G443" s="83"/>
      <c r="H443" s="86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</row>
    <row r="444" spans="1:43" s="9" customFormat="1" hidden="1" x14ac:dyDescent="0.25">
      <c r="B444" s="9" t="s">
        <v>111</v>
      </c>
      <c r="C444"/>
      <c r="D444"/>
      <c r="E444"/>
      <c r="F444"/>
      <c r="G444" s="83"/>
      <c r="H444" s="86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</row>
    <row r="445" spans="1:43" s="9" customFormat="1" hidden="1" x14ac:dyDescent="0.25">
      <c r="B445" s="9" t="s">
        <v>112</v>
      </c>
      <c r="C445"/>
      <c r="D445"/>
      <c r="E445"/>
      <c r="F445"/>
      <c r="G445" s="83"/>
      <c r="H445" s="86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</row>
    <row r="446" spans="1:43" s="9" customFormat="1" hidden="1" x14ac:dyDescent="0.25">
      <c r="B446" s="9" t="s">
        <v>113</v>
      </c>
      <c r="C446"/>
      <c r="D446"/>
      <c r="E446"/>
      <c r="F446"/>
      <c r="G446" s="83"/>
      <c r="H446" s="8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</row>
    <row r="447" spans="1:43" s="9" customFormat="1" hidden="1" x14ac:dyDescent="0.25">
      <c r="B447" s="9" t="s">
        <v>114</v>
      </c>
      <c r="C447"/>
      <c r="D447"/>
      <c r="E447"/>
      <c r="F447"/>
      <c r="G447" s="83"/>
      <c r="H447" s="86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</row>
    <row r="448" spans="1:43" s="9" customFormat="1" hidden="1" x14ac:dyDescent="0.25">
      <c r="B448" s="9" t="s">
        <v>115</v>
      </c>
      <c r="C448"/>
      <c r="D448"/>
      <c r="E448"/>
      <c r="F448"/>
      <c r="G448" s="83"/>
      <c r="H448" s="86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</row>
    <row r="449" spans="2:43" s="9" customFormat="1" hidden="1" x14ac:dyDescent="0.25">
      <c r="B449" s="9" t="s">
        <v>116</v>
      </c>
      <c r="C449"/>
      <c r="D449"/>
      <c r="E449"/>
      <c r="F449"/>
      <c r="G449" s="83"/>
      <c r="H449" s="86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</row>
    <row r="450" spans="2:43" s="9" customFormat="1" hidden="1" x14ac:dyDescent="0.25">
      <c r="B450" s="9" t="s">
        <v>117</v>
      </c>
      <c r="C450"/>
      <c r="D450"/>
      <c r="E450"/>
      <c r="F450"/>
      <c r="G450" s="83"/>
      <c r="H450" s="86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</row>
    <row r="451" spans="2:43" s="9" customFormat="1" hidden="1" x14ac:dyDescent="0.25">
      <c r="B451" s="9" t="s">
        <v>118</v>
      </c>
      <c r="C451"/>
      <c r="D451"/>
      <c r="E451"/>
      <c r="F451"/>
      <c r="G451" s="83"/>
      <c r="H451" s="86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</row>
    <row r="452" spans="2:43" s="9" customFormat="1" hidden="1" x14ac:dyDescent="0.25">
      <c r="B452" s="9" t="s">
        <v>119</v>
      </c>
      <c r="C452"/>
      <c r="D452"/>
      <c r="E452"/>
      <c r="F452"/>
      <c r="G452" s="83"/>
      <c r="H452" s="86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</row>
    <row r="453" spans="2:43" s="9" customFormat="1" hidden="1" x14ac:dyDescent="0.25">
      <c r="B453" s="9" t="s">
        <v>120</v>
      </c>
      <c r="C453"/>
      <c r="D453"/>
      <c r="E453"/>
      <c r="F453"/>
      <c r="G453" s="83"/>
      <c r="H453" s="86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</row>
    <row r="454" spans="2:43" s="9" customFormat="1" hidden="1" x14ac:dyDescent="0.25">
      <c r="B454" s="9" t="s">
        <v>121</v>
      </c>
      <c r="C454"/>
      <c r="D454"/>
      <c r="E454"/>
      <c r="F454"/>
      <c r="G454" s="83"/>
      <c r="H454" s="86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</row>
    <row r="455" spans="2:43" s="9" customFormat="1" hidden="1" x14ac:dyDescent="0.25">
      <c r="B455" s="9" t="s">
        <v>122</v>
      </c>
      <c r="C455"/>
      <c r="D455"/>
      <c r="E455"/>
      <c r="F455"/>
      <c r="G455" s="83"/>
      <c r="H455" s="86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</row>
    <row r="456" spans="2:43" s="9" customFormat="1" hidden="1" x14ac:dyDescent="0.25">
      <c r="B456" s="9" t="s">
        <v>123</v>
      </c>
      <c r="C456"/>
      <c r="D456"/>
      <c r="E456"/>
      <c r="F456"/>
      <c r="G456" s="83"/>
      <c r="H456" s="8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</row>
    <row r="457" spans="2:43" s="9" customFormat="1" ht="22.5" hidden="1" x14ac:dyDescent="0.25">
      <c r="B457" s="9" t="s">
        <v>124</v>
      </c>
      <c r="C457"/>
      <c r="D457"/>
      <c r="E457"/>
      <c r="F457"/>
      <c r="G457" s="83"/>
      <c r="H457" s="86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</row>
    <row r="458" spans="2:43" s="9" customFormat="1" hidden="1" x14ac:dyDescent="0.25">
      <c r="B458" s="9" t="s">
        <v>125</v>
      </c>
      <c r="C458"/>
      <c r="D458"/>
      <c r="E458"/>
      <c r="F458"/>
      <c r="G458" s="83"/>
      <c r="H458" s="86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</row>
    <row r="459" spans="2:43" s="9" customFormat="1" hidden="1" x14ac:dyDescent="0.25">
      <c r="B459" s="9" t="s">
        <v>126</v>
      </c>
      <c r="C459"/>
      <c r="D459"/>
      <c r="E459"/>
      <c r="F459"/>
      <c r="G459" s="83"/>
      <c r="H459" s="86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</row>
    <row r="460" spans="2:43" s="9" customFormat="1" hidden="1" x14ac:dyDescent="0.25">
      <c r="B460" s="9" t="s">
        <v>127</v>
      </c>
      <c r="C460"/>
      <c r="D460"/>
      <c r="E460"/>
      <c r="F460"/>
      <c r="G460" s="83"/>
      <c r="H460" s="86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</row>
    <row r="461" spans="2:43" s="9" customFormat="1" hidden="1" x14ac:dyDescent="0.25">
      <c r="B461" s="9" t="s">
        <v>128</v>
      </c>
      <c r="C461"/>
      <c r="D461"/>
      <c r="E461"/>
      <c r="F461"/>
      <c r="G461" s="83"/>
      <c r="H461" s="86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</row>
    <row r="462" spans="2:43" s="9" customFormat="1" hidden="1" x14ac:dyDescent="0.25">
      <c r="B462" s="9" t="s">
        <v>129</v>
      </c>
      <c r="C462"/>
      <c r="D462"/>
      <c r="E462"/>
      <c r="F462"/>
      <c r="G462" s="83"/>
      <c r="H462" s="86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</row>
    <row r="463" spans="2:43" s="9" customFormat="1" hidden="1" x14ac:dyDescent="0.25">
      <c r="B463" s="9" t="s">
        <v>130</v>
      </c>
      <c r="C463"/>
      <c r="D463"/>
      <c r="E463"/>
      <c r="F463"/>
      <c r="G463" s="83"/>
      <c r="H463" s="86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</row>
    <row r="464" spans="2:43" s="9" customFormat="1" hidden="1" x14ac:dyDescent="0.25">
      <c r="B464" s="9" t="s">
        <v>131</v>
      </c>
      <c r="C464"/>
      <c r="D464"/>
      <c r="E464"/>
      <c r="F464"/>
      <c r="G464" s="83"/>
      <c r="H464" s="86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</row>
    <row r="465" spans="2:43" s="9" customFormat="1" hidden="1" x14ac:dyDescent="0.25">
      <c r="B465" s="9" t="s">
        <v>132</v>
      </c>
      <c r="C465"/>
      <c r="D465"/>
      <c r="E465"/>
      <c r="F465"/>
      <c r="G465" s="83"/>
      <c r="H465" s="86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</row>
    <row r="466" spans="2:43" s="9" customFormat="1" hidden="1" x14ac:dyDescent="0.25">
      <c r="B466" s="9" t="s">
        <v>133</v>
      </c>
      <c r="C466"/>
      <c r="D466"/>
      <c r="E466"/>
      <c r="F466"/>
      <c r="G466" s="83"/>
      <c r="H466" s="8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</row>
    <row r="467" spans="2:43" s="9" customFormat="1" hidden="1" x14ac:dyDescent="0.25">
      <c r="B467" s="9" t="s">
        <v>134</v>
      </c>
      <c r="C467"/>
      <c r="D467"/>
      <c r="E467"/>
      <c r="F467"/>
      <c r="G467" s="83"/>
      <c r="H467" s="86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</row>
    <row r="468" spans="2:43" s="9" customFormat="1" hidden="1" x14ac:dyDescent="0.25">
      <c r="B468" s="9" t="s">
        <v>135</v>
      </c>
      <c r="C468"/>
      <c r="D468"/>
      <c r="E468"/>
      <c r="F468"/>
      <c r="G468" s="83"/>
      <c r="H468" s="86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</row>
    <row r="469" spans="2:43" s="9" customFormat="1" hidden="1" x14ac:dyDescent="0.25">
      <c r="B469" s="9" t="s">
        <v>136</v>
      </c>
      <c r="C469"/>
      <c r="D469"/>
      <c r="E469"/>
      <c r="F469"/>
      <c r="G469" s="83"/>
      <c r="H469" s="86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</row>
    <row r="470" spans="2:43" s="9" customFormat="1" hidden="1" x14ac:dyDescent="0.25">
      <c r="B470" s="9" t="s">
        <v>137</v>
      </c>
      <c r="C470"/>
      <c r="D470"/>
      <c r="E470"/>
      <c r="F470"/>
      <c r="G470" s="83"/>
      <c r="H470" s="86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</row>
    <row r="471" spans="2:43" s="9" customFormat="1" hidden="1" x14ac:dyDescent="0.25">
      <c r="B471" s="9" t="s">
        <v>138</v>
      </c>
      <c r="C471"/>
      <c r="D471"/>
      <c r="E471"/>
      <c r="F471"/>
      <c r="G471" s="83"/>
      <c r="H471" s="86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</row>
    <row r="472" spans="2:43" s="9" customFormat="1" hidden="1" x14ac:dyDescent="0.25">
      <c r="B472" s="9" t="s">
        <v>139</v>
      </c>
      <c r="C472"/>
      <c r="D472"/>
      <c r="E472"/>
      <c r="F472"/>
      <c r="G472" s="83"/>
      <c r="H472" s="86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</row>
    <row r="473" spans="2:43" s="9" customFormat="1" hidden="1" x14ac:dyDescent="0.25">
      <c r="B473" s="9" t="s">
        <v>140</v>
      </c>
      <c r="C473"/>
      <c r="D473"/>
      <c r="E473"/>
      <c r="F473"/>
      <c r="G473" s="83"/>
      <c r="H473" s="86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</row>
    <row r="474" spans="2:43" s="9" customFormat="1" hidden="1" x14ac:dyDescent="0.25">
      <c r="B474" s="9" t="s">
        <v>141</v>
      </c>
      <c r="C474"/>
      <c r="D474"/>
      <c r="E474"/>
      <c r="F474"/>
      <c r="G474" s="83"/>
      <c r="H474" s="86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</row>
    <row r="475" spans="2:43" s="9" customFormat="1" hidden="1" x14ac:dyDescent="0.25">
      <c r="B475" s="9" t="s">
        <v>142</v>
      </c>
      <c r="C475"/>
      <c r="D475"/>
      <c r="E475"/>
      <c r="F475"/>
      <c r="G475" s="83"/>
      <c r="H475" s="86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</row>
    <row r="476" spans="2:43" s="9" customFormat="1" hidden="1" x14ac:dyDescent="0.25">
      <c r="B476" s="9" t="s">
        <v>143</v>
      </c>
      <c r="C476"/>
      <c r="D476"/>
      <c r="E476"/>
      <c r="F476"/>
      <c r="G476" s="83"/>
      <c r="H476" s="8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</row>
    <row r="477" spans="2:43" s="9" customFormat="1" hidden="1" x14ac:dyDescent="0.25">
      <c r="B477" s="9" t="s">
        <v>144</v>
      </c>
      <c r="C477"/>
      <c r="D477"/>
      <c r="E477"/>
      <c r="F477"/>
      <c r="G477" s="83"/>
      <c r="H477" s="86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</row>
    <row r="478" spans="2:43" s="9" customFormat="1" hidden="1" x14ac:dyDescent="0.25">
      <c r="B478" s="9" t="s">
        <v>145</v>
      </c>
      <c r="C478"/>
      <c r="D478"/>
      <c r="E478"/>
      <c r="F478"/>
      <c r="G478" s="83"/>
      <c r="H478" s="86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</row>
    <row r="479" spans="2:43" s="9" customFormat="1" hidden="1" x14ac:dyDescent="0.25">
      <c r="B479" s="9" t="s">
        <v>146</v>
      </c>
      <c r="C479"/>
      <c r="D479"/>
      <c r="E479"/>
      <c r="F479"/>
      <c r="G479" s="83"/>
      <c r="H479" s="86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</row>
    <row r="480" spans="2:43" s="9" customFormat="1" hidden="1" x14ac:dyDescent="0.25">
      <c r="B480" s="9" t="s">
        <v>147</v>
      </c>
      <c r="C480"/>
      <c r="D480"/>
      <c r="E480"/>
      <c r="F480"/>
      <c r="G480" s="83"/>
      <c r="H480" s="86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</row>
    <row r="481" spans="2:43" s="9" customFormat="1" hidden="1" x14ac:dyDescent="0.25">
      <c r="B481" s="9" t="s">
        <v>148</v>
      </c>
      <c r="C481"/>
      <c r="D481"/>
      <c r="E481"/>
      <c r="F481"/>
      <c r="G481" s="83"/>
      <c r="H481" s="86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</row>
    <row r="482" spans="2:43" s="9" customFormat="1" hidden="1" x14ac:dyDescent="0.25">
      <c r="B482" s="9" t="s">
        <v>149</v>
      </c>
      <c r="C482"/>
      <c r="D482"/>
      <c r="E482"/>
      <c r="F482"/>
      <c r="G482" s="83"/>
      <c r="H482" s="86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</row>
    <row r="483" spans="2:43" s="9" customFormat="1" hidden="1" x14ac:dyDescent="0.25">
      <c r="B483" s="9" t="s">
        <v>150</v>
      </c>
      <c r="C483"/>
      <c r="D483"/>
      <c r="E483"/>
      <c r="F483"/>
      <c r="G483" s="83"/>
      <c r="H483" s="86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</row>
    <row r="484" spans="2:43" s="9" customFormat="1" hidden="1" x14ac:dyDescent="0.25">
      <c r="B484" s="9" t="s">
        <v>151</v>
      </c>
      <c r="C484"/>
      <c r="D484"/>
      <c r="E484"/>
      <c r="F484"/>
      <c r="G484" s="83"/>
      <c r="H484" s="86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</row>
    <row r="485" spans="2:43" s="9" customFormat="1" hidden="1" x14ac:dyDescent="0.25">
      <c r="B485" s="9" t="s">
        <v>152</v>
      </c>
      <c r="C485"/>
      <c r="D485"/>
      <c r="E485"/>
      <c r="F485"/>
      <c r="G485" s="83"/>
      <c r="H485" s="86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</row>
    <row r="486" spans="2:43" s="9" customFormat="1" hidden="1" x14ac:dyDescent="0.25">
      <c r="B486" s="9" t="s">
        <v>153</v>
      </c>
      <c r="C486"/>
      <c r="D486"/>
      <c r="E486"/>
      <c r="F486"/>
      <c r="G486" s="83"/>
      <c r="H486" s="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</row>
    <row r="487" spans="2:43" s="9" customFormat="1" hidden="1" x14ac:dyDescent="0.25">
      <c r="B487" s="9" t="s">
        <v>154</v>
      </c>
      <c r="C487"/>
      <c r="D487"/>
      <c r="E487"/>
      <c r="F487"/>
      <c r="G487" s="83"/>
      <c r="H487" s="86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</row>
    <row r="488" spans="2:43" s="9" customFormat="1" hidden="1" x14ac:dyDescent="0.25">
      <c r="B488" s="9" t="s">
        <v>155</v>
      </c>
      <c r="C488"/>
      <c r="D488"/>
      <c r="E488"/>
      <c r="F488"/>
      <c r="G488" s="83"/>
      <c r="H488" s="86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</row>
    <row r="489" spans="2:43" s="9" customFormat="1" hidden="1" x14ac:dyDescent="0.25">
      <c r="B489" s="9" t="s">
        <v>156</v>
      </c>
      <c r="C489"/>
      <c r="D489"/>
      <c r="E489"/>
      <c r="F489"/>
      <c r="G489" s="83"/>
      <c r="H489" s="86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</row>
    <row r="490" spans="2:43" s="9" customFormat="1" hidden="1" x14ac:dyDescent="0.25">
      <c r="B490" s="9" t="s">
        <v>157</v>
      </c>
      <c r="C490"/>
      <c r="D490"/>
      <c r="E490"/>
      <c r="F490"/>
      <c r="G490" s="83"/>
      <c r="H490" s="86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</row>
    <row r="491" spans="2:43" s="9" customFormat="1" hidden="1" x14ac:dyDescent="0.25">
      <c r="B491" s="9" t="s">
        <v>158</v>
      </c>
      <c r="C491"/>
      <c r="D491"/>
      <c r="E491"/>
      <c r="F491"/>
      <c r="G491" s="83"/>
      <c r="H491" s="86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</row>
    <row r="492" spans="2:43" s="9" customFormat="1" hidden="1" x14ac:dyDescent="0.25">
      <c r="B492" s="9" t="s">
        <v>159</v>
      </c>
      <c r="C492"/>
      <c r="D492"/>
      <c r="E492"/>
      <c r="F492"/>
      <c r="G492" s="83"/>
      <c r="H492" s="86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</row>
    <row r="493" spans="2:43" s="9" customFormat="1" hidden="1" x14ac:dyDescent="0.25">
      <c r="B493" s="9" t="s">
        <v>160</v>
      </c>
      <c r="C493"/>
      <c r="D493"/>
      <c r="E493"/>
      <c r="F493"/>
      <c r="G493" s="83"/>
      <c r="H493" s="86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</row>
    <row r="494" spans="2:43" s="9" customFormat="1" hidden="1" x14ac:dyDescent="0.25">
      <c r="B494" s="9" t="s">
        <v>161</v>
      </c>
      <c r="C494"/>
      <c r="D494"/>
      <c r="E494"/>
      <c r="F494"/>
      <c r="G494" s="83"/>
      <c r="H494" s="86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</row>
    <row r="495" spans="2:43" s="9" customFormat="1" hidden="1" x14ac:dyDescent="0.25">
      <c r="B495" s="9" t="s">
        <v>162</v>
      </c>
      <c r="C495"/>
      <c r="D495"/>
      <c r="E495"/>
      <c r="F495"/>
      <c r="G495" s="83"/>
      <c r="H495" s="86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</row>
    <row r="496" spans="2:43" s="9" customFormat="1" hidden="1" x14ac:dyDescent="0.25">
      <c r="B496" s="9" t="s">
        <v>163</v>
      </c>
      <c r="C496"/>
      <c r="D496"/>
      <c r="E496"/>
      <c r="F496"/>
      <c r="G496" s="83"/>
      <c r="H496" s="8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</row>
    <row r="497" spans="2:43" s="9" customFormat="1" hidden="1" x14ac:dyDescent="0.25">
      <c r="B497" s="9" t="s">
        <v>164</v>
      </c>
      <c r="C497"/>
      <c r="D497"/>
      <c r="E497"/>
      <c r="F497"/>
      <c r="G497" s="83"/>
      <c r="H497" s="86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</row>
    <row r="498" spans="2:43" s="9" customFormat="1" hidden="1" x14ac:dyDescent="0.25">
      <c r="B498" s="9" t="s">
        <v>165</v>
      </c>
      <c r="C498"/>
      <c r="D498"/>
      <c r="E498"/>
      <c r="F498"/>
      <c r="G498" s="83"/>
      <c r="H498" s="86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</row>
    <row r="499" spans="2:43" s="9" customFormat="1" hidden="1" x14ac:dyDescent="0.25">
      <c r="B499" s="9" t="s">
        <v>166</v>
      </c>
      <c r="C499"/>
      <c r="D499"/>
      <c r="E499"/>
      <c r="F499"/>
      <c r="G499" s="83"/>
      <c r="H499" s="86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</row>
    <row r="500" spans="2:43" s="9" customFormat="1" hidden="1" x14ac:dyDescent="0.25">
      <c r="B500" s="9" t="s">
        <v>167</v>
      </c>
      <c r="C500"/>
      <c r="D500"/>
      <c r="E500"/>
      <c r="F500"/>
      <c r="G500" s="83"/>
      <c r="H500" s="86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</row>
    <row r="501" spans="2:43" s="9" customFormat="1" hidden="1" x14ac:dyDescent="0.25">
      <c r="B501" s="9" t="s">
        <v>168</v>
      </c>
      <c r="C501"/>
      <c r="D501"/>
      <c r="E501"/>
      <c r="F501"/>
      <c r="G501" s="83"/>
      <c r="H501" s="86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</row>
    <row r="502" spans="2:43" s="9" customFormat="1" hidden="1" x14ac:dyDescent="0.25">
      <c r="B502" s="9" t="s">
        <v>169</v>
      </c>
      <c r="C502"/>
      <c r="D502"/>
      <c r="E502"/>
      <c r="F502"/>
      <c r="G502" s="83"/>
      <c r="H502" s="86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</row>
    <row r="503" spans="2:43" s="9" customFormat="1" hidden="1" x14ac:dyDescent="0.25">
      <c r="B503" s="9" t="s">
        <v>170</v>
      </c>
      <c r="C503"/>
      <c r="D503"/>
      <c r="E503"/>
      <c r="F503"/>
      <c r="G503" s="83"/>
      <c r="H503" s="86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</row>
    <row r="504" spans="2:43" s="9" customFormat="1" hidden="1" x14ac:dyDescent="0.25">
      <c r="B504" s="9" t="s">
        <v>171</v>
      </c>
      <c r="C504"/>
      <c r="D504"/>
      <c r="E504"/>
      <c r="F504"/>
      <c r="G504" s="83"/>
      <c r="H504" s="86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</row>
    <row r="505" spans="2:43" s="9" customFormat="1" hidden="1" x14ac:dyDescent="0.25">
      <c r="B505" s="9" t="s">
        <v>172</v>
      </c>
      <c r="C505"/>
      <c r="D505"/>
      <c r="E505"/>
      <c r="F505"/>
      <c r="G505" s="83"/>
      <c r="H505" s="86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</row>
    <row r="506" spans="2:43" s="9" customFormat="1" hidden="1" x14ac:dyDescent="0.25">
      <c r="B506" s="9" t="s">
        <v>173</v>
      </c>
      <c r="C506"/>
      <c r="D506"/>
      <c r="E506"/>
      <c r="F506"/>
      <c r="G506" s="83"/>
      <c r="H506" s="8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</row>
    <row r="507" spans="2:43" s="9" customFormat="1" hidden="1" x14ac:dyDescent="0.25">
      <c r="B507" s="9" t="s">
        <v>174</v>
      </c>
      <c r="C507"/>
      <c r="D507"/>
      <c r="E507"/>
      <c r="F507"/>
      <c r="G507" s="83"/>
      <c r="H507" s="86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</row>
    <row r="508" spans="2:43" s="9" customFormat="1" ht="22.5" hidden="1" x14ac:dyDescent="0.25">
      <c r="B508" s="9" t="s">
        <v>175</v>
      </c>
      <c r="C508"/>
      <c r="D508"/>
      <c r="E508"/>
      <c r="F508"/>
      <c r="G508" s="83"/>
      <c r="H508" s="86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</row>
    <row r="509" spans="2:43" s="9" customFormat="1" hidden="1" x14ac:dyDescent="0.25">
      <c r="B509" s="9" t="s">
        <v>176</v>
      </c>
      <c r="C509"/>
      <c r="D509"/>
      <c r="E509"/>
      <c r="F509"/>
      <c r="G509" s="83"/>
      <c r="H509" s="86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</row>
    <row r="510" spans="2:43" s="9" customFormat="1" hidden="1" x14ac:dyDescent="0.25">
      <c r="B510" s="9" t="s">
        <v>177</v>
      </c>
      <c r="C510"/>
      <c r="D510"/>
      <c r="E510"/>
      <c r="F510"/>
      <c r="G510" s="83"/>
      <c r="H510" s="86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</row>
    <row r="511" spans="2:43" s="9" customFormat="1" hidden="1" x14ac:dyDescent="0.25">
      <c r="B511" s="9" t="s">
        <v>178</v>
      </c>
      <c r="C511"/>
      <c r="D511"/>
      <c r="E511"/>
      <c r="F511"/>
      <c r="G511" s="83"/>
      <c r="H511" s="86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</row>
    <row r="512" spans="2:43" s="9" customFormat="1" hidden="1" x14ac:dyDescent="0.25">
      <c r="B512" s="9" t="s">
        <v>179</v>
      </c>
      <c r="C512"/>
      <c r="D512"/>
      <c r="E512"/>
      <c r="F512"/>
      <c r="G512" s="83"/>
      <c r="H512" s="86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</row>
    <row r="513" spans="1:43" s="9" customFormat="1" hidden="1" x14ac:dyDescent="0.25">
      <c r="B513" s="9" t="s">
        <v>180</v>
      </c>
      <c r="C513"/>
      <c r="D513"/>
      <c r="E513"/>
      <c r="F513"/>
      <c r="G513" s="83"/>
      <c r="H513" s="86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</row>
    <row r="514" spans="1:43" s="9" customFormat="1" hidden="1" x14ac:dyDescent="0.25">
      <c r="B514" s="9" t="s">
        <v>181</v>
      </c>
      <c r="C514"/>
      <c r="D514"/>
      <c r="E514"/>
      <c r="F514"/>
      <c r="G514" s="83"/>
      <c r="H514" s="86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</row>
    <row r="515" spans="1:43" s="9" customFormat="1" hidden="1" x14ac:dyDescent="0.25">
      <c r="B515" s="9" t="s">
        <v>182</v>
      </c>
      <c r="C515"/>
      <c r="D515"/>
      <c r="E515"/>
      <c r="F515"/>
      <c r="G515" s="83"/>
      <c r="H515" s="86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</row>
    <row r="516" spans="1:43" s="9" customFormat="1" hidden="1" x14ac:dyDescent="0.25">
      <c r="B516" s="9" t="s">
        <v>183</v>
      </c>
      <c r="C516"/>
      <c r="D516"/>
      <c r="E516"/>
      <c r="F516"/>
      <c r="G516" s="83"/>
      <c r="H516" s="8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</row>
    <row r="517" spans="1:43" s="9" customFormat="1" hidden="1" x14ac:dyDescent="0.25">
      <c r="B517" s="9" t="s">
        <v>184</v>
      </c>
      <c r="C517"/>
      <c r="D517"/>
      <c r="E517"/>
      <c r="F517"/>
      <c r="G517" s="83"/>
      <c r="H517" s="86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</row>
    <row r="518" spans="1:43" s="9" customFormat="1" hidden="1" x14ac:dyDescent="0.25">
      <c r="B518" s="9" t="s">
        <v>185</v>
      </c>
      <c r="C518"/>
      <c r="D518"/>
      <c r="E518"/>
      <c r="F518"/>
      <c r="G518" s="83"/>
      <c r="H518" s="86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</row>
    <row r="519" spans="1:43" s="9" customFormat="1" hidden="1" x14ac:dyDescent="0.25">
      <c r="B519" s="9" t="s">
        <v>186</v>
      </c>
      <c r="C519"/>
      <c r="D519"/>
      <c r="E519"/>
      <c r="F519"/>
      <c r="G519" s="83"/>
      <c r="H519" s="86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</row>
    <row r="520" spans="1:43" s="9" customFormat="1" hidden="1" x14ac:dyDescent="0.25">
      <c r="B520" s="9" t="s">
        <v>187</v>
      </c>
      <c r="C520"/>
      <c r="D520"/>
      <c r="E520"/>
      <c r="F520"/>
      <c r="G520" s="83"/>
      <c r="H520" s="86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</row>
    <row r="521" spans="1:43" s="9" customFormat="1" hidden="1" x14ac:dyDescent="0.25">
      <c r="B521" s="9" t="s">
        <v>188</v>
      </c>
      <c r="C521"/>
      <c r="D521"/>
      <c r="E521"/>
      <c r="F521"/>
      <c r="G521" s="83"/>
      <c r="H521" s="86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</row>
    <row r="522" spans="1:43" s="9" customFormat="1" hidden="1" x14ac:dyDescent="0.25">
      <c r="B522" s="9" t="s">
        <v>189</v>
      </c>
      <c r="C522"/>
      <c r="D522"/>
      <c r="E522"/>
      <c r="F522"/>
      <c r="G522" s="83"/>
      <c r="H522" s="86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</row>
    <row r="523" spans="1:43" s="9" customFormat="1" hidden="1" x14ac:dyDescent="0.25">
      <c r="B523" s="9" t="s">
        <v>190</v>
      </c>
      <c r="C523"/>
      <c r="D523"/>
      <c r="E523"/>
      <c r="F523"/>
      <c r="G523" s="83"/>
      <c r="H523" s="86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</row>
    <row r="524" spans="1:43" s="9" customFormat="1" hidden="1" x14ac:dyDescent="0.25">
      <c r="B524" s="9" t="s">
        <v>191</v>
      </c>
      <c r="C524"/>
      <c r="D524"/>
      <c r="E524"/>
      <c r="F524"/>
      <c r="G524" s="83"/>
      <c r="H524" s="86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</row>
    <row r="525" spans="1:43" s="9" customFormat="1" x14ac:dyDescent="0.25">
      <c r="A525" s="13"/>
      <c r="C525"/>
      <c r="D525"/>
      <c r="E525"/>
      <c r="F525"/>
      <c r="G525" s="83"/>
      <c r="H525" s="86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</row>
  </sheetData>
  <mergeCells count="4">
    <mergeCell ref="B1:G1"/>
    <mergeCell ref="B2:G2"/>
    <mergeCell ref="B3:G3"/>
    <mergeCell ref="B4:G4"/>
  </mergeCells>
  <dataValidations count="1">
    <dataValidation type="list" allowBlank="1" showInputMessage="1" showErrorMessage="1" sqref="F4:AI4">
      <formula1>#REF!</formula1>
    </dataValidation>
  </dataValidations>
  <pageMargins left="0.7" right="0.7" top="0.75" bottom="0.75" header="0.3" footer="0.3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6"/>
  <sheetViews>
    <sheetView workbookViewId="0">
      <selection activeCell="J32" sqref="J32"/>
    </sheetView>
  </sheetViews>
  <sheetFormatPr baseColWidth="10" defaultColWidth="11.42578125" defaultRowHeight="15" x14ac:dyDescent="0.25"/>
  <cols>
    <col min="1" max="1" width="62.7109375" customWidth="1"/>
    <col min="2" max="2" width="12.5703125" customWidth="1"/>
    <col min="3" max="3" width="7.42578125" customWidth="1"/>
    <col min="4" max="4" width="9.42578125" bestFit="1" customWidth="1"/>
    <col min="5" max="5" width="9.7109375" customWidth="1"/>
    <col min="6" max="6" width="13" customWidth="1"/>
    <col min="7" max="7" width="22.5703125" bestFit="1" customWidth="1"/>
    <col min="8" max="8" width="4.5703125" customWidth="1"/>
    <col min="9" max="9" width="9.42578125" customWidth="1"/>
    <col min="10" max="38" width="28.85546875" customWidth="1"/>
    <col min="39" max="39" width="10.42578125" customWidth="1"/>
    <col min="40" max="40" width="20.28515625" customWidth="1"/>
    <col min="41" max="41" width="23" customWidth="1"/>
    <col min="42" max="42" width="25.7109375" customWidth="1"/>
  </cols>
  <sheetData>
    <row r="1" spans="1:7" s="16" customFormat="1" ht="11.25" customHeight="1" x14ac:dyDescent="0.25">
      <c r="A1" s="15" t="s">
        <v>204</v>
      </c>
      <c r="B1" s="189" t="s">
        <v>205</v>
      </c>
      <c r="C1" s="189"/>
      <c r="D1" s="189"/>
      <c r="E1" s="189"/>
      <c r="F1" s="189"/>
      <c r="G1" s="189"/>
    </row>
    <row r="2" spans="1:7" s="16" customFormat="1" ht="12" customHeight="1" x14ac:dyDescent="0.25">
      <c r="A2" s="17" t="s">
        <v>206</v>
      </c>
      <c r="B2" s="189" t="s">
        <v>272</v>
      </c>
      <c r="C2" s="189"/>
      <c r="D2" s="189"/>
      <c r="E2" s="189"/>
      <c r="F2" s="189"/>
      <c r="G2" s="189"/>
    </row>
    <row r="3" spans="1:7" s="16" customFormat="1" ht="15" customHeight="1" x14ac:dyDescent="0.25">
      <c r="A3" s="18" t="s">
        <v>207</v>
      </c>
      <c r="B3" s="189" t="s">
        <v>208</v>
      </c>
      <c r="C3" s="189"/>
      <c r="D3" s="189"/>
      <c r="E3" s="189"/>
      <c r="F3" s="189"/>
      <c r="G3" s="189"/>
    </row>
    <row r="4" spans="1:7" s="16" customFormat="1" ht="15" customHeight="1" thickBot="1" x14ac:dyDescent="0.3">
      <c r="A4" s="19" t="s">
        <v>209</v>
      </c>
      <c r="B4" s="189" t="s">
        <v>202</v>
      </c>
      <c r="C4" s="189"/>
      <c r="D4" s="189"/>
      <c r="E4" s="189"/>
      <c r="F4" s="189"/>
      <c r="G4" s="189"/>
    </row>
    <row r="5" spans="1:7" ht="24.75" customHeight="1" x14ac:dyDescent="0.25">
      <c r="A5" s="45"/>
      <c r="B5" s="45" t="s">
        <v>3</v>
      </c>
      <c r="C5" s="45" t="s">
        <v>44</v>
      </c>
      <c r="D5" s="46" t="s">
        <v>4</v>
      </c>
      <c r="E5" s="45" t="s">
        <v>5</v>
      </c>
      <c r="F5" s="45" t="s">
        <v>6</v>
      </c>
      <c r="G5" s="46" t="s">
        <v>210</v>
      </c>
    </row>
    <row r="6" spans="1:7" ht="6.75" customHeight="1" x14ac:dyDescent="0.25">
      <c r="A6" s="47"/>
      <c r="B6" s="16"/>
      <c r="C6" s="22"/>
      <c r="D6" s="22"/>
      <c r="E6" s="23"/>
      <c r="F6" s="24"/>
      <c r="G6" s="3"/>
    </row>
    <row r="7" spans="1:7" ht="15" customHeight="1" x14ac:dyDescent="0.25">
      <c r="A7" s="48" t="s">
        <v>212</v>
      </c>
      <c r="B7" s="25"/>
      <c r="C7" s="26"/>
      <c r="D7" s="26"/>
      <c r="E7" s="27"/>
      <c r="F7" s="49"/>
      <c r="G7" s="49"/>
    </row>
    <row r="8" spans="1:7" ht="15" customHeight="1" x14ac:dyDescent="0.25">
      <c r="A8" s="28" t="s">
        <v>8</v>
      </c>
      <c r="B8" s="29"/>
      <c r="C8" s="30"/>
      <c r="D8" s="30"/>
      <c r="E8" s="50"/>
      <c r="F8" s="51">
        <f>SUM(F9:F13)</f>
        <v>8691000</v>
      </c>
      <c r="G8" s="51"/>
    </row>
    <row r="9" spans="1:7" ht="15" customHeight="1" x14ac:dyDescent="0.25">
      <c r="A9" s="34" t="s">
        <v>9</v>
      </c>
      <c r="B9" s="35" t="s">
        <v>10</v>
      </c>
      <c r="C9" s="36">
        <v>3</v>
      </c>
      <c r="D9" s="36">
        <v>1</v>
      </c>
      <c r="E9" s="52">
        <v>150000</v>
      </c>
      <c r="F9" s="53">
        <f>+E9*D9*C9</f>
        <v>450000</v>
      </c>
      <c r="G9" s="53"/>
    </row>
    <row r="10" spans="1:7" ht="15" customHeight="1" x14ac:dyDescent="0.25">
      <c r="A10" s="34" t="s">
        <v>238</v>
      </c>
      <c r="B10" s="35" t="s">
        <v>10</v>
      </c>
      <c r="C10" s="36">
        <v>3</v>
      </c>
      <c r="D10" s="36">
        <v>1</v>
      </c>
      <c r="E10" s="52">
        <v>100000</v>
      </c>
      <c r="F10" s="53">
        <f>+E10*D10*C10</f>
        <v>300000</v>
      </c>
      <c r="G10" s="53"/>
    </row>
    <row r="11" spans="1:7" ht="15" customHeight="1" x14ac:dyDescent="0.25">
      <c r="A11" s="34" t="s">
        <v>264</v>
      </c>
      <c r="B11" s="35" t="s">
        <v>214</v>
      </c>
      <c r="C11" s="33">
        <f>D14+D19+D25+C36+C37</f>
        <v>49</v>
      </c>
      <c r="D11" s="36">
        <v>3</v>
      </c>
      <c r="E11" s="52">
        <v>3000</v>
      </c>
      <c r="F11" s="53">
        <f>+E11*D11*C11</f>
        <v>441000</v>
      </c>
      <c r="G11" s="53"/>
    </row>
    <row r="12" spans="1:7" ht="15" customHeight="1" x14ac:dyDescent="0.25">
      <c r="A12" s="34" t="s">
        <v>265</v>
      </c>
      <c r="B12" s="35" t="s">
        <v>12</v>
      </c>
      <c r="C12" s="36">
        <v>50</v>
      </c>
      <c r="D12" s="36">
        <v>3</v>
      </c>
      <c r="E12" s="52">
        <v>20000</v>
      </c>
      <c r="F12" s="53">
        <f>+E12*D12*C12</f>
        <v>3000000</v>
      </c>
      <c r="G12" s="53"/>
    </row>
    <row r="13" spans="1:7" ht="15" customHeight="1" x14ac:dyDescent="0.25">
      <c r="A13" s="34" t="s">
        <v>266</v>
      </c>
      <c r="B13" s="35" t="s">
        <v>12</v>
      </c>
      <c r="C13" s="36">
        <f>50*2</f>
        <v>100</v>
      </c>
      <c r="D13" s="36">
        <v>3</v>
      </c>
      <c r="E13" s="52">
        <v>15000</v>
      </c>
      <c r="F13" s="53">
        <f>+E13*D13*C13</f>
        <v>4500000</v>
      </c>
      <c r="G13" s="53"/>
    </row>
    <row r="14" spans="1:7" ht="14.25" customHeight="1" x14ac:dyDescent="0.25">
      <c r="A14" s="28" t="s">
        <v>215</v>
      </c>
      <c r="B14" s="29"/>
      <c r="C14" s="30"/>
      <c r="D14" s="76">
        <f>SUM(D16:D18)</f>
        <v>6</v>
      </c>
      <c r="E14" s="50"/>
      <c r="F14" s="51">
        <f>SUM(F15:F18)</f>
        <v>5800000</v>
      </c>
      <c r="G14" s="51"/>
    </row>
    <row r="15" spans="1:7" s="82" customFormat="1" ht="14.25" customHeight="1" x14ac:dyDescent="0.25">
      <c r="A15" s="80" t="s">
        <v>216</v>
      </c>
      <c r="B15" s="35" t="s">
        <v>10</v>
      </c>
      <c r="C15" s="36">
        <v>10</v>
      </c>
      <c r="D15" s="36">
        <v>1</v>
      </c>
      <c r="E15" s="54">
        <v>90000</v>
      </c>
      <c r="F15" s="53">
        <f>+E15*D15*C15</f>
        <v>900000</v>
      </c>
      <c r="G15" s="81"/>
    </row>
    <row r="16" spans="1:7" ht="15" customHeight="1" x14ac:dyDescent="0.25">
      <c r="A16" s="34" t="s">
        <v>239</v>
      </c>
      <c r="B16" s="35" t="s">
        <v>10</v>
      </c>
      <c r="C16" s="36">
        <v>10</v>
      </c>
      <c r="D16" s="36">
        <v>1</v>
      </c>
      <c r="E16" s="54">
        <v>90000</v>
      </c>
      <c r="F16" s="53">
        <f>+E16*D16*C16</f>
        <v>900000</v>
      </c>
      <c r="G16" s="23"/>
    </row>
    <row r="17" spans="1:42" ht="15" customHeight="1" x14ac:dyDescent="0.25">
      <c r="A17" s="34" t="s">
        <v>218</v>
      </c>
      <c r="B17" s="35" t="s">
        <v>10</v>
      </c>
      <c r="C17" s="36">
        <v>10</v>
      </c>
      <c r="D17" s="36">
        <v>4</v>
      </c>
      <c r="E17" s="54">
        <v>80000</v>
      </c>
      <c r="F17" s="53">
        <f>+E17*D17*C17</f>
        <v>3200000</v>
      </c>
      <c r="G17" s="53"/>
    </row>
    <row r="18" spans="1:42" ht="15" customHeight="1" x14ac:dyDescent="0.25">
      <c r="A18" s="34" t="s">
        <v>192</v>
      </c>
      <c r="B18" s="35" t="s">
        <v>10</v>
      </c>
      <c r="C18" s="36">
        <v>10</v>
      </c>
      <c r="D18" s="36">
        <v>1</v>
      </c>
      <c r="E18" s="54">
        <v>80000</v>
      </c>
      <c r="F18" s="53">
        <f>+E18*D18*C18</f>
        <v>800000</v>
      </c>
      <c r="G18" s="53"/>
    </row>
    <row r="19" spans="1:42" s="16" customFormat="1" ht="15" customHeight="1" x14ac:dyDescent="0.25">
      <c r="A19" s="28" t="s">
        <v>240</v>
      </c>
      <c r="B19" s="29"/>
      <c r="C19" s="30"/>
      <c r="D19" s="76">
        <f>SUM(D20:D21)</f>
        <v>2</v>
      </c>
      <c r="E19" s="50"/>
      <c r="F19" s="51">
        <f>SUM(F20:F21)</f>
        <v>1600000</v>
      </c>
      <c r="G19" s="51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16" customFormat="1" ht="15" customHeight="1" x14ac:dyDescent="0.25">
      <c r="A20" s="31" t="s">
        <v>261</v>
      </c>
      <c r="B20" s="35" t="s">
        <v>10</v>
      </c>
      <c r="C20" s="36">
        <v>10</v>
      </c>
      <c r="D20" s="36">
        <v>1</v>
      </c>
      <c r="E20" s="54">
        <v>80000</v>
      </c>
      <c r="F20" s="53">
        <f>+E20*D20*C20</f>
        <v>800000</v>
      </c>
      <c r="G20" s="32" t="s">
        <v>267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s="16" customFormat="1" ht="21.75" customHeight="1" x14ac:dyDescent="0.25">
      <c r="A21" s="34" t="s">
        <v>220</v>
      </c>
      <c r="B21" s="35" t="s">
        <v>10</v>
      </c>
      <c r="C21" s="36">
        <v>10</v>
      </c>
      <c r="D21" s="36">
        <v>1</v>
      </c>
      <c r="E21" s="54">
        <v>80000</v>
      </c>
      <c r="F21" s="53">
        <f>+E21*D21*C21</f>
        <v>800000</v>
      </c>
      <c r="G21" s="32" t="s">
        <v>269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2" s="16" customFormat="1" ht="15" customHeight="1" x14ac:dyDescent="0.25">
      <c r="A22" s="28" t="s">
        <v>17</v>
      </c>
      <c r="B22" s="29"/>
      <c r="C22" s="30"/>
      <c r="D22" s="76"/>
      <c r="E22" s="50"/>
      <c r="F22" s="51">
        <f>SUM(F23:F24)</f>
        <v>8003400</v>
      </c>
      <c r="G22" s="51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1:42" s="16" customFormat="1" ht="15" customHeight="1" x14ac:dyDescent="0.25">
      <c r="A23" s="34" t="s">
        <v>241</v>
      </c>
      <c r="B23" s="23" t="s">
        <v>18</v>
      </c>
      <c r="C23" s="37">
        <f>+((720*2)+(50*3))*0.18</f>
        <v>286.2</v>
      </c>
      <c r="D23" s="22">
        <v>2</v>
      </c>
      <c r="E23" s="55">
        <v>3500</v>
      </c>
      <c r="F23" s="53">
        <f>+E23*D23*C23</f>
        <v>2003400</v>
      </c>
      <c r="G23" s="5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s="16" customFormat="1" ht="15" customHeight="1" x14ac:dyDescent="0.25">
      <c r="A24" s="34" t="s">
        <v>254</v>
      </c>
      <c r="B24" s="23" t="s">
        <v>10</v>
      </c>
      <c r="C24" s="22">
        <v>10</v>
      </c>
      <c r="D24" s="22">
        <v>2</v>
      </c>
      <c r="E24" s="55">
        <v>300000</v>
      </c>
      <c r="F24" s="53">
        <f>+E24*D24*C24</f>
        <v>6000000</v>
      </c>
      <c r="G24" s="53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s="16" customFormat="1" ht="15" customHeight="1" x14ac:dyDescent="0.25">
      <c r="A25" s="28" t="s">
        <v>19</v>
      </c>
      <c r="B25" s="29"/>
      <c r="C25" s="30"/>
      <c r="D25" s="76">
        <f>SUM(D26:D29)</f>
        <v>16</v>
      </c>
      <c r="E25" s="50"/>
      <c r="F25" s="51">
        <f>SUM(F26:F29)</f>
        <v>6720000</v>
      </c>
      <c r="G25" s="51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2" s="16" customFormat="1" ht="15" customHeight="1" x14ac:dyDescent="0.25">
      <c r="A26" s="34" t="s">
        <v>242</v>
      </c>
      <c r="B26" s="35" t="s">
        <v>10</v>
      </c>
      <c r="C26" s="22">
        <v>5</v>
      </c>
      <c r="D26" s="22">
        <v>4</v>
      </c>
      <c r="E26" s="54">
        <v>80000</v>
      </c>
      <c r="F26" s="53">
        <f>+E26*D26*C26</f>
        <v>1600000</v>
      </c>
      <c r="G26" s="53" t="s">
        <v>268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s="16" customFormat="1" ht="15" customHeight="1" x14ac:dyDescent="0.25">
      <c r="A27" s="34" t="s">
        <v>243</v>
      </c>
      <c r="B27" s="35" t="s">
        <v>10</v>
      </c>
      <c r="C27" s="22">
        <v>6</v>
      </c>
      <c r="D27" s="22">
        <v>4</v>
      </c>
      <c r="E27" s="54">
        <v>80000</v>
      </c>
      <c r="F27" s="53">
        <f t="shared" ref="F27:F29" si="0">+E27*D27*C27</f>
        <v>1920000</v>
      </c>
      <c r="G27" s="53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2" s="16" customFormat="1" ht="15" customHeight="1" x14ac:dyDescent="0.25">
      <c r="A28" s="34" t="s">
        <v>244</v>
      </c>
      <c r="B28" s="35" t="s">
        <v>10</v>
      </c>
      <c r="C28" s="22">
        <v>5</v>
      </c>
      <c r="D28" s="22">
        <v>4</v>
      </c>
      <c r="E28" s="54">
        <v>80000</v>
      </c>
      <c r="F28" s="53">
        <f t="shared" si="0"/>
        <v>1600000</v>
      </c>
      <c r="G28" s="53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2" s="16" customFormat="1" ht="15" customHeight="1" x14ac:dyDescent="0.25">
      <c r="A29" s="34" t="s">
        <v>245</v>
      </c>
      <c r="B29" s="35" t="s">
        <v>10</v>
      </c>
      <c r="C29" s="22">
        <v>5</v>
      </c>
      <c r="D29" s="22">
        <v>4</v>
      </c>
      <c r="E29" s="54">
        <v>80000</v>
      </c>
      <c r="F29" s="53">
        <f t="shared" si="0"/>
        <v>1600000</v>
      </c>
      <c r="G29" s="53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2" s="16" customFormat="1" ht="15" customHeight="1" x14ac:dyDescent="0.25">
      <c r="A30" s="28" t="s">
        <v>28</v>
      </c>
      <c r="B30" s="29"/>
      <c r="C30" s="30"/>
      <c r="D30" s="30"/>
      <c r="E30" s="50"/>
      <c r="F30" s="51">
        <f>SUM(F31:F34)</f>
        <v>920000</v>
      </c>
      <c r="G30" s="51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s="16" customFormat="1" ht="15" customHeight="1" x14ac:dyDescent="0.25">
      <c r="A31" s="34" t="s">
        <v>246</v>
      </c>
      <c r="B31" s="23" t="s">
        <v>32</v>
      </c>
      <c r="C31" s="37">
        <v>1</v>
      </c>
      <c r="D31" s="22">
        <v>4</v>
      </c>
      <c r="E31" s="55">
        <v>60000</v>
      </c>
      <c r="F31" s="53">
        <f>+E31*D31*C31</f>
        <v>240000</v>
      </c>
      <c r="G31" s="53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s="16" customFormat="1" ht="15" customHeight="1" x14ac:dyDescent="0.25">
      <c r="A32" s="34" t="s">
        <v>247</v>
      </c>
      <c r="B32" s="23" t="s">
        <v>32</v>
      </c>
      <c r="C32" s="37">
        <v>1</v>
      </c>
      <c r="D32" s="22">
        <v>4</v>
      </c>
      <c r="E32" s="55">
        <v>80000</v>
      </c>
      <c r="F32" s="53">
        <f>+E32*D32*C32</f>
        <v>320000</v>
      </c>
      <c r="G32" s="53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s="16" customFormat="1" ht="15" customHeight="1" x14ac:dyDescent="0.25">
      <c r="A33" s="34" t="s">
        <v>248</v>
      </c>
      <c r="B33" s="23" t="s">
        <v>32</v>
      </c>
      <c r="C33" s="22">
        <v>1</v>
      </c>
      <c r="D33" s="22">
        <v>4</v>
      </c>
      <c r="E33" s="55">
        <v>50000</v>
      </c>
      <c r="F33" s="53">
        <f>+E33*D33*C33</f>
        <v>200000</v>
      </c>
      <c r="G33" s="56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s="16" customFormat="1" ht="15" customHeight="1" x14ac:dyDescent="0.25">
      <c r="A34" s="34" t="s">
        <v>249</v>
      </c>
      <c r="B34" s="23" t="s">
        <v>32</v>
      </c>
      <c r="C34" s="22">
        <v>1</v>
      </c>
      <c r="D34" s="22">
        <v>4</v>
      </c>
      <c r="E34" s="55">
        <v>40000</v>
      </c>
      <c r="F34" s="53">
        <f t="shared" ref="F34" si="1">+E34*D34*C34</f>
        <v>160000</v>
      </c>
      <c r="G34" s="56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1:42" s="16" customFormat="1" ht="15" customHeight="1" x14ac:dyDescent="0.25">
      <c r="A35" s="28" t="s">
        <v>36</v>
      </c>
      <c r="B35" s="29"/>
      <c r="C35" s="30"/>
      <c r="D35" s="30"/>
      <c r="E35" s="50"/>
      <c r="F35" s="51">
        <f>SUM(F36:F37)</f>
        <v>510000</v>
      </c>
      <c r="G35" s="51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r="36" spans="1:42" s="16" customFormat="1" ht="15" customHeight="1" x14ac:dyDescent="0.25">
      <c r="A36" s="34" t="s">
        <v>37</v>
      </c>
      <c r="B36" s="23" t="s">
        <v>233</v>
      </c>
      <c r="C36" s="75">
        <v>17</v>
      </c>
      <c r="D36" s="22">
        <v>3</v>
      </c>
      <c r="E36" s="55">
        <v>10000</v>
      </c>
      <c r="F36" s="53">
        <f>+E36*D36*C36</f>
        <v>510000</v>
      </c>
      <c r="G36" s="57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1:42" s="16" customFormat="1" ht="15" customHeight="1" x14ac:dyDescent="0.25">
      <c r="A37" s="34" t="s">
        <v>250</v>
      </c>
      <c r="B37" s="23" t="s">
        <v>233</v>
      </c>
      <c r="C37" s="75">
        <v>8</v>
      </c>
      <c r="D37" s="58">
        <v>0</v>
      </c>
      <c r="E37" s="55">
        <v>0</v>
      </c>
      <c r="F37" s="53">
        <f>+E37*D37*C37</f>
        <v>0</v>
      </c>
      <c r="G37" s="5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r="38" spans="1:42" s="16" customFormat="1" ht="15" customHeight="1" x14ac:dyDescent="0.25">
      <c r="A38" s="28" t="s">
        <v>38</v>
      </c>
      <c r="B38" s="29"/>
      <c r="C38" s="30"/>
      <c r="D38" s="30"/>
      <c r="E38" s="50"/>
      <c r="F38" s="51">
        <f>SUM(F39:F48)</f>
        <v>1859000</v>
      </c>
      <c r="G38" s="51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s="16" customFormat="1" ht="15" customHeight="1" x14ac:dyDescent="0.25">
      <c r="A39" s="59" t="s">
        <v>39</v>
      </c>
      <c r="B39" s="60" t="s">
        <v>32</v>
      </c>
      <c r="C39" s="61">
        <v>1</v>
      </c>
      <c r="D39" s="61">
        <v>1</v>
      </c>
      <c r="E39" s="62">
        <v>200000</v>
      </c>
      <c r="F39" s="63">
        <f>+D39*E39*C39</f>
        <v>200000</v>
      </c>
      <c r="G39" s="57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s="16" customFormat="1" ht="15" customHeight="1" x14ac:dyDescent="0.25">
      <c r="A40" s="59" t="s">
        <v>251</v>
      </c>
      <c r="B40" s="60" t="s">
        <v>252</v>
      </c>
      <c r="C40" s="61">
        <f>70*20</f>
        <v>1400</v>
      </c>
      <c r="D40" s="61">
        <v>1</v>
      </c>
      <c r="E40" s="62">
        <v>100</v>
      </c>
      <c r="F40" s="63">
        <f t="shared" ref="F40:F48" si="2">+D40*E40*C40</f>
        <v>140000</v>
      </c>
      <c r="G40" s="57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s="16" customFormat="1" ht="15" customHeight="1" x14ac:dyDescent="0.25">
      <c r="A41" s="59" t="s">
        <v>253</v>
      </c>
      <c r="B41" s="60" t="s">
        <v>42</v>
      </c>
      <c r="C41" s="61">
        <v>2</v>
      </c>
      <c r="D41" s="61">
        <v>1</v>
      </c>
      <c r="E41" s="62">
        <v>400000</v>
      </c>
      <c r="F41" s="63">
        <f t="shared" si="2"/>
        <v>800000</v>
      </c>
      <c r="G41" s="64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s="16" customFormat="1" ht="15" customHeight="1" x14ac:dyDescent="0.25">
      <c r="A42" s="34" t="s">
        <v>43</v>
      </c>
      <c r="B42" s="23" t="s">
        <v>44</v>
      </c>
      <c r="C42" s="22">
        <v>2</v>
      </c>
      <c r="D42" s="22">
        <v>1</v>
      </c>
      <c r="E42" s="55">
        <v>20000</v>
      </c>
      <c r="F42" s="63">
        <f t="shared" si="2"/>
        <v>40000</v>
      </c>
      <c r="G42" s="57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1:42" s="16" customFormat="1" ht="15" customHeight="1" x14ac:dyDescent="0.25">
      <c r="A43" s="34" t="s">
        <v>45</v>
      </c>
      <c r="B43" s="23" t="s">
        <v>44</v>
      </c>
      <c r="C43" s="22">
        <v>4</v>
      </c>
      <c r="D43" s="22">
        <v>1</v>
      </c>
      <c r="E43" s="55">
        <v>10000</v>
      </c>
      <c r="F43" s="63">
        <f t="shared" si="2"/>
        <v>40000</v>
      </c>
      <c r="G43" s="65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s="16" customFormat="1" ht="15" customHeight="1" x14ac:dyDescent="0.25">
      <c r="A44" s="34" t="s">
        <v>46</v>
      </c>
      <c r="B44" s="23" t="s">
        <v>44</v>
      </c>
      <c r="C44" s="22">
        <v>50</v>
      </c>
      <c r="D44" s="22">
        <v>1</v>
      </c>
      <c r="E44" s="55">
        <v>2000</v>
      </c>
      <c r="F44" s="63">
        <f t="shared" si="2"/>
        <v>100000</v>
      </c>
      <c r="G44" s="6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1:42" s="16" customFormat="1" ht="15" customHeight="1" x14ac:dyDescent="0.25">
      <c r="A45" s="34" t="s">
        <v>47</v>
      </c>
      <c r="B45" s="23" t="s">
        <v>237</v>
      </c>
      <c r="C45" s="22">
        <v>16</v>
      </c>
      <c r="D45" s="22">
        <v>1</v>
      </c>
      <c r="E45" s="55">
        <v>4000</v>
      </c>
      <c r="F45" s="63">
        <f t="shared" si="2"/>
        <v>64000</v>
      </c>
      <c r="G45" s="64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1:42" s="16" customFormat="1" ht="15" customHeight="1" x14ac:dyDescent="0.25">
      <c r="A46" s="34" t="s">
        <v>48</v>
      </c>
      <c r="B46" s="23" t="s">
        <v>44</v>
      </c>
      <c r="C46" s="22">
        <v>50</v>
      </c>
      <c r="D46" s="22">
        <v>1</v>
      </c>
      <c r="E46" s="55">
        <v>3000</v>
      </c>
      <c r="F46" s="63">
        <f t="shared" si="2"/>
        <v>150000</v>
      </c>
      <c r="G46" s="6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s="16" customFormat="1" ht="15" customHeight="1" x14ac:dyDescent="0.25">
      <c r="A47" s="34" t="s">
        <v>49</v>
      </c>
      <c r="B47" s="23" t="s">
        <v>44</v>
      </c>
      <c r="C47" s="22">
        <v>50</v>
      </c>
      <c r="D47" s="22">
        <v>1</v>
      </c>
      <c r="E47" s="55">
        <v>500</v>
      </c>
      <c r="F47" s="67">
        <f t="shared" si="2"/>
        <v>25000</v>
      </c>
      <c r="G47" s="66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s="16" customFormat="1" ht="15" customHeight="1" x14ac:dyDescent="0.25">
      <c r="A48" s="59" t="s">
        <v>50</v>
      </c>
      <c r="B48" s="60" t="s">
        <v>44</v>
      </c>
      <c r="C48" s="61">
        <v>2</v>
      </c>
      <c r="D48" s="61">
        <v>1</v>
      </c>
      <c r="E48" s="62">
        <v>150000</v>
      </c>
      <c r="F48" s="63">
        <f t="shared" si="2"/>
        <v>300000</v>
      </c>
      <c r="G48" s="66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s="16" customFormat="1" ht="15" customHeight="1" thickBot="1" x14ac:dyDescent="0.3">
      <c r="A49" s="68" t="s">
        <v>51</v>
      </c>
      <c r="B49" s="69"/>
      <c r="C49" s="70"/>
      <c r="D49" s="70"/>
      <c r="E49" s="69"/>
      <c r="F49" s="71">
        <f>F38+F35+F30+F25+F22+F19+F14+F8</f>
        <v>34103400</v>
      </c>
      <c r="G49" s="71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s="16" customFormat="1" x14ac:dyDescent="0.25">
      <c r="A50" s="72"/>
      <c r="C50" s="21"/>
      <c r="D50" s="21"/>
      <c r="F50" s="73">
        <f>F49/3118.35</f>
        <v>10936.360575304248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1:42" s="16" customFormat="1" ht="12.75" customHeight="1" x14ac:dyDescent="0.25">
      <c r="A51" s="72"/>
      <c r="C51" s="21"/>
      <c r="D51" s="2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r="52" spans="1:42" s="16" customFormat="1" ht="15.75" x14ac:dyDescent="0.25">
      <c r="A52" s="39" t="s">
        <v>53</v>
      </c>
      <c r="C52" s="21"/>
      <c r="D52" s="21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r="53" spans="1:42" s="16" customFormat="1" ht="15.75" x14ac:dyDescent="0.25">
      <c r="A53" s="39"/>
      <c r="C53" s="21"/>
      <c r="D53" s="21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1:42" s="16" customFormat="1" ht="15.75" x14ac:dyDescent="0.25">
      <c r="A54" s="39" t="s">
        <v>54</v>
      </c>
      <c r="C54" s="21"/>
      <c r="D54" s="21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392" spans="1:42" s="16" customFormat="1" hidden="1" x14ac:dyDescent="0.25">
      <c r="A392" s="40" t="s">
        <v>55</v>
      </c>
      <c r="B392" s="40" t="s">
        <v>56</v>
      </c>
      <c r="C392" s="41"/>
      <c r="D392" s="41"/>
      <c r="E392" s="40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</row>
    <row r="393" spans="1:42" s="16" customFormat="1" ht="33.75" hidden="1" x14ac:dyDescent="0.25">
      <c r="A393" s="42" t="s">
        <v>57</v>
      </c>
      <c r="B393" s="42" t="s">
        <v>57</v>
      </c>
      <c r="C393" s="43"/>
      <c r="D393" s="43"/>
      <c r="E393" s="42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</row>
    <row r="394" spans="1:42" s="16" customFormat="1" ht="22.5" hidden="1" x14ac:dyDescent="0.25">
      <c r="A394" s="74" t="s">
        <v>58</v>
      </c>
      <c r="B394" s="16" t="s">
        <v>59</v>
      </c>
      <c r="C394" s="21"/>
      <c r="D394" s="21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</row>
    <row r="395" spans="1:42" s="16" customFormat="1" ht="22.5" hidden="1" x14ac:dyDescent="0.25">
      <c r="A395" s="74" t="s">
        <v>60</v>
      </c>
      <c r="B395" s="16" t="s">
        <v>61</v>
      </c>
      <c r="C395" s="21"/>
      <c r="D395" s="21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</row>
    <row r="396" spans="1:42" s="16" customFormat="1" hidden="1" x14ac:dyDescent="0.25">
      <c r="A396" s="74" t="s">
        <v>62</v>
      </c>
      <c r="B396" s="16" t="s">
        <v>63</v>
      </c>
      <c r="C396" s="21"/>
      <c r="D396" s="21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</row>
    <row r="397" spans="1:42" s="21" customFormat="1" ht="22.5" hidden="1" x14ac:dyDescent="0.25">
      <c r="A397" s="74" t="s">
        <v>64</v>
      </c>
      <c r="B397" s="16" t="s">
        <v>65</v>
      </c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</row>
    <row r="398" spans="1:42" s="21" customFormat="1" hidden="1" x14ac:dyDescent="0.25">
      <c r="A398" s="74" t="s">
        <v>66</v>
      </c>
      <c r="B398" s="16" t="s">
        <v>67</v>
      </c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</row>
    <row r="399" spans="1:42" s="21" customFormat="1" ht="22.5" hidden="1" x14ac:dyDescent="0.25">
      <c r="A399" s="74" t="s">
        <v>68</v>
      </c>
      <c r="B399" s="16" t="s">
        <v>69</v>
      </c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</row>
    <row r="400" spans="1:42" s="21" customFormat="1" hidden="1" x14ac:dyDescent="0.25">
      <c r="A400" s="74" t="s">
        <v>70</v>
      </c>
      <c r="B400" s="16" t="s">
        <v>71</v>
      </c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</row>
    <row r="401" spans="1:42" s="21" customFormat="1" hidden="1" x14ac:dyDescent="0.25">
      <c r="A401" s="74" t="s">
        <v>72</v>
      </c>
      <c r="B401" s="16" t="s">
        <v>73</v>
      </c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</row>
    <row r="402" spans="1:42" s="21" customFormat="1" hidden="1" x14ac:dyDescent="0.25">
      <c r="A402" s="74" t="s">
        <v>74</v>
      </c>
      <c r="B402" s="16" t="s">
        <v>75</v>
      </c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</row>
    <row r="403" spans="1:42" s="21" customFormat="1" ht="22.5" hidden="1" x14ac:dyDescent="0.25">
      <c r="A403" s="74" t="s">
        <v>76</v>
      </c>
      <c r="B403" s="16" t="s">
        <v>77</v>
      </c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</row>
    <row r="404" spans="1:42" s="21" customFormat="1" hidden="1" x14ac:dyDescent="0.25">
      <c r="A404" s="74" t="s">
        <v>78</v>
      </c>
      <c r="B404" s="16" t="s">
        <v>79</v>
      </c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</row>
    <row r="405" spans="1:42" s="21" customFormat="1" hidden="1" x14ac:dyDescent="0.25">
      <c r="A405" s="74" t="s">
        <v>80</v>
      </c>
      <c r="B405" s="16" t="s">
        <v>81</v>
      </c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</row>
    <row r="406" spans="1:42" s="21" customFormat="1" hidden="1" x14ac:dyDescent="0.25">
      <c r="A406" s="74" t="s">
        <v>82</v>
      </c>
      <c r="B406" s="16" t="s">
        <v>83</v>
      </c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</row>
    <row r="407" spans="1:42" s="21" customFormat="1" ht="45" hidden="1" x14ac:dyDescent="0.25">
      <c r="A407" s="74" t="s">
        <v>84</v>
      </c>
      <c r="B407" s="16" t="s">
        <v>85</v>
      </c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</row>
    <row r="408" spans="1:42" s="21" customFormat="1" ht="33.75" hidden="1" x14ac:dyDescent="0.25">
      <c r="A408" s="74" t="s">
        <v>86</v>
      </c>
      <c r="B408" s="16" t="s">
        <v>87</v>
      </c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</row>
    <row r="409" spans="1:42" s="21" customFormat="1" ht="22.5" hidden="1" x14ac:dyDescent="0.25">
      <c r="A409" s="74" t="s">
        <v>88</v>
      </c>
      <c r="B409" s="16" t="s">
        <v>89</v>
      </c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</row>
    <row r="410" spans="1:42" s="21" customFormat="1" ht="22.5" hidden="1" x14ac:dyDescent="0.25">
      <c r="A410" s="74" t="s">
        <v>90</v>
      </c>
      <c r="B410" s="16" t="s">
        <v>91</v>
      </c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</row>
    <row r="411" spans="1:42" s="21" customFormat="1" hidden="1" x14ac:dyDescent="0.25">
      <c r="A411" s="74" t="s">
        <v>92</v>
      </c>
      <c r="B411" s="16" t="s">
        <v>93</v>
      </c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</row>
    <row r="412" spans="1:42" s="21" customFormat="1" ht="22.5" hidden="1" x14ac:dyDescent="0.25">
      <c r="A412" s="74" t="s">
        <v>94</v>
      </c>
      <c r="B412" s="16" t="s">
        <v>95</v>
      </c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</row>
    <row r="413" spans="1:42" s="21" customFormat="1" ht="22.5" hidden="1" x14ac:dyDescent="0.25">
      <c r="A413" s="74" t="s">
        <v>96</v>
      </c>
      <c r="B413" s="16" t="s">
        <v>97</v>
      </c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</row>
    <row r="414" spans="1:42" s="21" customFormat="1" hidden="1" x14ac:dyDescent="0.25">
      <c r="A414" s="74" t="s">
        <v>98</v>
      </c>
      <c r="B414" s="16" t="s">
        <v>99</v>
      </c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</row>
    <row r="415" spans="1:42" s="21" customFormat="1" ht="22.5" hidden="1" x14ac:dyDescent="0.25">
      <c r="A415" s="74" t="s">
        <v>100</v>
      </c>
      <c r="B415" s="16" t="s">
        <v>101</v>
      </c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</row>
    <row r="416" spans="1:42" s="21" customFormat="1" hidden="1" x14ac:dyDescent="0.25">
      <c r="A416" s="16"/>
      <c r="B416" s="16" t="s">
        <v>102</v>
      </c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</row>
    <row r="417" spans="1:42" s="21" customFormat="1" hidden="1" x14ac:dyDescent="0.25">
      <c r="A417" s="16"/>
      <c r="B417" s="16" t="s">
        <v>103</v>
      </c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</row>
    <row r="418" spans="1:42" s="21" customFormat="1" hidden="1" x14ac:dyDescent="0.25">
      <c r="A418" s="16"/>
      <c r="B418" s="16" t="s">
        <v>104</v>
      </c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</row>
    <row r="419" spans="1:42" s="21" customFormat="1" hidden="1" x14ac:dyDescent="0.25">
      <c r="A419" s="16"/>
      <c r="B419" s="16" t="s">
        <v>105</v>
      </c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</row>
    <row r="420" spans="1:42" s="21" customFormat="1" hidden="1" x14ac:dyDescent="0.25">
      <c r="A420" s="16"/>
      <c r="B420" s="16" t="s">
        <v>106</v>
      </c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</row>
    <row r="421" spans="1:42" s="21" customFormat="1" ht="22.5" hidden="1" x14ac:dyDescent="0.25">
      <c r="A421" s="16"/>
      <c r="B421" s="16" t="s">
        <v>107</v>
      </c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</row>
    <row r="422" spans="1:42" s="21" customFormat="1" hidden="1" x14ac:dyDescent="0.25">
      <c r="A422" s="16"/>
      <c r="B422" s="16" t="s">
        <v>108</v>
      </c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</row>
    <row r="423" spans="1:42" s="21" customFormat="1" hidden="1" x14ac:dyDescent="0.25">
      <c r="A423" s="16"/>
      <c r="B423" s="16" t="s">
        <v>109</v>
      </c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</row>
    <row r="424" spans="1:42" s="21" customFormat="1" ht="22.5" hidden="1" x14ac:dyDescent="0.25">
      <c r="A424" s="16"/>
      <c r="B424" s="16" t="s">
        <v>110</v>
      </c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</row>
    <row r="425" spans="1:42" s="21" customFormat="1" hidden="1" x14ac:dyDescent="0.25">
      <c r="A425" s="16"/>
      <c r="B425" s="16" t="s">
        <v>111</v>
      </c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</row>
    <row r="426" spans="1:42" s="21" customFormat="1" hidden="1" x14ac:dyDescent="0.25">
      <c r="A426" s="16"/>
      <c r="B426" s="16" t="s">
        <v>112</v>
      </c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</row>
    <row r="427" spans="1:42" s="21" customFormat="1" hidden="1" x14ac:dyDescent="0.25">
      <c r="A427" s="16"/>
      <c r="B427" s="16" t="s">
        <v>113</v>
      </c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</row>
    <row r="428" spans="1:42" s="21" customFormat="1" hidden="1" x14ac:dyDescent="0.25">
      <c r="A428" s="16"/>
      <c r="B428" s="16" t="s">
        <v>114</v>
      </c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</row>
    <row r="429" spans="1:42" s="21" customFormat="1" hidden="1" x14ac:dyDescent="0.25">
      <c r="A429" s="16"/>
      <c r="B429" s="16" t="s">
        <v>115</v>
      </c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</row>
    <row r="430" spans="1:42" s="21" customFormat="1" hidden="1" x14ac:dyDescent="0.25">
      <c r="A430" s="16"/>
      <c r="B430" s="16" t="s">
        <v>116</v>
      </c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</row>
    <row r="431" spans="1:42" s="21" customFormat="1" hidden="1" x14ac:dyDescent="0.25">
      <c r="A431" s="16"/>
      <c r="B431" s="16" t="s">
        <v>117</v>
      </c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</row>
    <row r="432" spans="1:42" s="21" customFormat="1" hidden="1" x14ac:dyDescent="0.25">
      <c r="A432" s="16"/>
      <c r="B432" s="16" t="s">
        <v>118</v>
      </c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</row>
    <row r="433" spans="1:42" s="21" customFormat="1" hidden="1" x14ac:dyDescent="0.25">
      <c r="A433" s="16"/>
      <c r="B433" s="16" t="s">
        <v>119</v>
      </c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</row>
    <row r="434" spans="1:42" s="21" customFormat="1" hidden="1" x14ac:dyDescent="0.25">
      <c r="A434" s="16"/>
      <c r="B434" s="16" t="s">
        <v>120</v>
      </c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</row>
    <row r="435" spans="1:42" s="21" customFormat="1" ht="22.5" hidden="1" x14ac:dyDescent="0.25">
      <c r="A435" s="16"/>
      <c r="B435" s="16" t="s">
        <v>121</v>
      </c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</row>
    <row r="436" spans="1:42" s="21" customFormat="1" ht="22.5" hidden="1" x14ac:dyDescent="0.25">
      <c r="A436" s="16"/>
      <c r="B436" s="16" t="s">
        <v>122</v>
      </c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</row>
    <row r="437" spans="1:42" s="21" customFormat="1" hidden="1" x14ac:dyDescent="0.25">
      <c r="A437" s="16"/>
      <c r="B437" s="16" t="s">
        <v>123</v>
      </c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</row>
    <row r="438" spans="1:42" s="21" customFormat="1" ht="22.5" hidden="1" x14ac:dyDescent="0.25">
      <c r="A438" s="16"/>
      <c r="B438" s="16" t="s">
        <v>124</v>
      </c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</row>
    <row r="439" spans="1:42" s="21" customFormat="1" hidden="1" x14ac:dyDescent="0.25">
      <c r="A439" s="16"/>
      <c r="B439" s="16" t="s">
        <v>125</v>
      </c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</row>
    <row r="440" spans="1:42" s="21" customFormat="1" hidden="1" x14ac:dyDescent="0.25">
      <c r="A440" s="16"/>
      <c r="B440" s="16" t="s">
        <v>126</v>
      </c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</row>
    <row r="441" spans="1:42" s="21" customFormat="1" hidden="1" x14ac:dyDescent="0.25">
      <c r="A441" s="16"/>
      <c r="B441" s="16" t="s">
        <v>127</v>
      </c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</row>
    <row r="442" spans="1:42" s="21" customFormat="1" hidden="1" x14ac:dyDescent="0.25">
      <c r="A442" s="16"/>
      <c r="B442" s="16" t="s">
        <v>128</v>
      </c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</row>
    <row r="443" spans="1:42" s="21" customFormat="1" hidden="1" x14ac:dyDescent="0.25">
      <c r="A443" s="16"/>
      <c r="B443" s="16" t="s">
        <v>129</v>
      </c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</row>
    <row r="444" spans="1:42" s="21" customFormat="1" hidden="1" x14ac:dyDescent="0.25">
      <c r="A444" s="16"/>
      <c r="B444" s="16" t="s">
        <v>130</v>
      </c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</row>
    <row r="445" spans="1:42" s="21" customFormat="1" hidden="1" x14ac:dyDescent="0.25">
      <c r="A445" s="16"/>
      <c r="B445" s="16" t="s">
        <v>131</v>
      </c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</row>
    <row r="446" spans="1:42" s="21" customFormat="1" ht="22.5" hidden="1" x14ac:dyDescent="0.25">
      <c r="A446" s="16"/>
      <c r="B446" s="16" t="s">
        <v>132</v>
      </c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</row>
    <row r="447" spans="1:42" s="21" customFormat="1" hidden="1" x14ac:dyDescent="0.25">
      <c r="A447" s="16"/>
      <c r="B447" s="16" t="s">
        <v>133</v>
      </c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</row>
    <row r="448" spans="1:42" s="21" customFormat="1" hidden="1" x14ac:dyDescent="0.25">
      <c r="A448" s="16"/>
      <c r="B448" s="16" t="s">
        <v>134</v>
      </c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</row>
    <row r="449" spans="1:42" s="21" customFormat="1" hidden="1" x14ac:dyDescent="0.25">
      <c r="A449" s="16"/>
      <c r="B449" s="16" t="s">
        <v>135</v>
      </c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</row>
    <row r="450" spans="1:42" s="21" customFormat="1" hidden="1" x14ac:dyDescent="0.25">
      <c r="A450" s="16"/>
      <c r="B450" s="16" t="s">
        <v>136</v>
      </c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</row>
    <row r="451" spans="1:42" s="21" customFormat="1" hidden="1" x14ac:dyDescent="0.25">
      <c r="A451" s="16"/>
      <c r="B451" s="16" t="s">
        <v>137</v>
      </c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</row>
    <row r="452" spans="1:42" s="21" customFormat="1" hidden="1" x14ac:dyDescent="0.25">
      <c r="A452" s="16"/>
      <c r="B452" s="16" t="s">
        <v>138</v>
      </c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</row>
    <row r="453" spans="1:42" s="21" customFormat="1" hidden="1" x14ac:dyDescent="0.25">
      <c r="A453" s="16"/>
      <c r="B453" s="16" t="s">
        <v>139</v>
      </c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</row>
    <row r="454" spans="1:42" s="21" customFormat="1" hidden="1" x14ac:dyDescent="0.25">
      <c r="A454" s="16"/>
      <c r="B454" s="16" t="s">
        <v>140</v>
      </c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</row>
    <row r="455" spans="1:42" s="21" customFormat="1" ht="22.5" hidden="1" x14ac:dyDescent="0.25">
      <c r="A455" s="16"/>
      <c r="B455" s="16" t="s">
        <v>141</v>
      </c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</row>
    <row r="456" spans="1:42" s="21" customFormat="1" hidden="1" x14ac:dyDescent="0.25">
      <c r="A456" s="16"/>
      <c r="B456" s="16" t="s">
        <v>142</v>
      </c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</row>
    <row r="457" spans="1:42" s="21" customFormat="1" hidden="1" x14ac:dyDescent="0.25">
      <c r="A457" s="16"/>
      <c r="B457" s="16" t="s">
        <v>143</v>
      </c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</row>
    <row r="458" spans="1:42" s="21" customFormat="1" hidden="1" x14ac:dyDescent="0.25">
      <c r="A458" s="16"/>
      <c r="B458" s="16" t="s">
        <v>144</v>
      </c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</row>
    <row r="459" spans="1:42" s="21" customFormat="1" ht="22.5" hidden="1" x14ac:dyDescent="0.25">
      <c r="A459" s="16"/>
      <c r="B459" s="16" t="s">
        <v>145</v>
      </c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</row>
    <row r="460" spans="1:42" s="21" customFormat="1" hidden="1" x14ac:dyDescent="0.25">
      <c r="A460" s="16"/>
      <c r="B460" s="16" t="s">
        <v>146</v>
      </c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</row>
    <row r="461" spans="1:42" s="21" customFormat="1" hidden="1" x14ac:dyDescent="0.25">
      <c r="A461" s="16"/>
      <c r="B461" s="16" t="s">
        <v>147</v>
      </c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</row>
    <row r="462" spans="1:42" s="21" customFormat="1" ht="22.5" hidden="1" x14ac:dyDescent="0.25">
      <c r="A462" s="16"/>
      <c r="B462" s="16" t="s">
        <v>148</v>
      </c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</row>
    <row r="463" spans="1:42" s="21" customFormat="1" ht="22.5" hidden="1" x14ac:dyDescent="0.25">
      <c r="A463" s="16"/>
      <c r="B463" s="16" t="s">
        <v>149</v>
      </c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</row>
    <row r="464" spans="1:42" s="21" customFormat="1" ht="22.5" hidden="1" x14ac:dyDescent="0.25">
      <c r="A464" s="16"/>
      <c r="B464" s="16" t="s">
        <v>150</v>
      </c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</row>
    <row r="465" spans="1:42" s="21" customFormat="1" hidden="1" x14ac:dyDescent="0.25">
      <c r="A465" s="16"/>
      <c r="B465" s="16" t="s">
        <v>151</v>
      </c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</row>
    <row r="466" spans="1:42" s="21" customFormat="1" hidden="1" x14ac:dyDescent="0.25">
      <c r="A466" s="16"/>
      <c r="B466" s="16" t="s">
        <v>152</v>
      </c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</row>
    <row r="467" spans="1:42" s="21" customFormat="1" hidden="1" x14ac:dyDescent="0.25">
      <c r="A467" s="16"/>
      <c r="B467" s="16" t="s">
        <v>153</v>
      </c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</row>
    <row r="468" spans="1:42" s="21" customFormat="1" hidden="1" x14ac:dyDescent="0.25">
      <c r="A468" s="16"/>
      <c r="B468" s="16" t="s">
        <v>154</v>
      </c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</row>
    <row r="469" spans="1:42" s="21" customFormat="1" hidden="1" x14ac:dyDescent="0.25">
      <c r="A469" s="16"/>
      <c r="B469" s="16" t="s">
        <v>155</v>
      </c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</row>
    <row r="470" spans="1:42" s="21" customFormat="1" hidden="1" x14ac:dyDescent="0.25">
      <c r="A470" s="16"/>
      <c r="B470" s="16" t="s">
        <v>156</v>
      </c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</row>
    <row r="471" spans="1:42" s="21" customFormat="1" ht="22.5" hidden="1" x14ac:dyDescent="0.25">
      <c r="A471" s="16"/>
      <c r="B471" s="16" t="s">
        <v>157</v>
      </c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</row>
    <row r="472" spans="1:42" s="21" customFormat="1" ht="22.5" hidden="1" x14ac:dyDescent="0.25">
      <c r="A472" s="16"/>
      <c r="B472" s="16" t="s">
        <v>158</v>
      </c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</row>
    <row r="473" spans="1:42" s="21" customFormat="1" hidden="1" x14ac:dyDescent="0.25">
      <c r="A473" s="16"/>
      <c r="B473" s="16" t="s">
        <v>159</v>
      </c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</row>
    <row r="474" spans="1:42" s="21" customFormat="1" hidden="1" x14ac:dyDescent="0.25">
      <c r="A474" s="16"/>
      <c r="B474" s="16" t="s">
        <v>160</v>
      </c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</row>
    <row r="475" spans="1:42" s="21" customFormat="1" hidden="1" x14ac:dyDescent="0.25">
      <c r="A475" s="16"/>
      <c r="B475" s="16" t="s">
        <v>161</v>
      </c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</row>
    <row r="476" spans="1:42" s="21" customFormat="1" hidden="1" x14ac:dyDescent="0.25">
      <c r="A476" s="16"/>
      <c r="B476" s="16" t="s">
        <v>162</v>
      </c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</row>
    <row r="477" spans="1:42" s="21" customFormat="1" ht="22.5" hidden="1" x14ac:dyDescent="0.25">
      <c r="A477" s="16"/>
      <c r="B477" s="16" t="s">
        <v>163</v>
      </c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</row>
    <row r="478" spans="1:42" s="21" customFormat="1" hidden="1" x14ac:dyDescent="0.25">
      <c r="A478" s="16"/>
      <c r="B478" s="16" t="s">
        <v>164</v>
      </c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</row>
    <row r="479" spans="1:42" s="21" customFormat="1" hidden="1" x14ac:dyDescent="0.25">
      <c r="A479" s="16"/>
      <c r="B479" s="16" t="s">
        <v>165</v>
      </c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</row>
    <row r="480" spans="1:42" s="21" customFormat="1" hidden="1" x14ac:dyDescent="0.25">
      <c r="A480" s="16"/>
      <c r="B480" s="16" t="s">
        <v>166</v>
      </c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</row>
    <row r="481" spans="1:42" s="21" customFormat="1" hidden="1" x14ac:dyDescent="0.25">
      <c r="A481" s="16"/>
      <c r="B481" s="16" t="s">
        <v>167</v>
      </c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</row>
    <row r="482" spans="1:42" s="21" customFormat="1" hidden="1" x14ac:dyDescent="0.25">
      <c r="A482" s="16"/>
      <c r="B482" s="16" t="s">
        <v>168</v>
      </c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</row>
    <row r="483" spans="1:42" s="21" customFormat="1" hidden="1" x14ac:dyDescent="0.25">
      <c r="A483" s="16"/>
      <c r="B483" s="16" t="s">
        <v>169</v>
      </c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</row>
    <row r="484" spans="1:42" s="21" customFormat="1" hidden="1" x14ac:dyDescent="0.25">
      <c r="A484" s="16"/>
      <c r="B484" s="16" t="s">
        <v>170</v>
      </c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</row>
    <row r="485" spans="1:42" s="21" customFormat="1" hidden="1" x14ac:dyDescent="0.25">
      <c r="A485" s="16"/>
      <c r="B485" s="16" t="s">
        <v>171</v>
      </c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</row>
    <row r="486" spans="1:42" s="21" customFormat="1" hidden="1" x14ac:dyDescent="0.25">
      <c r="A486" s="16"/>
      <c r="B486" s="16" t="s">
        <v>172</v>
      </c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</row>
    <row r="487" spans="1:42" s="21" customFormat="1" hidden="1" x14ac:dyDescent="0.25">
      <c r="A487" s="16"/>
      <c r="B487" s="16" t="s">
        <v>173</v>
      </c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</row>
    <row r="488" spans="1:42" s="21" customFormat="1" hidden="1" x14ac:dyDescent="0.25">
      <c r="A488" s="16"/>
      <c r="B488" s="16" t="s">
        <v>174</v>
      </c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</row>
    <row r="489" spans="1:42" s="21" customFormat="1" ht="22.5" hidden="1" x14ac:dyDescent="0.25">
      <c r="A489" s="16"/>
      <c r="B489" s="16" t="s">
        <v>175</v>
      </c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</row>
    <row r="490" spans="1:42" s="21" customFormat="1" hidden="1" x14ac:dyDescent="0.25">
      <c r="A490" s="16"/>
      <c r="B490" s="16" t="s">
        <v>176</v>
      </c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</row>
    <row r="491" spans="1:42" s="21" customFormat="1" hidden="1" x14ac:dyDescent="0.25">
      <c r="A491" s="16"/>
      <c r="B491" s="16" t="s">
        <v>177</v>
      </c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</row>
    <row r="492" spans="1:42" s="21" customFormat="1" hidden="1" x14ac:dyDescent="0.25">
      <c r="A492" s="16"/>
      <c r="B492" s="16" t="s">
        <v>178</v>
      </c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</row>
    <row r="493" spans="1:42" s="21" customFormat="1" hidden="1" x14ac:dyDescent="0.25">
      <c r="A493" s="16"/>
      <c r="B493" s="16" t="s">
        <v>179</v>
      </c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</row>
    <row r="494" spans="1:42" s="21" customFormat="1" hidden="1" x14ac:dyDescent="0.25">
      <c r="A494" s="16"/>
      <c r="B494" s="16" t="s">
        <v>180</v>
      </c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</row>
    <row r="495" spans="1:42" s="21" customFormat="1" hidden="1" x14ac:dyDescent="0.25">
      <c r="A495" s="16"/>
      <c r="B495" s="16" t="s">
        <v>181</v>
      </c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</row>
    <row r="496" spans="1:42" s="21" customFormat="1" hidden="1" x14ac:dyDescent="0.25">
      <c r="A496" s="16"/>
      <c r="B496" s="16" t="s">
        <v>182</v>
      </c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</row>
    <row r="497" spans="1:42" s="21" customFormat="1" hidden="1" x14ac:dyDescent="0.25">
      <c r="A497" s="16"/>
      <c r="B497" s="16" t="s">
        <v>183</v>
      </c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</row>
    <row r="498" spans="1:42" s="21" customFormat="1" hidden="1" x14ac:dyDescent="0.25">
      <c r="A498" s="16"/>
      <c r="B498" s="16" t="s">
        <v>184</v>
      </c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</row>
    <row r="499" spans="1:42" s="21" customFormat="1" hidden="1" x14ac:dyDescent="0.25">
      <c r="A499" s="16"/>
      <c r="B499" s="16" t="s">
        <v>185</v>
      </c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</row>
    <row r="500" spans="1:42" s="21" customFormat="1" hidden="1" x14ac:dyDescent="0.25">
      <c r="A500" s="16"/>
      <c r="B500" s="16" t="s">
        <v>186</v>
      </c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</row>
    <row r="501" spans="1:42" s="21" customFormat="1" hidden="1" x14ac:dyDescent="0.25">
      <c r="A501" s="16"/>
      <c r="B501" s="16" t="s">
        <v>187</v>
      </c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</row>
    <row r="502" spans="1:42" s="21" customFormat="1" hidden="1" x14ac:dyDescent="0.25">
      <c r="A502" s="16"/>
      <c r="B502" s="16" t="s">
        <v>188</v>
      </c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</row>
    <row r="503" spans="1:42" s="21" customFormat="1" hidden="1" x14ac:dyDescent="0.25">
      <c r="A503" s="16"/>
      <c r="B503" s="16" t="s">
        <v>189</v>
      </c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</row>
    <row r="504" spans="1:42" s="21" customFormat="1" hidden="1" x14ac:dyDescent="0.25">
      <c r="A504" s="16"/>
      <c r="B504" s="16" t="s">
        <v>190</v>
      </c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</row>
    <row r="505" spans="1:42" s="21" customFormat="1" hidden="1" x14ac:dyDescent="0.25">
      <c r="A505" s="16"/>
      <c r="B505" s="16" t="s">
        <v>191</v>
      </c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</row>
    <row r="506" spans="1:42" s="21" customFormat="1" x14ac:dyDescent="0.25">
      <c r="A506" s="72"/>
      <c r="B506" s="1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</row>
  </sheetData>
  <mergeCells count="4">
    <mergeCell ref="B1:G1"/>
    <mergeCell ref="B2:G2"/>
    <mergeCell ref="B3:G3"/>
    <mergeCell ref="B4:G4"/>
  </mergeCells>
  <dataValidations count="1">
    <dataValidation type="list" allowBlank="1" showInputMessage="1" showErrorMessage="1" sqref="F4:AI4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8"/>
  <sheetViews>
    <sheetView topLeftCell="C1" workbookViewId="0">
      <selection activeCell="M5" sqref="M5"/>
    </sheetView>
  </sheetViews>
  <sheetFormatPr baseColWidth="10" defaultColWidth="11.42578125" defaultRowHeight="11.25" x14ac:dyDescent="0.25"/>
  <cols>
    <col min="1" max="1" width="62.7109375" style="20" customWidth="1"/>
    <col min="2" max="2" width="14.5703125" style="16" customWidth="1"/>
    <col min="3" max="3" width="8.28515625" style="21" customWidth="1"/>
    <col min="4" max="4" width="10.5703125" style="21" customWidth="1"/>
    <col min="5" max="5" width="9.5703125" style="16" bestFit="1" customWidth="1"/>
    <col min="6" max="6" width="12.85546875" style="16" customWidth="1"/>
    <col min="7" max="7" width="16.7109375" style="16" customWidth="1"/>
    <col min="8" max="8" width="15.85546875" style="42" customWidth="1"/>
    <col min="9" max="9" width="16.28515625" style="42" customWidth="1"/>
    <col min="10" max="10" width="24.42578125" style="179" customWidth="1"/>
    <col min="11" max="11" width="4.5703125" style="42" customWidth="1"/>
    <col min="12" max="12" width="22.5703125" style="42" customWidth="1"/>
    <col min="13" max="40" width="28.85546875" style="42" customWidth="1"/>
    <col min="41" max="41" width="10.42578125" style="42" customWidth="1"/>
    <col min="42" max="42" width="20.28515625" style="42" customWidth="1"/>
    <col min="43" max="43" width="23" style="42" customWidth="1"/>
    <col min="44" max="44" width="25.7109375" style="42" customWidth="1"/>
    <col min="45" max="16384" width="11.42578125" style="16"/>
  </cols>
  <sheetData>
    <row r="1" spans="1:14" s="16" customFormat="1" ht="11.25" customHeight="1" x14ac:dyDescent="0.25">
      <c r="A1" s="15" t="s">
        <v>204</v>
      </c>
      <c r="B1" s="191" t="s">
        <v>205</v>
      </c>
      <c r="C1" s="192"/>
      <c r="D1" s="192"/>
      <c r="E1" s="192"/>
      <c r="F1" s="192"/>
      <c r="G1" s="192"/>
      <c r="H1" s="193"/>
      <c r="I1" s="89"/>
      <c r="J1" s="178"/>
      <c r="K1" s="42"/>
      <c r="L1" s="42"/>
      <c r="M1" s="42"/>
      <c r="N1" s="42"/>
    </row>
    <row r="2" spans="1:14" s="16" customFormat="1" ht="12" customHeight="1" x14ac:dyDescent="0.25">
      <c r="A2" s="17" t="s">
        <v>206</v>
      </c>
      <c r="B2" s="189" t="s">
        <v>260</v>
      </c>
      <c r="C2" s="189"/>
      <c r="D2" s="189"/>
      <c r="E2" s="189"/>
      <c r="F2" s="189"/>
      <c r="G2" s="189"/>
      <c r="H2" s="189"/>
      <c r="I2" s="89"/>
      <c r="J2" s="178"/>
      <c r="K2" s="42"/>
      <c r="L2" s="42"/>
      <c r="M2" s="42"/>
      <c r="N2" s="42"/>
    </row>
    <row r="3" spans="1:14" s="16" customFormat="1" ht="15" customHeight="1" x14ac:dyDescent="0.25">
      <c r="A3" s="18" t="s">
        <v>207</v>
      </c>
      <c r="B3" s="189" t="s">
        <v>208</v>
      </c>
      <c r="C3" s="189"/>
      <c r="D3" s="189"/>
      <c r="E3" s="189"/>
      <c r="F3" s="189"/>
      <c r="G3" s="189"/>
      <c r="H3" s="189"/>
      <c r="I3" s="89"/>
      <c r="J3" s="178"/>
      <c r="K3" s="42"/>
      <c r="L3" s="42"/>
      <c r="M3" s="42"/>
      <c r="N3" s="42"/>
    </row>
    <row r="4" spans="1:14" s="16" customFormat="1" ht="15" customHeight="1" thickBot="1" x14ac:dyDescent="0.3">
      <c r="A4" s="19" t="s">
        <v>209</v>
      </c>
      <c r="B4" s="189" t="s">
        <v>202</v>
      </c>
      <c r="C4" s="189"/>
      <c r="D4" s="189"/>
      <c r="E4" s="189"/>
      <c r="F4" s="189"/>
      <c r="G4" s="189"/>
      <c r="H4" s="189"/>
      <c r="I4" s="89"/>
      <c r="J4" s="178"/>
      <c r="K4" s="42"/>
      <c r="L4" s="42"/>
      <c r="M4" s="42"/>
      <c r="N4" s="42"/>
    </row>
    <row r="5" spans="1:14" s="16" customFormat="1" ht="12" thickBot="1" x14ac:dyDescent="0.3">
      <c r="A5" s="20"/>
      <c r="C5" s="21"/>
      <c r="D5" s="21"/>
      <c r="G5" s="40">
        <v>3323</v>
      </c>
      <c r="H5" s="42"/>
      <c r="I5" s="42"/>
      <c r="J5" s="179">
        <f>G9</f>
        <v>8036500.0000000009</v>
      </c>
      <c r="K5" s="42"/>
      <c r="L5" s="168">
        <f>+J5*100/J6</f>
        <v>61.629601226993877</v>
      </c>
      <c r="M5" s="42"/>
      <c r="N5" s="42"/>
    </row>
    <row r="6" spans="1:14" s="16" customFormat="1" ht="24.75" customHeight="1" thickBot="1" x14ac:dyDescent="0.3">
      <c r="A6" s="110"/>
      <c r="B6" s="121" t="s">
        <v>3</v>
      </c>
      <c r="C6" s="128" t="s">
        <v>271</v>
      </c>
      <c r="D6" s="118" t="s">
        <v>4</v>
      </c>
      <c r="E6" s="128" t="s">
        <v>5</v>
      </c>
      <c r="F6" s="119" t="s">
        <v>6</v>
      </c>
      <c r="G6" s="157" t="s">
        <v>210</v>
      </c>
      <c r="H6" s="169" t="s">
        <v>210</v>
      </c>
      <c r="I6" s="90"/>
      <c r="J6" s="180">
        <f>F9</f>
        <v>13040000</v>
      </c>
      <c r="K6" s="42"/>
      <c r="L6" s="42"/>
      <c r="M6" s="42"/>
      <c r="N6" s="42"/>
    </row>
    <row r="7" spans="1:14" s="16" customFormat="1" ht="14.25" customHeight="1" x14ac:dyDescent="0.25">
      <c r="A7" s="111"/>
      <c r="B7" s="120"/>
      <c r="C7" s="129"/>
      <c r="D7" s="101"/>
      <c r="E7" s="149"/>
      <c r="F7" s="142"/>
      <c r="G7" s="158" t="s">
        <v>211</v>
      </c>
      <c r="H7" s="170" t="s">
        <v>290</v>
      </c>
      <c r="I7" s="90"/>
      <c r="J7" s="180">
        <f>H9</f>
        <v>5003500</v>
      </c>
      <c r="K7" s="42"/>
      <c r="L7" s="168">
        <f>+J7*100/J6</f>
        <v>38.370398773006137</v>
      </c>
      <c r="M7" s="42"/>
      <c r="N7" s="42"/>
    </row>
    <row r="8" spans="1:14" s="16" customFormat="1" ht="15" customHeight="1" x14ac:dyDescent="0.25">
      <c r="A8" s="112" t="s">
        <v>212</v>
      </c>
      <c r="B8" s="122"/>
      <c r="C8" s="130"/>
      <c r="D8" s="137"/>
      <c r="E8" s="150"/>
      <c r="F8" s="143"/>
      <c r="G8" s="159"/>
      <c r="H8" s="159"/>
      <c r="I8" s="91"/>
      <c r="J8" s="181"/>
      <c r="K8" s="42"/>
      <c r="L8" s="42"/>
      <c r="M8" s="42"/>
      <c r="N8" s="42"/>
    </row>
    <row r="9" spans="1:14" s="16" customFormat="1" ht="15" customHeight="1" x14ac:dyDescent="0.25">
      <c r="A9" s="113" t="s">
        <v>8</v>
      </c>
      <c r="B9" s="123"/>
      <c r="C9" s="131"/>
      <c r="D9" s="138"/>
      <c r="E9" s="151"/>
      <c r="F9" s="144">
        <f>SUM(F10:F13)</f>
        <v>13040000</v>
      </c>
      <c r="G9" s="160">
        <f>SUM(G10:G13)</f>
        <v>8036500.0000000009</v>
      </c>
      <c r="H9" s="160">
        <f>SUM(H10:H13)</f>
        <v>5003500</v>
      </c>
      <c r="I9" s="168">
        <f>H9*5</f>
        <v>25017500</v>
      </c>
      <c r="J9" s="179">
        <f>20000*100</f>
        <v>2000000</v>
      </c>
      <c r="K9" s="42"/>
      <c r="L9" s="99"/>
      <c r="M9" s="92">
        <f>G9/2</f>
        <v>4018250.0000000005</v>
      </c>
      <c r="N9" s="99"/>
    </row>
    <row r="10" spans="1:14" s="42" customFormat="1" ht="15" customHeight="1" x14ac:dyDescent="0.25">
      <c r="A10" s="114" t="s">
        <v>213</v>
      </c>
      <c r="B10" s="124" t="s">
        <v>10</v>
      </c>
      <c r="C10" s="132">
        <v>4</v>
      </c>
      <c r="D10" s="139">
        <v>1</v>
      </c>
      <c r="E10" s="152">
        <v>400000</v>
      </c>
      <c r="F10" s="145">
        <f>+E10*D10*C10</f>
        <v>1600000</v>
      </c>
      <c r="G10" s="171">
        <v>986073.61963190185</v>
      </c>
      <c r="H10" s="161">
        <v>613926.38036809815</v>
      </c>
      <c r="J10" s="179">
        <v>2000000</v>
      </c>
      <c r="L10" s="167">
        <f>M19+N19</f>
        <v>1600000</v>
      </c>
      <c r="M10" s="93">
        <f>M9*3</f>
        <v>12054750.000000002</v>
      </c>
      <c r="N10" s="99"/>
    </row>
    <row r="11" spans="1:14" s="42" customFormat="1" ht="15" customHeight="1" x14ac:dyDescent="0.25">
      <c r="A11" s="114" t="s">
        <v>197</v>
      </c>
      <c r="B11" s="124" t="s">
        <v>214</v>
      </c>
      <c r="C11" s="132">
        <v>65</v>
      </c>
      <c r="D11" s="139">
        <v>4</v>
      </c>
      <c r="E11" s="152">
        <v>4000</v>
      </c>
      <c r="F11" s="145">
        <f>+E11*D11*C11</f>
        <v>1040000</v>
      </c>
      <c r="G11" s="171">
        <v>640947.85276073625</v>
      </c>
      <c r="H11" s="161">
        <v>399052.14723926381</v>
      </c>
      <c r="J11" s="179">
        <f>20000*50</f>
        <v>1000000</v>
      </c>
      <c r="L11" s="167">
        <f>M20+N20</f>
        <v>1040000</v>
      </c>
      <c r="M11" s="93"/>
      <c r="N11" s="99"/>
    </row>
    <row r="12" spans="1:14" s="42" customFormat="1" ht="15" customHeight="1" x14ac:dyDescent="0.25">
      <c r="A12" s="114" t="s">
        <v>198</v>
      </c>
      <c r="B12" s="124" t="s">
        <v>12</v>
      </c>
      <c r="C12" s="132">
        <v>65</v>
      </c>
      <c r="D12" s="139">
        <v>4</v>
      </c>
      <c r="E12" s="152">
        <v>20000</v>
      </c>
      <c r="F12" s="145">
        <f>+E12*D12*C12</f>
        <v>5200000</v>
      </c>
      <c r="G12" s="171">
        <v>3204739.2638036814</v>
      </c>
      <c r="H12" s="161">
        <v>1995260.7361963191</v>
      </c>
      <c r="J12" s="179">
        <f>J9+J10+J11</f>
        <v>5000000</v>
      </c>
      <c r="L12" s="167">
        <f>M21+N21</f>
        <v>5200000</v>
      </c>
      <c r="M12" s="93">
        <v>8036500</v>
      </c>
      <c r="N12" s="167">
        <v>5003500</v>
      </c>
    </row>
    <row r="13" spans="1:14" s="42" customFormat="1" ht="15" customHeight="1" x14ac:dyDescent="0.25">
      <c r="A13" s="114" t="s">
        <v>199</v>
      </c>
      <c r="B13" s="124" t="s">
        <v>12</v>
      </c>
      <c r="C13" s="132">
        <f>65*2</f>
        <v>130</v>
      </c>
      <c r="D13" s="139">
        <v>4</v>
      </c>
      <c r="E13" s="152">
        <v>10000</v>
      </c>
      <c r="F13" s="145">
        <f>+E13*D13*C13</f>
        <v>5200000</v>
      </c>
      <c r="G13" s="171">
        <v>3204739.2638036814</v>
      </c>
      <c r="H13" s="161">
        <v>1995260.7361963191</v>
      </c>
      <c r="J13" s="179">
        <f>J12*5</f>
        <v>25000000</v>
      </c>
      <c r="L13" s="167">
        <f>M22+N22</f>
        <v>5200000</v>
      </c>
      <c r="M13" s="99"/>
      <c r="N13" s="99"/>
    </row>
    <row r="14" spans="1:14" s="16" customFormat="1" ht="15" customHeight="1" x14ac:dyDescent="0.25">
      <c r="A14" s="113" t="s">
        <v>215</v>
      </c>
      <c r="B14" s="123"/>
      <c r="C14" s="131"/>
      <c r="D14" s="138"/>
      <c r="E14" s="151"/>
      <c r="F14" s="144">
        <f>SUM(F15:F17)</f>
        <v>1700000</v>
      </c>
      <c r="G14" s="151"/>
      <c r="H14" s="172">
        <f>SUM(H15:H17)</f>
        <v>1700000</v>
      </c>
      <c r="I14" s="91"/>
      <c r="J14" s="181"/>
      <c r="K14" s="94"/>
      <c r="L14" s="100">
        <f>F14+F18+F21+F26+F27+F29+F30+F33+F34+F35</f>
        <v>14908680</v>
      </c>
      <c r="M14" s="99"/>
      <c r="N14" s="99"/>
    </row>
    <row r="15" spans="1:14" s="16" customFormat="1" ht="15" customHeight="1" x14ac:dyDescent="0.25">
      <c r="A15" s="115" t="s">
        <v>216</v>
      </c>
      <c r="B15" s="124" t="s">
        <v>10</v>
      </c>
      <c r="C15" s="132">
        <v>5</v>
      </c>
      <c r="D15" s="139">
        <v>1</v>
      </c>
      <c r="E15" s="153">
        <v>90000</v>
      </c>
      <c r="F15" s="146">
        <f>+E15*D15*C15</f>
        <v>450000</v>
      </c>
      <c r="G15" s="149"/>
      <c r="H15" s="177">
        <f>F15</f>
        <v>450000</v>
      </c>
      <c r="I15" s="94"/>
      <c r="J15" s="182"/>
      <c r="K15" s="94"/>
      <c r="L15" s="99"/>
      <c r="M15" s="99" t="s">
        <v>290</v>
      </c>
      <c r="N15" s="99"/>
    </row>
    <row r="16" spans="1:14" s="16" customFormat="1" ht="15" customHeight="1" x14ac:dyDescent="0.25">
      <c r="A16" s="115" t="s">
        <v>217</v>
      </c>
      <c r="B16" s="124" t="s">
        <v>10</v>
      </c>
      <c r="C16" s="132">
        <v>5</v>
      </c>
      <c r="D16" s="139">
        <v>1</v>
      </c>
      <c r="E16" s="153">
        <v>90000</v>
      </c>
      <c r="F16" s="146">
        <f>+E16*D16*C16</f>
        <v>450000</v>
      </c>
      <c r="G16" s="149"/>
      <c r="H16" s="177">
        <f t="shared" ref="H16:H17" si="0">F16</f>
        <v>450000</v>
      </c>
      <c r="I16" s="94"/>
      <c r="J16" s="182"/>
      <c r="K16" s="94"/>
      <c r="L16" s="99"/>
      <c r="M16" s="99"/>
      <c r="N16" s="99"/>
    </row>
    <row r="17" spans="1:15" s="16" customFormat="1" ht="15" customHeight="1" x14ac:dyDescent="0.25">
      <c r="A17" s="115" t="s">
        <v>218</v>
      </c>
      <c r="B17" s="124" t="s">
        <v>10</v>
      </c>
      <c r="C17" s="132">
        <v>5</v>
      </c>
      <c r="D17" s="139">
        <v>2</v>
      </c>
      <c r="E17" s="153">
        <v>80000</v>
      </c>
      <c r="F17" s="146">
        <f>+E17*D17*C17</f>
        <v>800000</v>
      </c>
      <c r="G17" s="154"/>
      <c r="H17" s="177">
        <f t="shared" si="0"/>
        <v>800000</v>
      </c>
      <c r="I17" s="95"/>
      <c r="J17" s="182"/>
      <c r="K17" s="94"/>
      <c r="L17" s="99"/>
      <c r="M17" s="99"/>
      <c r="N17" s="99"/>
      <c r="O17" s="42"/>
    </row>
    <row r="18" spans="1:15" s="16" customFormat="1" ht="15" customHeight="1" x14ac:dyDescent="0.25">
      <c r="A18" s="113" t="s">
        <v>219</v>
      </c>
      <c r="B18" s="123"/>
      <c r="C18" s="131"/>
      <c r="D18" s="138"/>
      <c r="E18" s="151"/>
      <c r="F18" s="144">
        <f>SUM(F19:F19)</f>
        <v>0</v>
      </c>
      <c r="G18" s="151"/>
      <c r="H18" s="172"/>
      <c r="I18" s="91"/>
      <c r="J18" s="188" t="s">
        <v>292</v>
      </c>
      <c r="K18" s="94"/>
      <c r="L18" s="99"/>
      <c r="M18" s="93">
        <v>8036500</v>
      </c>
      <c r="N18" s="167">
        <v>5003500</v>
      </c>
      <c r="O18" s="94"/>
    </row>
    <row r="19" spans="1:15" s="16" customFormat="1" ht="15" customHeight="1" x14ac:dyDescent="0.25">
      <c r="A19" s="115" t="s">
        <v>220</v>
      </c>
      <c r="B19" s="124" t="s">
        <v>10</v>
      </c>
      <c r="C19" s="132">
        <v>10</v>
      </c>
      <c r="D19" s="139">
        <v>0</v>
      </c>
      <c r="E19" s="153">
        <v>80000</v>
      </c>
      <c r="F19" s="146">
        <f>+E19*D19*C19</f>
        <v>0</v>
      </c>
      <c r="G19" s="154"/>
      <c r="H19" s="173"/>
      <c r="I19" s="95"/>
      <c r="J19" s="182"/>
      <c r="K19" s="42"/>
      <c r="L19" s="42"/>
      <c r="M19" s="168">
        <v>986073.61963190185</v>
      </c>
      <c r="N19" s="96">
        <v>613926.38036809815</v>
      </c>
      <c r="O19" s="94">
        <f>H10*100/$H$9</f>
        <v>12.269938650306749</v>
      </c>
    </row>
    <row r="20" spans="1:15" s="16" customFormat="1" ht="15" customHeight="1" x14ac:dyDescent="0.25">
      <c r="A20" s="115" t="s">
        <v>221</v>
      </c>
      <c r="B20" s="124" t="s">
        <v>10</v>
      </c>
      <c r="C20" s="132">
        <v>10</v>
      </c>
      <c r="D20" s="139">
        <v>0</v>
      </c>
      <c r="E20" s="153">
        <v>80000</v>
      </c>
      <c r="F20" s="146">
        <f>+E20*D20*C20</f>
        <v>0</v>
      </c>
      <c r="G20" s="154"/>
      <c r="H20" s="173"/>
      <c r="I20" s="95"/>
      <c r="J20" s="182"/>
      <c r="K20" s="42"/>
      <c r="L20" s="42"/>
      <c r="M20" s="168">
        <v>640947.85276073625</v>
      </c>
      <c r="N20" s="96">
        <v>399052.14723926381</v>
      </c>
      <c r="O20" s="94">
        <f>H11*100/$H$9</f>
        <v>7.9754601226993866</v>
      </c>
    </row>
    <row r="21" spans="1:15" s="16" customFormat="1" ht="15" customHeight="1" x14ac:dyDescent="0.25">
      <c r="A21" s="113" t="s">
        <v>222</v>
      </c>
      <c r="B21" s="123"/>
      <c r="C21" s="131"/>
      <c r="D21" s="138"/>
      <c r="E21" s="151"/>
      <c r="F21" s="144">
        <f>SUM(F22:F23)</f>
        <v>8500000</v>
      </c>
      <c r="G21" s="151"/>
      <c r="H21" s="172">
        <f>SUM(H22:H23)</f>
        <v>8500000</v>
      </c>
      <c r="I21" s="91"/>
      <c r="J21" s="181"/>
      <c r="K21" s="42"/>
      <c r="L21" s="42"/>
      <c r="M21" s="168">
        <v>3204739.2638036814</v>
      </c>
      <c r="N21" s="96">
        <v>1995260.7361963191</v>
      </c>
      <c r="O21" s="94">
        <f>H12*100/$H$9</f>
        <v>39.877300613496935</v>
      </c>
    </row>
    <row r="22" spans="1:15" s="16" customFormat="1" ht="15" customHeight="1" x14ac:dyDescent="0.25">
      <c r="A22" s="115" t="s">
        <v>286</v>
      </c>
      <c r="B22" s="125" t="s">
        <v>223</v>
      </c>
      <c r="C22" s="133">
        <v>1</v>
      </c>
      <c r="D22" s="101">
        <v>4</v>
      </c>
      <c r="E22" s="154">
        <v>1500000</v>
      </c>
      <c r="F22" s="146">
        <f>+E22*D22*C22</f>
        <v>6000000</v>
      </c>
      <c r="G22" s="154"/>
      <c r="H22" s="173">
        <f>F22</f>
        <v>6000000</v>
      </c>
      <c r="I22" s="95"/>
      <c r="J22" s="182"/>
      <c r="K22" s="42"/>
      <c r="L22" s="42"/>
      <c r="M22" s="168">
        <v>3204739.2638036814</v>
      </c>
      <c r="N22" s="96">
        <v>1995260.7361963191</v>
      </c>
      <c r="O22" s="94">
        <f>H13*100/$H$9</f>
        <v>39.877300613496935</v>
      </c>
    </row>
    <row r="23" spans="1:15" s="16" customFormat="1" ht="15" customHeight="1" x14ac:dyDescent="0.25">
      <c r="A23" s="115" t="s">
        <v>287</v>
      </c>
      <c r="B23" s="125" t="s">
        <v>10</v>
      </c>
      <c r="C23" s="129">
        <v>5</v>
      </c>
      <c r="D23" s="101">
        <v>2</v>
      </c>
      <c r="E23" s="152">
        <v>250000</v>
      </c>
      <c r="F23" s="146">
        <f>+E23*D23*C23</f>
        <v>2500000</v>
      </c>
      <c r="G23" s="154"/>
      <c r="H23" s="173">
        <f>F23</f>
        <v>2500000</v>
      </c>
      <c r="I23" s="95"/>
      <c r="J23" s="182"/>
      <c r="K23" s="42"/>
      <c r="L23" s="42"/>
      <c r="M23" s="42"/>
      <c r="N23" s="42"/>
      <c r="O23" s="42"/>
    </row>
    <row r="24" spans="1:15" s="16" customFormat="1" ht="15" customHeight="1" x14ac:dyDescent="0.25">
      <c r="A24" s="113" t="s">
        <v>19</v>
      </c>
      <c r="B24" s="123"/>
      <c r="C24" s="131"/>
      <c r="D24" s="138"/>
      <c r="E24" s="151"/>
      <c r="F24" s="144">
        <f>SUM(F25:F30)</f>
        <v>4460000</v>
      </c>
      <c r="G24" s="160">
        <f>SUM(G25:G30)</f>
        <v>1560000</v>
      </c>
      <c r="H24" s="174">
        <f>SUM(H25:H30)</f>
        <v>2900000</v>
      </c>
      <c r="I24" s="97"/>
      <c r="J24" s="183"/>
      <c r="K24" s="42"/>
      <c r="L24" s="42"/>
      <c r="M24" s="42"/>
      <c r="N24" s="42"/>
      <c r="O24" s="42"/>
    </row>
    <row r="25" spans="1:15" s="42" customFormat="1" ht="15" customHeight="1" x14ac:dyDescent="0.25">
      <c r="A25" s="114" t="s">
        <v>224</v>
      </c>
      <c r="B25" s="124" t="s">
        <v>10</v>
      </c>
      <c r="C25" s="132">
        <v>5</v>
      </c>
      <c r="D25" s="139">
        <v>3</v>
      </c>
      <c r="E25" s="152">
        <v>80000</v>
      </c>
      <c r="F25" s="145">
        <f>+E25*D25*C25</f>
        <v>1200000</v>
      </c>
      <c r="G25" s="161">
        <f>F25</f>
        <v>1200000</v>
      </c>
      <c r="H25" s="175"/>
      <c r="I25" s="96"/>
      <c r="J25" s="184">
        <f>(70000*4)*5</f>
        <v>1400000</v>
      </c>
    </row>
    <row r="26" spans="1:15" s="16" customFormat="1" ht="15" customHeight="1" x14ac:dyDescent="0.25">
      <c r="A26" s="115" t="s">
        <v>225</v>
      </c>
      <c r="B26" s="124" t="s">
        <v>0</v>
      </c>
      <c r="C26" s="129">
        <v>5</v>
      </c>
      <c r="D26" s="101">
        <v>3</v>
      </c>
      <c r="E26" s="153">
        <v>80000</v>
      </c>
      <c r="F26" s="146">
        <f t="shared" ref="F26:F30" si="1">+E26*D26*C26</f>
        <v>1200000</v>
      </c>
      <c r="G26" s="162"/>
      <c r="H26" s="175">
        <f>F26</f>
        <v>1200000</v>
      </c>
      <c r="I26" s="96">
        <f>+H26+H27+H29+H30+H33+H34</f>
        <v>3228680</v>
      </c>
      <c r="J26" s="184"/>
      <c r="K26" s="42"/>
      <c r="L26" s="42"/>
      <c r="M26" s="42"/>
      <c r="N26" s="42"/>
      <c r="O26" s="42"/>
    </row>
    <row r="27" spans="1:15" s="16" customFormat="1" ht="15" customHeight="1" x14ac:dyDescent="0.25">
      <c r="A27" s="115" t="s">
        <v>226</v>
      </c>
      <c r="B27" s="124" t="s">
        <v>0</v>
      </c>
      <c r="C27" s="129">
        <v>5</v>
      </c>
      <c r="D27" s="101">
        <v>3</v>
      </c>
      <c r="E27" s="153">
        <v>80000</v>
      </c>
      <c r="F27" s="146">
        <f t="shared" si="1"/>
        <v>1200000</v>
      </c>
      <c r="G27" s="162"/>
      <c r="H27" s="175">
        <f>F27</f>
        <v>1200000</v>
      </c>
      <c r="I27" s="96"/>
      <c r="J27" s="184"/>
      <c r="K27" s="42"/>
      <c r="L27" s="42"/>
      <c r="M27" s="42"/>
      <c r="N27" s="42"/>
      <c r="O27" s="42"/>
    </row>
    <row r="28" spans="1:15" s="42" customFormat="1" ht="15" customHeight="1" x14ac:dyDescent="0.25">
      <c r="A28" s="114" t="s">
        <v>227</v>
      </c>
      <c r="B28" s="124" t="s">
        <v>10</v>
      </c>
      <c r="C28" s="132">
        <v>6</v>
      </c>
      <c r="D28" s="139">
        <v>1</v>
      </c>
      <c r="E28" s="152">
        <v>60000</v>
      </c>
      <c r="F28" s="145">
        <f t="shared" si="1"/>
        <v>360000</v>
      </c>
      <c r="G28" s="161">
        <f>F28</f>
        <v>360000</v>
      </c>
      <c r="H28" s="175"/>
      <c r="I28" s="96"/>
      <c r="J28" s="184"/>
    </row>
    <row r="29" spans="1:15" s="16" customFormat="1" ht="15" customHeight="1" x14ac:dyDescent="0.25">
      <c r="A29" s="115" t="s">
        <v>228</v>
      </c>
      <c r="B29" s="124" t="s">
        <v>0</v>
      </c>
      <c r="C29" s="129">
        <v>5</v>
      </c>
      <c r="D29" s="101">
        <v>1</v>
      </c>
      <c r="E29" s="153">
        <v>50000</v>
      </c>
      <c r="F29" s="146">
        <f t="shared" si="1"/>
        <v>250000</v>
      </c>
      <c r="G29" s="162"/>
      <c r="H29" s="175">
        <f>F29</f>
        <v>250000</v>
      </c>
      <c r="I29" s="96"/>
      <c r="J29" s="184"/>
      <c r="K29" s="42"/>
      <c r="L29" s="42"/>
      <c r="M29" s="42"/>
      <c r="N29" s="42"/>
      <c r="O29" s="42"/>
    </row>
    <row r="30" spans="1:15" s="16" customFormat="1" ht="15" customHeight="1" x14ac:dyDescent="0.25">
      <c r="A30" s="115" t="s">
        <v>229</v>
      </c>
      <c r="B30" s="124" t="s">
        <v>0</v>
      </c>
      <c r="C30" s="129">
        <v>5</v>
      </c>
      <c r="D30" s="101">
        <v>1</v>
      </c>
      <c r="E30" s="153">
        <v>50000</v>
      </c>
      <c r="F30" s="146">
        <f t="shared" si="1"/>
        <v>250000</v>
      </c>
      <c r="G30" s="162"/>
      <c r="H30" s="175">
        <f>F30</f>
        <v>250000</v>
      </c>
      <c r="I30" s="96">
        <f>H24+H31</f>
        <v>3228680</v>
      </c>
      <c r="J30" s="184"/>
      <c r="K30" s="42"/>
      <c r="L30" s="42"/>
      <c r="M30" s="42"/>
      <c r="N30" s="42"/>
      <c r="O30" s="42"/>
    </row>
    <row r="31" spans="1:15" s="16" customFormat="1" ht="15" customHeight="1" x14ac:dyDescent="0.25">
      <c r="A31" s="113" t="s">
        <v>28</v>
      </c>
      <c r="B31" s="123"/>
      <c r="C31" s="131"/>
      <c r="D31" s="138"/>
      <c r="E31" s="151"/>
      <c r="F31" s="144">
        <f>SUM(F32:F34)</f>
        <v>446490</v>
      </c>
      <c r="G31" s="160">
        <f>SUM(G32:G34)</f>
        <v>117809.99999999999</v>
      </c>
      <c r="H31" s="174">
        <f>SUM(H32:H34)</f>
        <v>328680</v>
      </c>
      <c r="I31" s="97"/>
      <c r="J31" s="183"/>
      <c r="K31" s="42"/>
      <c r="L31" s="42"/>
      <c r="M31" s="42"/>
      <c r="N31" s="42"/>
      <c r="O31" s="42"/>
    </row>
    <row r="32" spans="1:15" s="42" customFormat="1" ht="15" customHeight="1" x14ac:dyDescent="0.25">
      <c r="A32" s="114" t="s">
        <v>230</v>
      </c>
      <c r="B32" s="124" t="s">
        <v>18</v>
      </c>
      <c r="C32" s="134">
        <f>((99*2)+(10*4))*0.15</f>
        <v>35.699999999999996</v>
      </c>
      <c r="D32" s="139">
        <v>1</v>
      </c>
      <c r="E32" s="152">
        <v>3300</v>
      </c>
      <c r="F32" s="145">
        <f>+E32*D32*C32</f>
        <v>117809.99999999999</v>
      </c>
      <c r="G32" s="161">
        <f>F32</f>
        <v>117809.99999999999</v>
      </c>
      <c r="H32" s="175"/>
      <c r="I32" s="96"/>
      <c r="J32" s="184"/>
    </row>
    <row r="33" spans="1:11" s="16" customFormat="1" ht="15" customHeight="1" x14ac:dyDescent="0.25">
      <c r="A33" s="115" t="s">
        <v>231</v>
      </c>
      <c r="B33" s="125" t="s">
        <v>18</v>
      </c>
      <c r="C33" s="133">
        <f>((163*2)+(10*4))*0.15</f>
        <v>54.9</v>
      </c>
      <c r="D33" s="101">
        <v>1</v>
      </c>
      <c r="E33" s="154">
        <v>3300</v>
      </c>
      <c r="F33" s="146">
        <f>+E33*D33*C33</f>
        <v>181170</v>
      </c>
      <c r="G33" s="162"/>
      <c r="H33" s="175">
        <f>F33</f>
        <v>181170</v>
      </c>
      <c r="I33" s="96"/>
      <c r="J33" s="184"/>
      <c r="K33" s="42"/>
    </row>
    <row r="34" spans="1:11" s="16" customFormat="1" ht="15" customHeight="1" x14ac:dyDescent="0.25">
      <c r="A34" s="115" t="s">
        <v>232</v>
      </c>
      <c r="B34" s="125" t="s">
        <v>18</v>
      </c>
      <c r="C34" s="133">
        <f>((129*2)+(10*4))*0.15</f>
        <v>44.699999999999996</v>
      </c>
      <c r="D34" s="101">
        <v>1</v>
      </c>
      <c r="E34" s="154">
        <v>3300</v>
      </c>
      <c r="F34" s="146">
        <f>+E34*D34*C34</f>
        <v>147510</v>
      </c>
      <c r="G34" s="163"/>
      <c r="H34" s="176">
        <f>F34</f>
        <v>147510</v>
      </c>
      <c r="I34" s="97"/>
      <c r="J34" s="183"/>
      <c r="K34" s="42"/>
    </row>
    <row r="35" spans="1:11" s="16" customFormat="1" ht="15" customHeight="1" x14ac:dyDescent="0.25">
      <c r="A35" s="113" t="s">
        <v>36</v>
      </c>
      <c r="B35" s="123"/>
      <c r="C35" s="131"/>
      <c r="D35" s="138"/>
      <c r="E35" s="151"/>
      <c r="F35" s="144">
        <f>SUM(F36:F36)</f>
        <v>1480000</v>
      </c>
      <c r="G35" s="160">
        <f>SUM(G36:G36)</f>
        <v>0</v>
      </c>
      <c r="H35" s="174">
        <f>SUM(H36:H36)</f>
        <v>1480000</v>
      </c>
      <c r="I35" s="97"/>
      <c r="J35" s="183"/>
      <c r="K35" s="42"/>
    </row>
    <row r="36" spans="1:11" s="16" customFormat="1" ht="15" customHeight="1" x14ac:dyDescent="0.25">
      <c r="A36" s="115" t="s">
        <v>37</v>
      </c>
      <c r="B36" s="125" t="s">
        <v>233</v>
      </c>
      <c r="C36" s="129">
        <v>37</v>
      </c>
      <c r="D36" s="101">
        <v>4</v>
      </c>
      <c r="E36" s="154">
        <v>10000</v>
      </c>
      <c r="F36" s="146">
        <f>+E36*D36*C36</f>
        <v>1480000</v>
      </c>
      <c r="G36" s="164"/>
      <c r="H36" s="176">
        <f>F36</f>
        <v>1480000</v>
      </c>
      <c r="I36" s="96"/>
      <c r="J36" s="184"/>
      <c r="K36" s="42"/>
    </row>
    <row r="37" spans="1:11" s="16" customFormat="1" ht="15" customHeight="1" x14ac:dyDescent="0.25">
      <c r="A37" s="113" t="s">
        <v>38</v>
      </c>
      <c r="B37" s="123"/>
      <c r="C37" s="131"/>
      <c r="D37" s="138"/>
      <c r="E37" s="151"/>
      <c r="F37" s="144">
        <f>SUM(F38:F48)</f>
        <v>1616500</v>
      </c>
      <c r="G37" s="160">
        <f>SUM(G38:G48)</f>
        <v>400000</v>
      </c>
      <c r="H37" s="160">
        <f>SUM(H38:H48)</f>
        <v>1216500</v>
      </c>
      <c r="I37" s="97"/>
      <c r="J37" s="183"/>
      <c r="K37" s="42"/>
    </row>
    <row r="38" spans="1:11" s="42" customFormat="1" ht="15" customHeight="1" x14ac:dyDescent="0.25">
      <c r="A38" s="116" t="s">
        <v>39</v>
      </c>
      <c r="B38" s="126" t="s">
        <v>40</v>
      </c>
      <c r="C38" s="135">
        <v>25</v>
      </c>
      <c r="D38" s="140">
        <v>1</v>
      </c>
      <c r="E38" s="155">
        <v>5000</v>
      </c>
      <c r="F38" s="147">
        <f>+D38*E38*C38</f>
        <v>125000</v>
      </c>
      <c r="G38" s="165"/>
      <c r="H38" s="187">
        <f>F38</f>
        <v>125000</v>
      </c>
      <c r="I38" s="96" t="s">
        <v>291</v>
      </c>
      <c r="J38" s="184"/>
    </row>
    <row r="39" spans="1:11" s="42" customFormat="1" ht="15" customHeight="1" x14ac:dyDescent="0.25">
      <c r="A39" s="116" t="s">
        <v>41</v>
      </c>
      <c r="B39" s="126" t="s">
        <v>44</v>
      </c>
      <c r="C39" s="135">
        <v>1</v>
      </c>
      <c r="D39" s="140">
        <v>1</v>
      </c>
      <c r="E39" s="155">
        <v>160000</v>
      </c>
      <c r="F39" s="147">
        <f t="shared" ref="F39:F48" si="2">+D39*E39*C39</f>
        <v>160000</v>
      </c>
      <c r="G39" s="165"/>
      <c r="H39" s="187">
        <f t="shared" ref="H39:H47" si="3">F39</f>
        <v>160000</v>
      </c>
      <c r="I39" s="96">
        <f>H39-8500</f>
        <v>151500</v>
      </c>
      <c r="J39" s="184"/>
    </row>
    <row r="40" spans="1:11" s="42" customFormat="1" ht="15" customHeight="1" x14ac:dyDescent="0.25">
      <c r="A40" s="116" t="s">
        <v>234</v>
      </c>
      <c r="B40" s="126" t="s">
        <v>44</v>
      </c>
      <c r="C40" s="135">
        <v>6</v>
      </c>
      <c r="D40" s="140">
        <v>1</v>
      </c>
      <c r="E40" s="155">
        <v>15000</v>
      </c>
      <c r="F40" s="147">
        <f t="shared" si="2"/>
        <v>90000</v>
      </c>
      <c r="G40" s="165"/>
      <c r="H40" s="165">
        <f t="shared" si="3"/>
        <v>90000</v>
      </c>
      <c r="I40" s="96">
        <f>I39+8500</f>
        <v>160000</v>
      </c>
      <c r="J40" s="184"/>
    </row>
    <row r="41" spans="1:11" s="42" customFormat="1" ht="15" customHeight="1" x14ac:dyDescent="0.25">
      <c r="A41" s="116" t="s">
        <v>235</v>
      </c>
      <c r="B41" s="126" t="s">
        <v>236</v>
      </c>
      <c r="C41" s="135">
        <v>1</v>
      </c>
      <c r="D41" s="140">
        <v>1</v>
      </c>
      <c r="E41" s="155">
        <v>340000</v>
      </c>
      <c r="F41" s="147">
        <f t="shared" si="2"/>
        <v>340000</v>
      </c>
      <c r="G41" s="165"/>
      <c r="H41" s="165">
        <f t="shared" si="3"/>
        <v>340000</v>
      </c>
      <c r="I41" s="96">
        <f>I39*5</f>
        <v>757500</v>
      </c>
      <c r="J41" s="184"/>
    </row>
    <row r="42" spans="1:11" s="42" customFormat="1" ht="15" customHeight="1" x14ac:dyDescent="0.25">
      <c r="A42" s="114" t="s">
        <v>43</v>
      </c>
      <c r="B42" s="124" t="s">
        <v>44</v>
      </c>
      <c r="C42" s="132">
        <v>2</v>
      </c>
      <c r="D42" s="139">
        <v>1</v>
      </c>
      <c r="E42" s="152">
        <v>20000</v>
      </c>
      <c r="F42" s="147">
        <f t="shared" si="2"/>
        <v>40000</v>
      </c>
      <c r="G42" s="165"/>
      <c r="H42" s="165">
        <f t="shared" si="3"/>
        <v>40000</v>
      </c>
      <c r="I42" s="96"/>
      <c r="J42" s="184"/>
    </row>
    <row r="43" spans="1:11" s="42" customFormat="1" ht="15" customHeight="1" x14ac:dyDescent="0.25">
      <c r="A43" s="114" t="s">
        <v>45</v>
      </c>
      <c r="B43" s="124" t="s">
        <v>44</v>
      </c>
      <c r="C43" s="132">
        <v>4</v>
      </c>
      <c r="D43" s="139">
        <v>1</v>
      </c>
      <c r="E43" s="152">
        <v>10000</v>
      </c>
      <c r="F43" s="147">
        <f t="shared" si="2"/>
        <v>40000</v>
      </c>
      <c r="G43" s="165"/>
      <c r="H43" s="165">
        <f t="shared" si="3"/>
        <v>40000</v>
      </c>
      <c r="I43" s="96"/>
      <c r="J43" s="184"/>
    </row>
    <row r="44" spans="1:11" s="42" customFormat="1" ht="15" customHeight="1" x14ac:dyDescent="0.25">
      <c r="A44" s="114" t="s">
        <v>46</v>
      </c>
      <c r="B44" s="124" t="s">
        <v>44</v>
      </c>
      <c r="C44" s="132">
        <v>65</v>
      </c>
      <c r="D44" s="139">
        <v>1</v>
      </c>
      <c r="E44" s="152">
        <v>2000</v>
      </c>
      <c r="F44" s="147">
        <f t="shared" si="2"/>
        <v>130000</v>
      </c>
      <c r="G44" s="165"/>
      <c r="H44" s="165">
        <f t="shared" si="3"/>
        <v>130000</v>
      </c>
      <c r="I44" s="96"/>
      <c r="J44" s="184"/>
    </row>
    <row r="45" spans="1:11" s="42" customFormat="1" ht="15" customHeight="1" x14ac:dyDescent="0.25">
      <c r="A45" s="114" t="s">
        <v>47</v>
      </c>
      <c r="B45" s="124" t="s">
        <v>237</v>
      </c>
      <c r="C45" s="132">
        <v>16</v>
      </c>
      <c r="D45" s="139">
        <v>1</v>
      </c>
      <c r="E45" s="152">
        <v>4000</v>
      </c>
      <c r="F45" s="147">
        <f t="shared" si="2"/>
        <v>64000</v>
      </c>
      <c r="G45" s="165"/>
      <c r="H45" s="165">
        <f t="shared" si="3"/>
        <v>64000</v>
      </c>
      <c r="I45" s="96"/>
      <c r="J45" s="184"/>
    </row>
    <row r="46" spans="1:11" s="42" customFormat="1" ht="15" customHeight="1" x14ac:dyDescent="0.25">
      <c r="A46" s="114" t="s">
        <v>48</v>
      </c>
      <c r="B46" s="124" t="s">
        <v>44</v>
      </c>
      <c r="C46" s="132">
        <v>65</v>
      </c>
      <c r="D46" s="139">
        <v>1</v>
      </c>
      <c r="E46" s="152">
        <v>3000</v>
      </c>
      <c r="F46" s="147">
        <f>+D46*E46*C46</f>
        <v>195000</v>
      </c>
      <c r="G46" s="165"/>
      <c r="H46" s="165">
        <f t="shared" si="3"/>
        <v>195000</v>
      </c>
      <c r="I46" s="96"/>
      <c r="J46" s="184"/>
    </row>
    <row r="47" spans="1:11" s="42" customFormat="1" ht="15" customHeight="1" x14ac:dyDescent="0.25">
      <c r="A47" s="114" t="s">
        <v>49</v>
      </c>
      <c r="B47" s="124" t="s">
        <v>44</v>
      </c>
      <c r="C47" s="132">
        <v>65</v>
      </c>
      <c r="D47" s="139">
        <v>1</v>
      </c>
      <c r="E47" s="152">
        <v>500</v>
      </c>
      <c r="F47" s="147">
        <f t="shared" si="2"/>
        <v>32500</v>
      </c>
      <c r="G47" s="165"/>
      <c r="H47" s="165">
        <f t="shared" si="3"/>
        <v>32500</v>
      </c>
      <c r="I47" s="96"/>
      <c r="J47" s="184"/>
    </row>
    <row r="48" spans="1:11" s="42" customFormat="1" ht="15" customHeight="1" x14ac:dyDescent="0.25">
      <c r="A48" s="116" t="s">
        <v>50</v>
      </c>
      <c r="B48" s="126" t="s">
        <v>44</v>
      </c>
      <c r="C48" s="135">
        <v>2</v>
      </c>
      <c r="D48" s="140">
        <v>1</v>
      </c>
      <c r="E48" s="155">
        <v>200000</v>
      </c>
      <c r="F48" s="147">
        <f t="shared" si="2"/>
        <v>400000</v>
      </c>
      <c r="G48" s="165">
        <v>400000</v>
      </c>
      <c r="H48" s="165"/>
      <c r="I48" s="96"/>
      <c r="J48" s="184"/>
    </row>
    <row r="49" spans="1:11" s="16" customFormat="1" ht="15" customHeight="1" thickBot="1" x14ac:dyDescent="0.3">
      <c r="A49" s="117" t="s">
        <v>51</v>
      </c>
      <c r="B49" s="127"/>
      <c r="C49" s="136"/>
      <c r="D49" s="141"/>
      <c r="E49" s="156"/>
      <c r="F49" s="148">
        <f>+F37+F35+F31+F24+F21+F14+F9+F18</f>
        <v>31242990</v>
      </c>
      <c r="G49" s="166">
        <f>+G37+G35+G31+G24+G21+G14+G9+G18</f>
        <v>10114310</v>
      </c>
      <c r="H49" s="166">
        <f>+H37+H35+H31+H24+H21+H14+H9+H18</f>
        <v>21128680</v>
      </c>
      <c r="I49" s="102"/>
      <c r="J49" s="181"/>
      <c r="K49" s="42"/>
    </row>
    <row r="50" spans="1:11" s="16" customFormat="1" ht="15" customHeight="1" thickBot="1" x14ac:dyDescent="0.3">
      <c r="A50" s="103"/>
      <c r="B50" s="104"/>
      <c r="C50" s="105"/>
      <c r="D50" s="105"/>
      <c r="E50" s="104"/>
      <c r="F50" s="106"/>
      <c r="G50" s="40"/>
      <c r="H50" s="107"/>
      <c r="I50" s="102"/>
      <c r="J50" s="181"/>
      <c r="K50" s="42"/>
    </row>
    <row r="51" spans="1:11" s="16" customFormat="1" ht="15" customHeight="1" thickBot="1" x14ac:dyDescent="0.3">
      <c r="A51" s="103"/>
      <c r="B51" s="104"/>
      <c r="C51" s="105"/>
      <c r="D51" s="105"/>
      <c r="E51" s="104"/>
      <c r="F51" s="108">
        <f>F49/$G$5</f>
        <v>9402.0433343364439</v>
      </c>
      <c r="G51" s="109">
        <f>G49/$G$5</f>
        <v>3043.7285585314476</v>
      </c>
      <c r="H51" s="109">
        <f>H49/$G$5</f>
        <v>6358.3147758049954</v>
      </c>
      <c r="I51" s="102"/>
      <c r="J51" s="181"/>
      <c r="K51" s="42"/>
    </row>
    <row r="52" spans="1:11" s="16" customFormat="1" x14ac:dyDescent="0.25">
      <c r="A52" s="20"/>
      <c r="C52" s="21"/>
      <c r="D52" s="21"/>
      <c r="F52" s="38"/>
      <c r="H52" s="42"/>
      <c r="I52" s="42"/>
      <c r="J52" s="179"/>
      <c r="K52" s="42"/>
    </row>
    <row r="53" spans="1:11" s="16" customFormat="1" ht="26.25" customHeight="1" x14ac:dyDescent="0.25">
      <c r="A53" s="190" t="s">
        <v>259</v>
      </c>
      <c r="B53" s="190"/>
      <c r="C53" s="190"/>
      <c r="D53" s="190"/>
      <c r="E53" s="190"/>
      <c r="F53" s="190"/>
      <c r="G53" s="190"/>
      <c r="H53" s="98"/>
      <c r="I53" s="98"/>
      <c r="J53" s="185"/>
      <c r="K53" s="42"/>
    </row>
    <row r="54" spans="1:11" s="16" customFormat="1" ht="12.75" customHeight="1" x14ac:dyDescent="0.25">
      <c r="A54" s="20"/>
      <c r="C54" s="21"/>
      <c r="D54" s="21"/>
      <c r="H54" s="42"/>
      <c r="I54" s="42"/>
      <c r="J54" s="179"/>
      <c r="K54" s="42"/>
    </row>
    <row r="55" spans="1:11" s="16" customFormat="1" ht="15.75" x14ac:dyDescent="0.25">
      <c r="A55" s="39" t="s">
        <v>53</v>
      </c>
      <c r="C55" s="21"/>
      <c r="D55" s="21"/>
      <c r="H55" s="102"/>
      <c r="I55" s="102"/>
      <c r="J55" s="186"/>
      <c r="K55" s="42"/>
    </row>
    <row r="56" spans="1:11" s="16" customFormat="1" ht="15.75" x14ac:dyDescent="0.25">
      <c r="A56" s="39"/>
      <c r="C56" s="21"/>
      <c r="D56" s="21"/>
      <c r="H56" s="42"/>
      <c r="I56" s="42"/>
      <c r="J56" s="179"/>
      <c r="K56" s="42"/>
    </row>
    <row r="57" spans="1:11" s="16" customFormat="1" ht="15.75" x14ac:dyDescent="0.25">
      <c r="A57" s="39" t="s">
        <v>54</v>
      </c>
      <c r="C57" s="21"/>
      <c r="D57" s="21"/>
      <c r="H57" s="42"/>
      <c r="I57" s="42"/>
      <c r="J57" s="179"/>
      <c r="K57" s="42"/>
    </row>
    <row r="395" spans="1:11" s="16" customFormat="1" hidden="1" x14ac:dyDescent="0.25">
      <c r="A395" s="40" t="s">
        <v>55</v>
      </c>
      <c r="B395" s="40" t="s">
        <v>56</v>
      </c>
      <c r="C395" s="41"/>
      <c r="D395" s="41"/>
      <c r="E395" s="40"/>
      <c r="H395" s="42"/>
      <c r="I395" s="42"/>
      <c r="J395" s="179"/>
      <c r="K395" s="42"/>
    </row>
    <row r="396" spans="1:11" s="16" customFormat="1" ht="22.5" hidden="1" x14ac:dyDescent="0.25">
      <c r="A396" s="42" t="s">
        <v>57</v>
      </c>
      <c r="B396" s="42" t="s">
        <v>57</v>
      </c>
      <c r="C396" s="43"/>
      <c r="D396" s="43"/>
      <c r="E396" s="42"/>
      <c r="H396" s="42"/>
      <c r="I396" s="42"/>
      <c r="J396" s="179"/>
      <c r="K396" s="42"/>
    </row>
    <row r="397" spans="1:11" s="16" customFormat="1" ht="22.5" hidden="1" x14ac:dyDescent="0.25">
      <c r="A397" s="44" t="s">
        <v>58</v>
      </c>
      <c r="B397" s="16" t="s">
        <v>59</v>
      </c>
      <c r="C397" s="21"/>
      <c r="D397" s="21"/>
      <c r="H397" s="42"/>
      <c r="I397" s="42"/>
      <c r="J397" s="179"/>
      <c r="K397" s="42"/>
    </row>
    <row r="398" spans="1:11" s="16" customFormat="1" ht="22.5" hidden="1" x14ac:dyDescent="0.25">
      <c r="A398" s="44" t="s">
        <v>60</v>
      </c>
      <c r="B398" s="16" t="s">
        <v>61</v>
      </c>
      <c r="C398" s="21"/>
      <c r="D398" s="21"/>
      <c r="H398" s="42"/>
      <c r="I398" s="42"/>
      <c r="J398" s="179"/>
      <c r="K398" s="42"/>
    </row>
    <row r="399" spans="1:11" s="16" customFormat="1" hidden="1" x14ac:dyDescent="0.25">
      <c r="A399" s="44" t="s">
        <v>62</v>
      </c>
      <c r="B399" s="16" t="s">
        <v>63</v>
      </c>
      <c r="C399" s="21"/>
      <c r="D399" s="21"/>
      <c r="H399" s="42"/>
      <c r="I399" s="42"/>
      <c r="J399" s="179"/>
      <c r="K399" s="42"/>
    </row>
    <row r="400" spans="1:11" s="16" customFormat="1" hidden="1" x14ac:dyDescent="0.25">
      <c r="A400" s="44" t="s">
        <v>64</v>
      </c>
      <c r="B400" s="16" t="s">
        <v>65</v>
      </c>
      <c r="C400" s="21"/>
      <c r="D400" s="21"/>
      <c r="H400" s="42"/>
      <c r="I400" s="42"/>
      <c r="J400" s="179"/>
      <c r="K400" s="42"/>
    </row>
    <row r="401" spans="1:44" hidden="1" x14ac:dyDescent="0.25">
      <c r="A401" s="44" t="s">
        <v>66</v>
      </c>
      <c r="B401" s="16" t="s">
        <v>67</v>
      </c>
    </row>
    <row r="402" spans="1:44" ht="22.5" hidden="1" x14ac:dyDescent="0.25">
      <c r="A402" s="44" t="s">
        <v>68</v>
      </c>
      <c r="B402" s="16" t="s">
        <v>69</v>
      </c>
    </row>
    <row r="403" spans="1:44" hidden="1" x14ac:dyDescent="0.25">
      <c r="A403" s="44" t="s">
        <v>70</v>
      </c>
      <c r="B403" s="16" t="s">
        <v>71</v>
      </c>
    </row>
    <row r="404" spans="1:44" hidden="1" x14ac:dyDescent="0.25">
      <c r="A404" s="44" t="s">
        <v>72</v>
      </c>
      <c r="B404" s="16" t="s">
        <v>73</v>
      </c>
    </row>
    <row r="405" spans="1:44" hidden="1" x14ac:dyDescent="0.25">
      <c r="A405" s="44" t="s">
        <v>74</v>
      </c>
      <c r="B405" s="16" t="s">
        <v>75</v>
      </c>
    </row>
    <row r="406" spans="1:44" hidden="1" x14ac:dyDescent="0.25">
      <c r="A406" s="44" t="s">
        <v>76</v>
      </c>
      <c r="B406" s="16" t="s">
        <v>77</v>
      </c>
    </row>
    <row r="407" spans="1:44" s="21" customFormat="1" hidden="1" x14ac:dyDescent="0.25">
      <c r="A407" s="44" t="s">
        <v>78</v>
      </c>
      <c r="B407" s="16" t="s">
        <v>79</v>
      </c>
      <c r="E407" s="16"/>
      <c r="F407" s="16"/>
      <c r="G407" s="16"/>
      <c r="H407" s="42"/>
      <c r="I407" s="42"/>
      <c r="J407" s="179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</row>
    <row r="408" spans="1:44" s="21" customFormat="1" hidden="1" x14ac:dyDescent="0.25">
      <c r="A408" s="44" t="s">
        <v>80</v>
      </c>
      <c r="B408" s="16" t="s">
        <v>81</v>
      </c>
      <c r="E408" s="16"/>
      <c r="F408" s="16"/>
      <c r="G408" s="16"/>
      <c r="H408" s="42"/>
      <c r="I408" s="42"/>
      <c r="J408" s="179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</row>
    <row r="409" spans="1:44" s="21" customFormat="1" hidden="1" x14ac:dyDescent="0.25">
      <c r="A409" s="44" t="s">
        <v>82</v>
      </c>
      <c r="B409" s="16" t="s">
        <v>83</v>
      </c>
      <c r="E409" s="16"/>
      <c r="F409" s="16"/>
      <c r="G409" s="16"/>
      <c r="H409" s="42"/>
      <c r="I409" s="42"/>
      <c r="J409" s="179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</row>
    <row r="410" spans="1:44" s="21" customFormat="1" ht="22.5" hidden="1" x14ac:dyDescent="0.25">
      <c r="A410" s="44" t="s">
        <v>84</v>
      </c>
      <c r="B410" s="16" t="s">
        <v>85</v>
      </c>
      <c r="E410" s="16"/>
      <c r="F410" s="16"/>
      <c r="G410" s="16"/>
      <c r="H410" s="42"/>
      <c r="I410" s="42"/>
      <c r="J410" s="179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</row>
    <row r="411" spans="1:44" s="21" customFormat="1" ht="22.5" hidden="1" x14ac:dyDescent="0.25">
      <c r="A411" s="44" t="s">
        <v>86</v>
      </c>
      <c r="B411" s="16" t="s">
        <v>87</v>
      </c>
      <c r="E411" s="16"/>
      <c r="F411" s="16"/>
      <c r="G411" s="16"/>
      <c r="H411" s="42"/>
      <c r="I411" s="42"/>
      <c r="J411" s="179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</row>
    <row r="412" spans="1:44" s="21" customFormat="1" ht="22.5" hidden="1" x14ac:dyDescent="0.25">
      <c r="A412" s="44" t="s">
        <v>88</v>
      </c>
      <c r="B412" s="16" t="s">
        <v>89</v>
      </c>
      <c r="E412" s="16"/>
      <c r="F412" s="16"/>
      <c r="G412" s="16"/>
      <c r="H412" s="42"/>
      <c r="I412" s="42"/>
      <c r="J412" s="179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</row>
    <row r="413" spans="1:44" s="21" customFormat="1" ht="22.5" hidden="1" x14ac:dyDescent="0.25">
      <c r="A413" s="44" t="s">
        <v>90</v>
      </c>
      <c r="B413" s="16" t="s">
        <v>91</v>
      </c>
      <c r="E413" s="16"/>
      <c r="F413" s="16"/>
      <c r="G413" s="16"/>
      <c r="H413" s="42"/>
      <c r="I413" s="42"/>
      <c r="J413" s="179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</row>
    <row r="414" spans="1:44" s="21" customFormat="1" hidden="1" x14ac:dyDescent="0.25">
      <c r="A414" s="44" t="s">
        <v>92</v>
      </c>
      <c r="B414" s="16" t="s">
        <v>93</v>
      </c>
      <c r="E414" s="16"/>
      <c r="F414" s="16"/>
      <c r="G414" s="16"/>
      <c r="H414" s="42"/>
      <c r="I414" s="42"/>
      <c r="J414" s="179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</row>
    <row r="415" spans="1:44" s="21" customFormat="1" hidden="1" x14ac:dyDescent="0.25">
      <c r="A415" s="44" t="s">
        <v>94</v>
      </c>
      <c r="B415" s="16" t="s">
        <v>95</v>
      </c>
      <c r="E415" s="16"/>
      <c r="F415" s="16"/>
      <c r="G415" s="16"/>
      <c r="H415" s="42"/>
      <c r="I415" s="42"/>
      <c r="J415" s="179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</row>
    <row r="416" spans="1:44" s="21" customFormat="1" hidden="1" x14ac:dyDescent="0.25">
      <c r="A416" s="44" t="s">
        <v>96</v>
      </c>
      <c r="B416" s="16" t="s">
        <v>97</v>
      </c>
      <c r="E416" s="16"/>
      <c r="F416" s="16"/>
      <c r="G416" s="16"/>
      <c r="H416" s="42"/>
      <c r="I416" s="42"/>
      <c r="J416" s="179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</row>
    <row r="417" spans="1:44" s="21" customFormat="1" hidden="1" x14ac:dyDescent="0.25">
      <c r="A417" s="44" t="s">
        <v>98</v>
      </c>
      <c r="B417" s="16" t="s">
        <v>99</v>
      </c>
      <c r="E417" s="16"/>
      <c r="F417" s="16"/>
      <c r="G417" s="16"/>
      <c r="H417" s="42"/>
      <c r="I417" s="42"/>
      <c r="J417" s="179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</row>
    <row r="418" spans="1:44" s="21" customFormat="1" ht="22.5" hidden="1" x14ac:dyDescent="0.25">
      <c r="A418" s="44" t="s">
        <v>100</v>
      </c>
      <c r="B418" s="16" t="s">
        <v>101</v>
      </c>
      <c r="E418" s="16"/>
      <c r="F418" s="16"/>
      <c r="G418" s="16"/>
      <c r="H418" s="42"/>
      <c r="I418" s="42"/>
      <c r="J418" s="179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</row>
    <row r="419" spans="1:44" s="21" customFormat="1" hidden="1" x14ac:dyDescent="0.25">
      <c r="A419" s="16"/>
      <c r="B419" s="16" t="s">
        <v>102</v>
      </c>
      <c r="E419" s="16"/>
      <c r="F419" s="16"/>
      <c r="G419" s="16"/>
      <c r="H419" s="42"/>
      <c r="I419" s="42"/>
      <c r="J419" s="179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</row>
    <row r="420" spans="1:44" s="21" customFormat="1" hidden="1" x14ac:dyDescent="0.25">
      <c r="A420" s="16"/>
      <c r="B420" s="16" t="s">
        <v>103</v>
      </c>
      <c r="E420" s="16"/>
      <c r="F420" s="16"/>
      <c r="G420" s="16"/>
      <c r="H420" s="42"/>
      <c r="I420" s="42"/>
      <c r="J420" s="179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</row>
    <row r="421" spans="1:44" s="21" customFormat="1" hidden="1" x14ac:dyDescent="0.25">
      <c r="A421" s="16"/>
      <c r="B421" s="16" t="s">
        <v>104</v>
      </c>
      <c r="E421" s="16"/>
      <c r="F421" s="16"/>
      <c r="G421" s="16"/>
      <c r="H421" s="42"/>
      <c r="I421" s="42"/>
      <c r="J421" s="179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</row>
    <row r="422" spans="1:44" s="21" customFormat="1" hidden="1" x14ac:dyDescent="0.25">
      <c r="A422" s="16"/>
      <c r="B422" s="16" t="s">
        <v>105</v>
      </c>
      <c r="E422" s="16"/>
      <c r="F422" s="16"/>
      <c r="G422" s="16"/>
      <c r="H422" s="42"/>
      <c r="I422" s="42"/>
      <c r="J422" s="179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</row>
    <row r="423" spans="1:44" s="21" customFormat="1" hidden="1" x14ac:dyDescent="0.25">
      <c r="A423" s="16"/>
      <c r="B423" s="16" t="s">
        <v>106</v>
      </c>
      <c r="E423" s="16"/>
      <c r="F423" s="16"/>
      <c r="G423" s="16"/>
      <c r="H423" s="42"/>
      <c r="I423" s="42"/>
      <c r="J423" s="179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</row>
    <row r="424" spans="1:44" s="21" customFormat="1" hidden="1" x14ac:dyDescent="0.25">
      <c r="A424" s="16"/>
      <c r="B424" s="16" t="s">
        <v>107</v>
      </c>
      <c r="E424" s="16"/>
      <c r="F424" s="16"/>
      <c r="G424" s="16"/>
      <c r="H424" s="42"/>
      <c r="I424" s="42"/>
      <c r="J424" s="179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</row>
    <row r="425" spans="1:44" s="21" customFormat="1" hidden="1" x14ac:dyDescent="0.25">
      <c r="A425" s="16"/>
      <c r="B425" s="16" t="s">
        <v>108</v>
      </c>
      <c r="E425" s="16"/>
      <c r="F425" s="16"/>
      <c r="G425" s="16"/>
      <c r="H425" s="42"/>
      <c r="I425" s="42"/>
      <c r="J425" s="179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</row>
    <row r="426" spans="1:44" s="21" customFormat="1" hidden="1" x14ac:dyDescent="0.25">
      <c r="A426" s="16"/>
      <c r="B426" s="16" t="s">
        <v>109</v>
      </c>
      <c r="E426" s="16"/>
      <c r="F426" s="16"/>
      <c r="G426" s="16"/>
      <c r="H426" s="42"/>
      <c r="I426" s="42"/>
      <c r="J426" s="179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</row>
    <row r="427" spans="1:44" s="21" customFormat="1" ht="22.5" hidden="1" x14ac:dyDescent="0.25">
      <c r="A427" s="16"/>
      <c r="B427" s="16" t="s">
        <v>110</v>
      </c>
      <c r="E427" s="16"/>
      <c r="F427" s="16"/>
      <c r="G427" s="16"/>
      <c r="H427" s="42"/>
      <c r="I427" s="42"/>
      <c r="J427" s="179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</row>
    <row r="428" spans="1:44" s="21" customFormat="1" hidden="1" x14ac:dyDescent="0.25">
      <c r="A428" s="16"/>
      <c r="B428" s="16" t="s">
        <v>111</v>
      </c>
      <c r="E428" s="16"/>
      <c r="F428" s="16"/>
      <c r="G428" s="16"/>
      <c r="H428" s="42"/>
      <c r="I428" s="42"/>
      <c r="J428" s="179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</row>
    <row r="429" spans="1:44" s="21" customFormat="1" hidden="1" x14ac:dyDescent="0.25">
      <c r="A429" s="16"/>
      <c r="B429" s="16" t="s">
        <v>112</v>
      </c>
      <c r="E429" s="16"/>
      <c r="F429" s="16"/>
      <c r="G429" s="16"/>
      <c r="H429" s="42"/>
      <c r="I429" s="42"/>
      <c r="J429" s="179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</row>
    <row r="430" spans="1:44" s="21" customFormat="1" hidden="1" x14ac:dyDescent="0.25">
      <c r="A430" s="16"/>
      <c r="B430" s="16" t="s">
        <v>113</v>
      </c>
      <c r="E430" s="16"/>
      <c r="F430" s="16"/>
      <c r="G430" s="16"/>
      <c r="H430" s="42"/>
      <c r="I430" s="42"/>
      <c r="J430" s="179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</row>
    <row r="431" spans="1:44" s="21" customFormat="1" hidden="1" x14ac:dyDescent="0.25">
      <c r="A431" s="16"/>
      <c r="B431" s="16" t="s">
        <v>114</v>
      </c>
      <c r="E431" s="16"/>
      <c r="F431" s="16"/>
      <c r="G431" s="16"/>
      <c r="H431" s="42"/>
      <c r="I431" s="42"/>
      <c r="J431" s="179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</row>
    <row r="432" spans="1:44" s="21" customFormat="1" hidden="1" x14ac:dyDescent="0.25">
      <c r="A432" s="16"/>
      <c r="B432" s="16" t="s">
        <v>115</v>
      </c>
      <c r="E432" s="16"/>
      <c r="F432" s="16"/>
      <c r="G432" s="16"/>
      <c r="H432" s="42"/>
      <c r="I432" s="42"/>
      <c r="J432" s="179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</row>
    <row r="433" spans="1:44" s="21" customFormat="1" hidden="1" x14ac:dyDescent="0.25">
      <c r="A433" s="16"/>
      <c r="B433" s="16" t="s">
        <v>116</v>
      </c>
      <c r="E433" s="16"/>
      <c r="F433" s="16"/>
      <c r="G433" s="16"/>
      <c r="H433" s="42"/>
      <c r="I433" s="42"/>
      <c r="J433" s="179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</row>
    <row r="434" spans="1:44" s="21" customFormat="1" hidden="1" x14ac:dyDescent="0.25">
      <c r="A434" s="16"/>
      <c r="B434" s="16" t="s">
        <v>117</v>
      </c>
      <c r="E434" s="16"/>
      <c r="F434" s="16"/>
      <c r="G434" s="16"/>
      <c r="H434" s="42"/>
      <c r="I434" s="42"/>
      <c r="J434" s="179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</row>
    <row r="435" spans="1:44" s="21" customFormat="1" hidden="1" x14ac:dyDescent="0.25">
      <c r="A435" s="16"/>
      <c r="B435" s="16" t="s">
        <v>118</v>
      </c>
      <c r="E435" s="16"/>
      <c r="F435" s="16"/>
      <c r="G435" s="16"/>
      <c r="H435" s="42"/>
      <c r="I435" s="42"/>
      <c r="J435" s="179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</row>
    <row r="436" spans="1:44" s="21" customFormat="1" hidden="1" x14ac:dyDescent="0.25">
      <c r="A436" s="16"/>
      <c r="B436" s="16" t="s">
        <v>119</v>
      </c>
      <c r="E436" s="16"/>
      <c r="F436" s="16"/>
      <c r="G436" s="16"/>
      <c r="H436" s="42"/>
      <c r="I436" s="42"/>
      <c r="J436" s="179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</row>
    <row r="437" spans="1:44" s="21" customFormat="1" hidden="1" x14ac:dyDescent="0.25">
      <c r="A437" s="16"/>
      <c r="B437" s="16" t="s">
        <v>120</v>
      </c>
      <c r="E437" s="16"/>
      <c r="F437" s="16"/>
      <c r="G437" s="16"/>
      <c r="H437" s="42"/>
      <c r="I437" s="42"/>
      <c r="J437" s="179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</row>
    <row r="438" spans="1:44" s="21" customFormat="1" hidden="1" x14ac:dyDescent="0.25">
      <c r="A438" s="16"/>
      <c r="B438" s="16" t="s">
        <v>121</v>
      </c>
      <c r="E438" s="16"/>
      <c r="F438" s="16"/>
      <c r="G438" s="16"/>
      <c r="H438" s="42"/>
      <c r="I438" s="42"/>
      <c r="J438" s="179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</row>
    <row r="439" spans="1:44" s="21" customFormat="1" hidden="1" x14ac:dyDescent="0.25">
      <c r="A439" s="16"/>
      <c r="B439" s="16" t="s">
        <v>122</v>
      </c>
      <c r="E439" s="16"/>
      <c r="F439" s="16"/>
      <c r="G439" s="16"/>
      <c r="H439" s="42"/>
      <c r="I439" s="42"/>
      <c r="J439" s="179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</row>
    <row r="440" spans="1:44" s="21" customFormat="1" hidden="1" x14ac:dyDescent="0.25">
      <c r="A440" s="16"/>
      <c r="B440" s="16" t="s">
        <v>123</v>
      </c>
      <c r="E440" s="16"/>
      <c r="F440" s="16"/>
      <c r="G440" s="16"/>
      <c r="H440" s="42"/>
      <c r="I440" s="42"/>
      <c r="J440" s="179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</row>
    <row r="441" spans="1:44" s="21" customFormat="1" ht="22.5" hidden="1" x14ac:dyDescent="0.25">
      <c r="A441" s="16"/>
      <c r="B441" s="16" t="s">
        <v>124</v>
      </c>
      <c r="E441" s="16"/>
      <c r="F441" s="16"/>
      <c r="G441" s="16"/>
      <c r="H441" s="42"/>
      <c r="I441" s="42"/>
      <c r="J441" s="179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</row>
    <row r="442" spans="1:44" s="21" customFormat="1" hidden="1" x14ac:dyDescent="0.25">
      <c r="A442" s="16"/>
      <c r="B442" s="16" t="s">
        <v>125</v>
      </c>
      <c r="E442" s="16"/>
      <c r="F442" s="16"/>
      <c r="G442" s="16"/>
      <c r="H442" s="42"/>
      <c r="I442" s="42"/>
      <c r="J442" s="179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</row>
    <row r="443" spans="1:44" s="21" customFormat="1" hidden="1" x14ac:dyDescent="0.25">
      <c r="A443" s="16"/>
      <c r="B443" s="16" t="s">
        <v>126</v>
      </c>
      <c r="E443" s="16"/>
      <c r="F443" s="16"/>
      <c r="G443" s="16"/>
      <c r="H443" s="42"/>
      <c r="I443" s="42"/>
      <c r="J443" s="179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</row>
    <row r="444" spans="1:44" s="21" customFormat="1" hidden="1" x14ac:dyDescent="0.25">
      <c r="A444" s="16"/>
      <c r="B444" s="16" t="s">
        <v>127</v>
      </c>
      <c r="E444" s="16"/>
      <c r="F444" s="16"/>
      <c r="G444" s="16"/>
      <c r="H444" s="42"/>
      <c r="I444" s="42"/>
      <c r="J444" s="179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</row>
    <row r="445" spans="1:44" s="21" customFormat="1" hidden="1" x14ac:dyDescent="0.25">
      <c r="A445" s="16"/>
      <c r="B445" s="16" t="s">
        <v>128</v>
      </c>
      <c r="E445" s="16"/>
      <c r="F445" s="16"/>
      <c r="G445" s="16"/>
      <c r="H445" s="42"/>
      <c r="I445" s="42"/>
      <c r="J445" s="179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</row>
    <row r="446" spans="1:44" s="21" customFormat="1" hidden="1" x14ac:dyDescent="0.25">
      <c r="A446" s="16"/>
      <c r="B446" s="16" t="s">
        <v>129</v>
      </c>
      <c r="E446" s="16"/>
      <c r="F446" s="16"/>
      <c r="G446" s="16"/>
      <c r="H446" s="42"/>
      <c r="I446" s="42"/>
      <c r="J446" s="179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</row>
    <row r="447" spans="1:44" s="21" customFormat="1" hidden="1" x14ac:dyDescent="0.25">
      <c r="A447" s="16"/>
      <c r="B447" s="16" t="s">
        <v>130</v>
      </c>
      <c r="E447" s="16"/>
      <c r="F447" s="16"/>
      <c r="G447" s="16"/>
      <c r="H447" s="42"/>
      <c r="I447" s="42"/>
      <c r="J447" s="179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</row>
    <row r="448" spans="1:44" s="21" customFormat="1" hidden="1" x14ac:dyDescent="0.25">
      <c r="A448" s="16"/>
      <c r="B448" s="16" t="s">
        <v>131</v>
      </c>
      <c r="E448" s="16"/>
      <c r="F448" s="16"/>
      <c r="G448" s="16"/>
      <c r="H448" s="42"/>
      <c r="I448" s="42"/>
      <c r="J448" s="179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</row>
    <row r="449" spans="1:44" s="21" customFormat="1" hidden="1" x14ac:dyDescent="0.25">
      <c r="A449" s="16"/>
      <c r="B449" s="16" t="s">
        <v>132</v>
      </c>
      <c r="E449" s="16"/>
      <c r="F449" s="16"/>
      <c r="G449" s="16"/>
      <c r="H449" s="42"/>
      <c r="I449" s="42"/>
      <c r="J449" s="179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</row>
    <row r="450" spans="1:44" s="21" customFormat="1" hidden="1" x14ac:dyDescent="0.25">
      <c r="A450" s="16"/>
      <c r="B450" s="16" t="s">
        <v>133</v>
      </c>
      <c r="E450" s="16"/>
      <c r="F450" s="16"/>
      <c r="G450" s="16"/>
      <c r="H450" s="42"/>
      <c r="I450" s="42"/>
      <c r="J450" s="179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</row>
    <row r="451" spans="1:44" s="21" customFormat="1" hidden="1" x14ac:dyDescent="0.25">
      <c r="A451" s="16"/>
      <c r="B451" s="16" t="s">
        <v>134</v>
      </c>
      <c r="E451" s="16"/>
      <c r="F451" s="16"/>
      <c r="G451" s="16"/>
      <c r="H451" s="42"/>
      <c r="I451" s="42"/>
      <c r="J451" s="179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</row>
    <row r="452" spans="1:44" s="21" customFormat="1" hidden="1" x14ac:dyDescent="0.25">
      <c r="A452" s="16"/>
      <c r="B452" s="16" t="s">
        <v>135</v>
      </c>
      <c r="E452" s="16"/>
      <c r="F452" s="16"/>
      <c r="G452" s="16"/>
      <c r="H452" s="42"/>
      <c r="I452" s="42"/>
      <c r="J452" s="179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</row>
    <row r="453" spans="1:44" s="21" customFormat="1" hidden="1" x14ac:dyDescent="0.25">
      <c r="A453" s="16"/>
      <c r="B453" s="16" t="s">
        <v>136</v>
      </c>
      <c r="E453" s="16"/>
      <c r="F453" s="16"/>
      <c r="G453" s="16"/>
      <c r="H453" s="42"/>
      <c r="I453" s="42"/>
      <c r="J453" s="179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</row>
    <row r="454" spans="1:44" s="21" customFormat="1" hidden="1" x14ac:dyDescent="0.25">
      <c r="A454" s="16"/>
      <c r="B454" s="16" t="s">
        <v>137</v>
      </c>
      <c r="E454" s="16"/>
      <c r="F454" s="16"/>
      <c r="G454" s="16"/>
      <c r="H454" s="42"/>
      <c r="I454" s="42"/>
      <c r="J454" s="179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</row>
    <row r="455" spans="1:44" s="21" customFormat="1" hidden="1" x14ac:dyDescent="0.25">
      <c r="A455" s="16"/>
      <c r="B455" s="16" t="s">
        <v>138</v>
      </c>
      <c r="E455" s="16"/>
      <c r="F455" s="16"/>
      <c r="G455" s="16"/>
      <c r="H455" s="42"/>
      <c r="I455" s="42"/>
      <c r="J455" s="179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</row>
    <row r="456" spans="1:44" s="21" customFormat="1" hidden="1" x14ac:dyDescent="0.25">
      <c r="A456" s="16"/>
      <c r="B456" s="16" t="s">
        <v>139</v>
      </c>
      <c r="E456" s="16"/>
      <c r="F456" s="16"/>
      <c r="G456" s="16"/>
      <c r="H456" s="42"/>
      <c r="I456" s="42"/>
      <c r="J456" s="179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</row>
    <row r="457" spans="1:44" s="21" customFormat="1" hidden="1" x14ac:dyDescent="0.25">
      <c r="A457" s="16"/>
      <c r="B457" s="16" t="s">
        <v>140</v>
      </c>
      <c r="E457" s="16"/>
      <c r="F457" s="16"/>
      <c r="G457" s="16"/>
      <c r="H457" s="42"/>
      <c r="I457" s="42"/>
      <c r="J457" s="179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</row>
    <row r="458" spans="1:44" s="21" customFormat="1" ht="22.5" hidden="1" x14ac:dyDescent="0.25">
      <c r="A458" s="16"/>
      <c r="B458" s="16" t="s">
        <v>141</v>
      </c>
      <c r="E458" s="16"/>
      <c r="F458" s="16"/>
      <c r="G458" s="16"/>
      <c r="H458" s="42"/>
      <c r="I458" s="42"/>
      <c r="J458" s="179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</row>
    <row r="459" spans="1:44" s="21" customFormat="1" hidden="1" x14ac:dyDescent="0.25">
      <c r="A459" s="16"/>
      <c r="B459" s="16" t="s">
        <v>142</v>
      </c>
      <c r="E459" s="16"/>
      <c r="F459" s="16"/>
      <c r="G459" s="16"/>
      <c r="H459" s="42"/>
      <c r="I459" s="42"/>
      <c r="J459" s="179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</row>
    <row r="460" spans="1:44" s="21" customFormat="1" hidden="1" x14ac:dyDescent="0.25">
      <c r="A460" s="16"/>
      <c r="B460" s="16" t="s">
        <v>143</v>
      </c>
      <c r="E460" s="16"/>
      <c r="F460" s="16"/>
      <c r="G460" s="16"/>
      <c r="H460" s="42"/>
      <c r="I460" s="42"/>
      <c r="J460" s="179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</row>
    <row r="461" spans="1:44" s="21" customFormat="1" hidden="1" x14ac:dyDescent="0.25">
      <c r="A461" s="16"/>
      <c r="B461" s="16" t="s">
        <v>144</v>
      </c>
      <c r="E461" s="16"/>
      <c r="F461" s="16"/>
      <c r="G461" s="16"/>
      <c r="H461" s="42"/>
      <c r="I461" s="42"/>
      <c r="J461" s="179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</row>
    <row r="462" spans="1:44" s="21" customFormat="1" hidden="1" x14ac:dyDescent="0.25">
      <c r="A462" s="16"/>
      <c r="B462" s="16" t="s">
        <v>145</v>
      </c>
      <c r="E462" s="16"/>
      <c r="F462" s="16"/>
      <c r="G462" s="16"/>
      <c r="H462" s="42"/>
      <c r="I462" s="42"/>
      <c r="J462" s="179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</row>
    <row r="463" spans="1:44" s="21" customFormat="1" hidden="1" x14ac:dyDescent="0.25">
      <c r="A463" s="16"/>
      <c r="B463" s="16" t="s">
        <v>146</v>
      </c>
      <c r="E463" s="16"/>
      <c r="F463" s="16"/>
      <c r="G463" s="16"/>
      <c r="H463" s="42"/>
      <c r="I463" s="42"/>
      <c r="J463" s="179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</row>
    <row r="464" spans="1:44" s="21" customFormat="1" hidden="1" x14ac:dyDescent="0.25">
      <c r="A464" s="16"/>
      <c r="B464" s="16" t="s">
        <v>147</v>
      </c>
      <c r="E464" s="16"/>
      <c r="F464" s="16"/>
      <c r="G464" s="16"/>
      <c r="H464" s="42"/>
      <c r="I464" s="42"/>
      <c r="J464" s="179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</row>
    <row r="465" spans="1:44" s="21" customFormat="1" hidden="1" x14ac:dyDescent="0.25">
      <c r="A465" s="16"/>
      <c r="B465" s="16" t="s">
        <v>148</v>
      </c>
      <c r="E465" s="16"/>
      <c r="F465" s="16"/>
      <c r="G465" s="16"/>
      <c r="H465" s="42"/>
      <c r="I465" s="42"/>
      <c r="J465" s="179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</row>
    <row r="466" spans="1:44" s="21" customFormat="1" hidden="1" x14ac:dyDescent="0.25">
      <c r="A466" s="16"/>
      <c r="B466" s="16" t="s">
        <v>149</v>
      </c>
      <c r="E466" s="16"/>
      <c r="F466" s="16"/>
      <c r="G466" s="16"/>
      <c r="H466" s="42"/>
      <c r="I466" s="42"/>
      <c r="J466" s="179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</row>
    <row r="467" spans="1:44" s="21" customFormat="1" hidden="1" x14ac:dyDescent="0.25">
      <c r="A467" s="16"/>
      <c r="B467" s="16" t="s">
        <v>150</v>
      </c>
      <c r="E467" s="16"/>
      <c r="F467" s="16"/>
      <c r="G467" s="16"/>
      <c r="H467" s="42"/>
      <c r="I467" s="42"/>
      <c r="J467" s="179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</row>
    <row r="468" spans="1:44" s="21" customFormat="1" hidden="1" x14ac:dyDescent="0.25">
      <c r="A468" s="16"/>
      <c r="B468" s="16" t="s">
        <v>151</v>
      </c>
      <c r="E468" s="16"/>
      <c r="F468" s="16"/>
      <c r="G468" s="16"/>
      <c r="H468" s="42"/>
      <c r="I468" s="42"/>
      <c r="J468" s="179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</row>
    <row r="469" spans="1:44" s="21" customFormat="1" hidden="1" x14ac:dyDescent="0.25">
      <c r="A469" s="16"/>
      <c r="B469" s="16" t="s">
        <v>152</v>
      </c>
      <c r="E469" s="16"/>
      <c r="F469" s="16"/>
      <c r="G469" s="16"/>
      <c r="H469" s="42"/>
      <c r="I469" s="42"/>
      <c r="J469" s="179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</row>
    <row r="470" spans="1:44" s="21" customFormat="1" hidden="1" x14ac:dyDescent="0.25">
      <c r="A470" s="16"/>
      <c r="B470" s="16" t="s">
        <v>153</v>
      </c>
      <c r="E470" s="16"/>
      <c r="F470" s="16"/>
      <c r="G470" s="16"/>
      <c r="H470" s="42"/>
      <c r="I470" s="42"/>
      <c r="J470" s="179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</row>
    <row r="471" spans="1:44" s="21" customFormat="1" hidden="1" x14ac:dyDescent="0.25">
      <c r="A471" s="16"/>
      <c r="B471" s="16" t="s">
        <v>154</v>
      </c>
      <c r="E471" s="16"/>
      <c r="F471" s="16"/>
      <c r="G471" s="16"/>
      <c r="H471" s="42"/>
      <c r="I471" s="42"/>
      <c r="J471" s="179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</row>
    <row r="472" spans="1:44" s="21" customFormat="1" hidden="1" x14ac:dyDescent="0.25">
      <c r="A472" s="16"/>
      <c r="B472" s="16" t="s">
        <v>155</v>
      </c>
      <c r="E472" s="16"/>
      <c r="F472" s="16"/>
      <c r="G472" s="16"/>
      <c r="H472" s="42"/>
      <c r="I472" s="42"/>
      <c r="J472" s="179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</row>
    <row r="473" spans="1:44" s="21" customFormat="1" hidden="1" x14ac:dyDescent="0.25">
      <c r="A473" s="16"/>
      <c r="B473" s="16" t="s">
        <v>156</v>
      </c>
      <c r="E473" s="16"/>
      <c r="F473" s="16"/>
      <c r="G473" s="16"/>
      <c r="H473" s="42"/>
      <c r="I473" s="42"/>
      <c r="J473" s="179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</row>
    <row r="474" spans="1:44" s="21" customFormat="1" hidden="1" x14ac:dyDescent="0.25">
      <c r="A474" s="16"/>
      <c r="B474" s="16" t="s">
        <v>157</v>
      </c>
      <c r="E474" s="16"/>
      <c r="F474" s="16"/>
      <c r="G474" s="16"/>
      <c r="H474" s="42"/>
      <c r="I474" s="42"/>
      <c r="J474" s="179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</row>
    <row r="475" spans="1:44" s="21" customFormat="1" hidden="1" x14ac:dyDescent="0.25">
      <c r="A475" s="16"/>
      <c r="B475" s="16" t="s">
        <v>158</v>
      </c>
      <c r="E475" s="16"/>
      <c r="F475" s="16"/>
      <c r="G475" s="16"/>
      <c r="H475" s="42"/>
      <c r="I475" s="42"/>
      <c r="J475" s="179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</row>
    <row r="476" spans="1:44" s="21" customFormat="1" hidden="1" x14ac:dyDescent="0.25">
      <c r="A476" s="16"/>
      <c r="B476" s="16" t="s">
        <v>159</v>
      </c>
      <c r="E476" s="16"/>
      <c r="F476" s="16"/>
      <c r="G476" s="16"/>
      <c r="H476" s="42"/>
      <c r="I476" s="42"/>
      <c r="J476" s="179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</row>
    <row r="477" spans="1:44" s="21" customFormat="1" hidden="1" x14ac:dyDescent="0.25">
      <c r="A477" s="16"/>
      <c r="B477" s="16" t="s">
        <v>160</v>
      </c>
      <c r="E477" s="16"/>
      <c r="F477" s="16"/>
      <c r="G477" s="16"/>
      <c r="H477" s="42"/>
      <c r="I477" s="42"/>
      <c r="J477" s="179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</row>
    <row r="478" spans="1:44" s="21" customFormat="1" hidden="1" x14ac:dyDescent="0.25">
      <c r="A478" s="16"/>
      <c r="B478" s="16" t="s">
        <v>161</v>
      </c>
      <c r="E478" s="16"/>
      <c r="F478" s="16"/>
      <c r="G478" s="16"/>
      <c r="H478" s="42"/>
      <c r="I478" s="42"/>
      <c r="J478" s="179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</row>
    <row r="479" spans="1:44" s="21" customFormat="1" hidden="1" x14ac:dyDescent="0.25">
      <c r="A479" s="16"/>
      <c r="B479" s="16" t="s">
        <v>162</v>
      </c>
      <c r="E479" s="16"/>
      <c r="F479" s="16"/>
      <c r="G479" s="16"/>
      <c r="H479" s="42"/>
      <c r="I479" s="42"/>
      <c r="J479" s="179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</row>
    <row r="480" spans="1:44" s="21" customFormat="1" hidden="1" x14ac:dyDescent="0.25">
      <c r="A480" s="16"/>
      <c r="B480" s="16" t="s">
        <v>163</v>
      </c>
      <c r="E480" s="16"/>
      <c r="F480" s="16"/>
      <c r="G480" s="16"/>
      <c r="H480" s="42"/>
      <c r="I480" s="42"/>
      <c r="J480" s="179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</row>
    <row r="481" spans="1:44" s="21" customFormat="1" hidden="1" x14ac:dyDescent="0.25">
      <c r="A481" s="16"/>
      <c r="B481" s="16" t="s">
        <v>164</v>
      </c>
      <c r="E481" s="16"/>
      <c r="F481" s="16"/>
      <c r="G481" s="16"/>
      <c r="H481" s="42"/>
      <c r="I481" s="42"/>
      <c r="J481" s="179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</row>
    <row r="482" spans="1:44" s="21" customFormat="1" hidden="1" x14ac:dyDescent="0.25">
      <c r="A482" s="16"/>
      <c r="B482" s="16" t="s">
        <v>165</v>
      </c>
      <c r="E482" s="16"/>
      <c r="F482" s="16"/>
      <c r="G482" s="16"/>
      <c r="H482" s="42"/>
      <c r="I482" s="42"/>
      <c r="J482" s="179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</row>
    <row r="483" spans="1:44" s="21" customFormat="1" hidden="1" x14ac:dyDescent="0.25">
      <c r="A483" s="16"/>
      <c r="B483" s="16" t="s">
        <v>166</v>
      </c>
      <c r="E483" s="16"/>
      <c r="F483" s="16"/>
      <c r="G483" s="16"/>
      <c r="H483" s="42"/>
      <c r="I483" s="42"/>
      <c r="J483" s="179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</row>
    <row r="484" spans="1:44" s="21" customFormat="1" hidden="1" x14ac:dyDescent="0.25">
      <c r="A484" s="16"/>
      <c r="B484" s="16" t="s">
        <v>167</v>
      </c>
      <c r="E484" s="16"/>
      <c r="F484" s="16"/>
      <c r="G484" s="16"/>
      <c r="H484" s="42"/>
      <c r="I484" s="42"/>
      <c r="J484" s="179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</row>
    <row r="485" spans="1:44" s="21" customFormat="1" hidden="1" x14ac:dyDescent="0.25">
      <c r="A485" s="16"/>
      <c r="B485" s="16" t="s">
        <v>168</v>
      </c>
      <c r="E485" s="16"/>
      <c r="F485" s="16"/>
      <c r="G485" s="16"/>
      <c r="H485" s="42"/>
      <c r="I485" s="42"/>
      <c r="J485" s="179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</row>
    <row r="486" spans="1:44" s="21" customFormat="1" hidden="1" x14ac:dyDescent="0.25">
      <c r="A486" s="16"/>
      <c r="B486" s="16" t="s">
        <v>169</v>
      </c>
      <c r="E486" s="16"/>
      <c r="F486" s="16"/>
      <c r="G486" s="16"/>
      <c r="H486" s="42"/>
      <c r="I486" s="42"/>
      <c r="J486" s="179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</row>
    <row r="487" spans="1:44" s="21" customFormat="1" hidden="1" x14ac:dyDescent="0.25">
      <c r="A487" s="16"/>
      <c r="B487" s="16" t="s">
        <v>170</v>
      </c>
      <c r="E487" s="16"/>
      <c r="F487" s="16"/>
      <c r="G487" s="16"/>
      <c r="H487" s="42"/>
      <c r="I487" s="42"/>
      <c r="J487" s="179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</row>
    <row r="488" spans="1:44" s="21" customFormat="1" hidden="1" x14ac:dyDescent="0.25">
      <c r="A488" s="16"/>
      <c r="B488" s="16" t="s">
        <v>171</v>
      </c>
      <c r="E488" s="16"/>
      <c r="F488" s="16"/>
      <c r="G488" s="16"/>
      <c r="H488" s="42"/>
      <c r="I488" s="42"/>
      <c r="J488" s="179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</row>
    <row r="489" spans="1:44" s="21" customFormat="1" hidden="1" x14ac:dyDescent="0.25">
      <c r="A489" s="16"/>
      <c r="B489" s="16" t="s">
        <v>172</v>
      </c>
      <c r="E489" s="16"/>
      <c r="F489" s="16"/>
      <c r="G489" s="16"/>
      <c r="H489" s="42"/>
      <c r="I489" s="42"/>
      <c r="J489" s="179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</row>
    <row r="490" spans="1:44" s="21" customFormat="1" hidden="1" x14ac:dyDescent="0.25">
      <c r="A490" s="16"/>
      <c r="B490" s="16" t="s">
        <v>173</v>
      </c>
      <c r="E490" s="16"/>
      <c r="F490" s="16"/>
      <c r="G490" s="16"/>
      <c r="H490" s="42"/>
      <c r="I490" s="42"/>
      <c r="J490" s="179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</row>
    <row r="491" spans="1:44" s="21" customFormat="1" hidden="1" x14ac:dyDescent="0.25">
      <c r="A491" s="16"/>
      <c r="B491" s="16" t="s">
        <v>174</v>
      </c>
      <c r="E491" s="16"/>
      <c r="F491" s="16"/>
      <c r="G491" s="16"/>
      <c r="H491" s="42"/>
      <c r="I491" s="42"/>
      <c r="J491" s="179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</row>
    <row r="492" spans="1:44" s="21" customFormat="1" ht="22.5" hidden="1" x14ac:dyDescent="0.25">
      <c r="A492" s="16"/>
      <c r="B492" s="16" t="s">
        <v>175</v>
      </c>
      <c r="E492" s="16"/>
      <c r="F492" s="16"/>
      <c r="G492" s="16"/>
      <c r="H492" s="42"/>
      <c r="I492" s="42"/>
      <c r="J492" s="179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</row>
    <row r="493" spans="1:44" s="21" customFormat="1" hidden="1" x14ac:dyDescent="0.25">
      <c r="A493" s="16"/>
      <c r="B493" s="16" t="s">
        <v>176</v>
      </c>
      <c r="E493" s="16"/>
      <c r="F493" s="16"/>
      <c r="G493" s="16"/>
      <c r="H493" s="42"/>
      <c r="I493" s="42"/>
      <c r="J493" s="179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</row>
    <row r="494" spans="1:44" s="21" customFormat="1" hidden="1" x14ac:dyDescent="0.25">
      <c r="A494" s="16"/>
      <c r="B494" s="16" t="s">
        <v>177</v>
      </c>
      <c r="E494" s="16"/>
      <c r="F494" s="16"/>
      <c r="G494" s="16"/>
      <c r="H494" s="42"/>
      <c r="I494" s="42"/>
      <c r="J494" s="179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</row>
    <row r="495" spans="1:44" s="21" customFormat="1" hidden="1" x14ac:dyDescent="0.25">
      <c r="A495" s="16"/>
      <c r="B495" s="16" t="s">
        <v>178</v>
      </c>
      <c r="E495" s="16"/>
      <c r="F495" s="16"/>
      <c r="G495" s="16"/>
      <c r="H495" s="42"/>
      <c r="I495" s="42"/>
      <c r="J495" s="179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</row>
    <row r="496" spans="1:44" s="21" customFormat="1" hidden="1" x14ac:dyDescent="0.25">
      <c r="A496" s="16"/>
      <c r="B496" s="16" t="s">
        <v>179</v>
      </c>
      <c r="E496" s="16"/>
      <c r="F496" s="16"/>
      <c r="G496" s="16"/>
      <c r="H496" s="42"/>
      <c r="I496" s="42"/>
      <c r="J496" s="179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</row>
    <row r="497" spans="1:44" s="21" customFormat="1" hidden="1" x14ac:dyDescent="0.25">
      <c r="A497" s="16"/>
      <c r="B497" s="16" t="s">
        <v>180</v>
      </c>
      <c r="E497" s="16"/>
      <c r="F497" s="16"/>
      <c r="G497" s="16"/>
      <c r="H497" s="42"/>
      <c r="I497" s="42"/>
      <c r="J497" s="179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</row>
    <row r="498" spans="1:44" s="21" customFormat="1" hidden="1" x14ac:dyDescent="0.25">
      <c r="A498" s="16"/>
      <c r="B498" s="16" t="s">
        <v>181</v>
      </c>
      <c r="E498" s="16"/>
      <c r="F498" s="16"/>
      <c r="G498" s="16"/>
      <c r="H498" s="42"/>
      <c r="I498" s="42"/>
      <c r="J498" s="179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</row>
    <row r="499" spans="1:44" s="21" customFormat="1" hidden="1" x14ac:dyDescent="0.25">
      <c r="A499" s="16"/>
      <c r="B499" s="16" t="s">
        <v>182</v>
      </c>
      <c r="E499" s="16"/>
      <c r="F499" s="16"/>
      <c r="G499" s="16"/>
      <c r="H499" s="42"/>
      <c r="I499" s="42"/>
      <c r="J499" s="179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</row>
    <row r="500" spans="1:44" s="21" customFormat="1" hidden="1" x14ac:dyDescent="0.25">
      <c r="A500" s="16"/>
      <c r="B500" s="16" t="s">
        <v>183</v>
      </c>
      <c r="E500" s="16"/>
      <c r="F500" s="16"/>
      <c r="G500" s="16"/>
      <c r="H500" s="42"/>
      <c r="I500" s="42"/>
      <c r="J500" s="179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</row>
    <row r="501" spans="1:44" s="21" customFormat="1" hidden="1" x14ac:dyDescent="0.25">
      <c r="A501" s="16"/>
      <c r="B501" s="16" t="s">
        <v>184</v>
      </c>
      <c r="E501" s="16"/>
      <c r="F501" s="16"/>
      <c r="G501" s="16"/>
      <c r="H501" s="42"/>
      <c r="I501" s="42"/>
      <c r="J501" s="179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</row>
    <row r="502" spans="1:44" s="21" customFormat="1" hidden="1" x14ac:dyDescent="0.25">
      <c r="A502" s="16"/>
      <c r="B502" s="16" t="s">
        <v>185</v>
      </c>
      <c r="E502" s="16"/>
      <c r="F502" s="16"/>
      <c r="G502" s="16"/>
      <c r="H502" s="42"/>
      <c r="I502" s="42"/>
      <c r="J502" s="179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</row>
    <row r="503" spans="1:44" s="21" customFormat="1" hidden="1" x14ac:dyDescent="0.25">
      <c r="A503" s="16"/>
      <c r="B503" s="16" t="s">
        <v>186</v>
      </c>
      <c r="E503" s="16"/>
      <c r="F503" s="16"/>
      <c r="G503" s="16"/>
      <c r="H503" s="42"/>
      <c r="I503" s="42"/>
      <c r="J503" s="179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</row>
    <row r="504" spans="1:44" s="21" customFormat="1" hidden="1" x14ac:dyDescent="0.25">
      <c r="A504" s="16"/>
      <c r="B504" s="16" t="s">
        <v>187</v>
      </c>
      <c r="E504" s="16"/>
      <c r="F504" s="16"/>
      <c r="G504" s="16"/>
      <c r="H504" s="42"/>
      <c r="I504" s="42"/>
      <c r="J504" s="179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</row>
    <row r="505" spans="1:44" s="21" customFormat="1" hidden="1" x14ac:dyDescent="0.25">
      <c r="A505" s="16"/>
      <c r="B505" s="16" t="s">
        <v>188</v>
      </c>
      <c r="E505" s="16"/>
      <c r="F505" s="16"/>
      <c r="G505" s="16"/>
      <c r="H505" s="42"/>
      <c r="I505" s="42"/>
      <c r="J505" s="179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</row>
    <row r="506" spans="1:44" s="21" customFormat="1" hidden="1" x14ac:dyDescent="0.25">
      <c r="A506" s="16"/>
      <c r="B506" s="16" t="s">
        <v>189</v>
      </c>
      <c r="E506" s="16"/>
      <c r="F506" s="16"/>
      <c r="G506" s="16"/>
      <c r="H506" s="42"/>
      <c r="I506" s="42"/>
      <c r="J506" s="179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</row>
    <row r="507" spans="1:44" s="21" customFormat="1" hidden="1" x14ac:dyDescent="0.25">
      <c r="A507" s="16"/>
      <c r="B507" s="16" t="s">
        <v>190</v>
      </c>
      <c r="E507" s="16"/>
      <c r="F507" s="16"/>
      <c r="G507" s="16"/>
      <c r="H507" s="42"/>
      <c r="I507" s="42"/>
      <c r="J507" s="179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</row>
    <row r="508" spans="1:44" s="21" customFormat="1" hidden="1" x14ac:dyDescent="0.25">
      <c r="A508" s="16"/>
      <c r="B508" s="16" t="s">
        <v>191</v>
      </c>
      <c r="E508" s="16"/>
      <c r="F508" s="16"/>
      <c r="G508" s="16"/>
      <c r="H508" s="42"/>
      <c r="I508" s="42"/>
      <c r="J508" s="179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</row>
  </sheetData>
  <mergeCells count="5">
    <mergeCell ref="A53:G53"/>
    <mergeCell ref="B1:H1"/>
    <mergeCell ref="B2:H2"/>
    <mergeCell ref="B3:H3"/>
    <mergeCell ref="B4:H4"/>
  </mergeCells>
  <dataValidations count="1">
    <dataValidation type="list" allowBlank="1" showInputMessage="1" showErrorMessage="1" sqref="I4:AL4">
      <formula1>#REF!</formula1>
    </dataValidation>
  </dataValidations>
  <hyperlinks>
    <hyperlink ref="J1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LA_PCR Atsinanana_OK</vt:lpstr>
      <vt:lpstr>PCR Melaky_OK</vt:lpstr>
      <vt:lpstr>LA_PCR SAVA</vt:lpstr>
    </vt:vector>
  </TitlesOfParts>
  <Company>World Food Programme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RAHARINJATOVO Arisoa</dc:creator>
  <cp:lastModifiedBy>LUCIA AIME</cp:lastModifiedBy>
  <cp:lastPrinted>2017-08-07T06:42:22Z</cp:lastPrinted>
  <dcterms:created xsi:type="dcterms:W3CDTF">2017-07-18T12:49:37Z</dcterms:created>
  <dcterms:modified xsi:type="dcterms:W3CDTF">2017-08-07T06:42:52Z</dcterms:modified>
</cp:coreProperties>
</file>