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C0B1AE72-C1E5-4798-89DF-A97840FE2C1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Основные данные" sheetId="1" r:id="rId1"/>
    <sheet name="Интервальная таблица" sheetId="2" r:id="rId2"/>
    <sheet name="Графики" sheetId="3" r:id="rId3"/>
    <sheet name="Пирсона" sheetId="4" r:id="rId4"/>
    <sheet name="Колмогорова" sheetId="5" r:id="rId5"/>
  </sheets>
  <definedNames>
    <definedName name="_xlnm._FilterDatabase" localSheetId="0" hidden="1">'Основные данные'!#REF!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6" i="5"/>
  <c r="D46" i="5"/>
  <c r="H7" i="5" l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6" i="5"/>
  <c r="J32" i="4"/>
  <c r="J30" i="4"/>
  <c r="J19" i="4"/>
  <c r="H20" i="4"/>
  <c r="G19" i="4"/>
  <c r="D19" i="4"/>
  <c r="C19" i="4"/>
  <c r="D77" i="3" l="1"/>
  <c r="G11" i="2"/>
  <c r="G5" i="2"/>
  <c r="C4" i="2"/>
  <c r="U20" i="1"/>
  <c r="R9" i="1"/>
  <c r="K10" i="1"/>
  <c r="H6" i="1" s="1"/>
  <c r="H7" i="1" l="1"/>
  <c r="L5" i="5"/>
  <c r="C6" i="2"/>
  <c r="G10" i="2" s="1"/>
  <c r="H9" i="4"/>
  <c r="D7" i="4"/>
  <c r="D8" i="4"/>
  <c r="D9" i="4"/>
  <c r="D10" i="4"/>
  <c r="D11" i="4"/>
  <c r="D12" i="4"/>
  <c r="D13" i="4"/>
  <c r="D6" i="4"/>
  <c r="K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8" i="3"/>
  <c r="D9" i="3"/>
  <c r="D10" i="3"/>
  <c r="D7" i="3"/>
  <c r="D6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7" i="3"/>
  <c r="C8" i="3"/>
  <c r="C9" i="3"/>
  <c r="C10" i="3"/>
  <c r="C11" i="3"/>
  <c r="C6" i="3"/>
  <c r="H11" i="2"/>
  <c r="G9" i="2"/>
  <c r="I8" i="2"/>
  <c r="J8" i="2"/>
  <c r="K8" i="2"/>
  <c r="L8" i="2"/>
  <c r="M8" i="2"/>
  <c r="N8" i="2"/>
  <c r="H8" i="2"/>
  <c r="G8" i="2"/>
  <c r="H4" i="2" l="1"/>
  <c r="C5" i="2"/>
  <c r="O27" i="1"/>
  <c r="P27" i="1" s="1"/>
  <c r="O14" i="1"/>
  <c r="P14" i="1" s="1"/>
  <c r="O61" i="1"/>
  <c r="O53" i="1"/>
  <c r="O48" i="1"/>
  <c r="O40" i="1"/>
  <c r="P40" i="1" s="1"/>
  <c r="O35" i="1"/>
  <c r="O22" i="1"/>
  <c r="O9" i="1"/>
  <c r="H5" i="2" l="1"/>
  <c r="I4" i="2"/>
  <c r="P53" i="1"/>
  <c r="L10" i="1"/>
  <c r="S7" i="5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J4" i="2" l="1"/>
  <c r="I5" i="2"/>
  <c r="H74" i="1"/>
  <c r="H62" i="1"/>
  <c r="H46" i="1"/>
  <c r="H30" i="1"/>
  <c r="H14" i="1"/>
  <c r="H80" i="1"/>
  <c r="H72" i="1"/>
  <c r="H58" i="1"/>
  <c r="H42" i="1"/>
  <c r="H26" i="1"/>
  <c r="H10" i="1"/>
  <c r="H78" i="1"/>
  <c r="H70" i="1"/>
  <c r="H54" i="1"/>
  <c r="H38" i="1"/>
  <c r="H22" i="1"/>
  <c r="H76" i="1"/>
  <c r="H66" i="1"/>
  <c r="H50" i="1"/>
  <c r="H34" i="1"/>
  <c r="H18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81" i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H7" i="4"/>
  <c r="J5" i="2" l="1"/>
  <c r="K4" i="2"/>
  <c r="L11" i="5"/>
  <c r="L15" i="5" s="1"/>
  <c r="O15" i="1"/>
  <c r="K11" i="1"/>
  <c r="L11" i="1" s="1"/>
  <c r="O41" i="1"/>
  <c r="O28" i="1"/>
  <c r="P28" i="1" s="1"/>
  <c r="O54" i="1"/>
  <c r="H10" i="2"/>
  <c r="I10" i="2"/>
  <c r="J10" i="2"/>
  <c r="H9" i="2"/>
  <c r="I9" i="2"/>
  <c r="J9" i="2"/>
  <c r="K9" i="2"/>
  <c r="L9" i="2"/>
  <c r="M9" i="2"/>
  <c r="N9" i="2"/>
  <c r="U8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L4" i="2" l="1"/>
  <c r="K5" i="2"/>
  <c r="K10" i="2" s="1"/>
  <c r="O42" i="1"/>
  <c r="R44" i="1" s="1"/>
  <c r="P41" i="1"/>
  <c r="O55" i="1"/>
  <c r="U11" i="1" s="1"/>
  <c r="P54" i="1"/>
  <c r="R48" i="1"/>
  <c r="P42" i="1"/>
  <c r="O29" i="1"/>
  <c r="R35" i="1" s="1"/>
  <c r="R61" i="1"/>
  <c r="R57" i="1"/>
  <c r="O16" i="1"/>
  <c r="R18" i="1" s="1"/>
  <c r="P15" i="1"/>
  <c r="L5" i="2" l="1"/>
  <c r="L10" i="2" s="1"/>
  <c r="M4" i="2"/>
  <c r="P29" i="1"/>
  <c r="R31" i="1"/>
  <c r="P55" i="1"/>
  <c r="U12" i="1"/>
  <c r="V12" i="1" s="1"/>
  <c r="V11" i="1"/>
  <c r="U21" i="1"/>
  <c r="V21" i="1" s="1"/>
  <c r="V20" i="1"/>
  <c r="R22" i="1"/>
  <c r="P16" i="1"/>
  <c r="N4" i="2" l="1"/>
  <c r="N5" i="2" s="1"/>
  <c r="N10" i="2" s="1"/>
  <c r="M5" i="2"/>
  <c r="M10" i="2" s="1"/>
  <c r="L6" i="5"/>
  <c r="D6" i="5" s="1"/>
  <c r="H11" i="4"/>
  <c r="K8" i="3"/>
  <c r="I11" i="2"/>
  <c r="J11" i="2" l="1"/>
  <c r="K9" i="3"/>
  <c r="K11" i="2" l="1"/>
  <c r="K10" i="3"/>
  <c r="L11" i="2" l="1"/>
  <c r="K11" i="3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M11" i="2" l="1"/>
  <c r="K12" i="3"/>
  <c r="K12" i="1"/>
  <c r="L12" i="1" s="1"/>
  <c r="U6" i="5" s="1"/>
  <c r="W6" i="5" s="1"/>
  <c r="R5" i="1" l="1"/>
  <c r="N11" i="2"/>
  <c r="K13" i="3"/>
  <c r="C22" i="4" l="1"/>
  <c r="D22" i="4" s="1"/>
  <c r="E22" i="4" s="1"/>
  <c r="C23" i="4"/>
  <c r="D23" i="4" s="1"/>
  <c r="E23" i="4" s="1"/>
  <c r="C21" i="4"/>
  <c r="D21" i="4" s="1"/>
  <c r="E21" i="4" s="1"/>
  <c r="E19" i="4"/>
  <c r="C20" i="4"/>
  <c r="D20" i="4" s="1"/>
  <c r="E20" i="4" s="1"/>
  <c r="C25" i="4"/>
  <c r="D25" i="4" s="1"/>
  <c r="E25" i="4" s="1"/>
  <c r="C24" i="4"/>
  <c r="D24" i="4" s="1"/>
  <c r="E24" i="4" s="1"/>
  <c r="C26" i="4"/>
  <c r="D26" i="4" s="1"/>
  <c r="E26" i="4" s="1"/>
  <c r="D50" i="5"/>
  <c r="D63" i="5"/>
  <c r="D47" i="5"/>
  <c r="D31" i="5"/>
  <c r="D15" i="5"/>
  <c r="D74" i="5"/>
  <c r="D22" i="5"/>
  <c r="D69" i="5"/>
  <c r="D53" i="5"/>
  <c r="D37" i="5"/>
  <c r="D21" i="5"/>
  <c r="D38" i="5"/>
  <c r="D72" i="5"/>
  <c r="D56" i="5"/>
  <c r="D40" i="5"/>
  <c r="D24" i="5"/>
  <c r="D8" i="5"/>
  <c r="D42" i="5"/>
  <c r="D75" i="5"/>
  <c r="D59" i="5"/>
  <c r="D43" i="5"/>
  <c r="D27" i="5"/>
  <c r="D11" i="5"/>
  <c r="D58" i="5"/>
  <c r="D14" i="5"/>
  <c r="D65" i="5"/>
  <c r="D49" i="5"/>
  <c r="D33" i="5"/>
  <c r="D17" i="5"/>
  <c r="D26" i="5"/>
  <c r="D68" i="5"/>
  <c r="D52" i="5"/>
  <c r="D36" i="5"/>
  <c r="D20" i="5"/>
  <c r="D70" i="5"/>
  <c r="D30" i="5"/>
  <c r="D71" i="5"/>
  <c r="D55" i="5"/>
  <c r="D39" i="5"/>
  <c r="D23" i="5"/>
  <c r="D7" i="5"/>
  <c r="D77" i="5"/>
  <c r="D61" i="5"/>
  <c r="D45" i="5"/>
  <c r="D29" i="5"/>
  <c r="D13" i="5"/>
  <c r="D66" i="5"/>
  <c r="D10" i="5"/>
  <c r="D64" i="5"/>
  <c r="D48" i="5"/>
  <c r="D32" i="5"/>
  <c r="D16" i="5"/>
  <c r="D62" i="5"/>
  <c r="D18" i="5"/>
  <c r="D67" i="5"/>
  <c r="D51" i="5"/>
  <c r="D35" i="5"/>
  <c r="D19" i="5"/>
  <c r="D34" i="5"/>
  <c r="D73" i="5"/>
  <c r="D57" i="5"/>
  <c r="D41" i="5"/>
  <c r="D25" i="5"/>
  <c r="D9" i="5"/>
  <c r="D54" i="5"/>
  <c r="D76" i="5"/>
  <c r="D60" i="5"/>
  <c r="D44" i="5"/>
  <c r="D28" i="5"/>
  <c r="D12" i="5"/>
  <c r="U8" i="5"/>
  <c r="W8" i="5" s="1"/>
  <c r="U58" i="5"/>
  <c r="W58" i="5" s="1"/>
  <c r="U26" i="5"/>
  <c r="W26" i="5" s="1"/>
  <c r="U67" i="5"/>
  <c r="W67" i="5" s="1"/>
  <c r="U51" i="5"/>
  <c r="W51" i="5" s="1"/>
  <c r="U35" i="5"/>
  <c r="W35" i="5" s="1"/>
  <c r="U19" i="5"/>
  <c r="W19" i="5" s="1"/>
  <c r="U22" i="5"/>
  <c r="W22" i="5" s="1"/>
  <c r="U65" i="5"/>
  <c r="W65" i="5" s="1"/>
  <c r="U49" i="5"/>
  <c r="W49" i="5" s="1"/>
  <c r="U33" i="5"/>
  <c r="W33" i="5" s="1"/>
  <c r="U17" i="5"/>
  <c r="W17" i="5" s="1"/>
  <c r="U74" i="5"/>
  <c r="W74" i="5" s="1"/>
  <c r="U18" i="5"/>
  <c r="W18" i="5" s="1"/>
  <c r="U64" i="5"/>
  <c r="W64" i="5" s="1"/>
  <c r="U48" i="5"/>
  <c r="W48" i="5" s="1"/>
  <c r="U32" i="5"/>
  <c r="W32" i="5" s="1"/>
  <c r="U16" i="5"/>
  <c r="W16" i="5" s="1"/>
  <c r="U54" i="5"/>
  <c r="W54" i="5" s="1"/>
  <c r="U14" i="5"/>
  <c r="W14" i="5" s="1"/>
  <c r="U63" i="5"/>
  <c r="W63" i="5" s="1"/>
  <c r="U47" i="5"/>
  <c r="W47" i="5" s="1"/>
  <c r="U31" i="5"/>
  <c r="W31" i="5" s="1"/>
  <c r="U15" i="5"/>
  <c r="W15" i="5" s="1"/>
  <c r="U66" i="5"/>
  <c r="W66" i="5" s="1"/>
  <c r="U10" i="5"/>
  <c r="W10" i="5" s="1"/>
  <c r="U77" i="5"/>
  <c r="W77" i="5" s="1"/>
  <c r="U61" i="5"/>
  <c r="W61" i="5" s="1"/>
  <c r="U45" i="5"/>
  <c r="W45" i="5" s="1"/>
  <c r="U29" i="5"/>
  <c r="W29" i="5" s="1"/>
  <c r="U13" i="5"/>
  <c r="W13" i="5" s="1"/>
  <c r="U62" i="5"/>
  <c r="W62" i="5" s="1"/>
  <c r="U76" i="5"/>
  <c r="W76" i="5" s="1"/>
  <c r="U60" i="5"/>
  <c r="W60" i="5" s="1"/>
  <c r="U44" i="5"/>
  <c r="W44" i="5" s="1"/>
  <c r="U28" i="5"/>
  <c r="W28" i="5" s="1"/>
  <c r="U12" i="5"/>
  <c r="W12" i="5" s="1"/>
  <c r="U42" i="5"/>
  <c r="W42" i="5" s="1"/>
  <c r="U75" i="5"/>
  <c r="W75" i="5" s="1"/>
  <c r="U59" i="5"/>
  <c r="W59" i="5" s="1"/>
  <c r="U43" i="5"/>
  <c r="W43" i="5" s="1"/>
  <c r="U27" i="5"/>
  <c r="W27" i="5" s="1"/>
  <c r="U11" i="5"/>
  <c r="W11" i="5" s="1"/>
  <c r="U50" i="5"/>
  <c r="W50" i="5" s="1"/>
  <c r="U73" i="5"/>
  <c r="W73" i="5" s="1"/>
  <c r="U57" i="5"/>
  <c r="W57" i="5" s="1"/>
  <c r="U41" i="5"/>
  <c r="W41" i="5" s="1"/>
  <c r="U25" i="5"/>
  <c r="W25" i="5" s="1"/>
  <c r="U9" i="5"/>
  <c r="W9" i="5" s="1"/>
  <c r="U46" i="5"/>
  <c r="W46" i="5" s="1"/>
  <c r="U72" i="5"/>
  <c r="W72" i="5" s="1"/>
  <c r="U56" i="5"/>
  <c r="W56" i="5" s="1"/>
  <c r="U40" i="5"/>
  <c r="W40" i="5" s="1"/>
  <c r="U24" i="5"/>
  <c r="W24" i="5" s="1"/>
  <c r="U70" i="5"/>
  <c r="W70" i="5" s="1"/>
  <c r="U30" i="5"/>
  <c r="W30" i="5" s="1"/>
  <c r="U71" i="5"/>
  <c r="W71" i="5" s="1"/>
  <c r="U55" i="5"/>
  <c r="W55" i="5" s="1"/>
  <c r="U39" i="5"/>
  <c r="W39" i="5" s="1"/>
  <c r="U23" i="5"/>
  <c r="W23" i="5" s="1"/>
  <c r="U7" i="5"/>
  <c r="W7" i="5" s="1"/>
  <c r="U38" i="5"/>
  <c r="W38" i="5" s="1"/>
  <c r="U69" i="5"/>
  <c r="W69" i="5" s="1"/>
  <c r="U53" i="5"/>
  <c r="W53" i="5" s="1"/>
  <c r="U37" i="5"/>
  <c r="W37" i="5" s="1"/>
  <c r="U21" i="5"/>
  <c r="W21" i="5" s="1"/>
  <c r="U34" i="5"/>
  <c r="W34" i="5" s="1"/>
  <c r="U68" i="5"/>
  <c r="W68" i="5" s="1"/>
  <c r="U52" i="5"/>
  <c r="W52" i="5" s="1"/>
  <c r="U36" i="5"/>
  <c r="W36" i="5" s="1"/>
  <c r="U20" i="5"/>
  <c r="W20" i="5" s="1"/>
  <c r="AA11" i="5" l="1"/>
  <c r="AA15" i="5" s="1"/>
  <c r="H19" i="4"/>
  <c r="I19" i="4" s="1"/>
  <c r="G24" i="4"/>
  <c r="H24" i="4" s="1"/>
  <c r="I24" i="4" s="1"/>
  <c r="G21" i="4"/>
  <c r="H21" i="4" s="1"/>
  <c r="I21" i="4" s="1"/>
  <c r="G26" i="4"/>
  <c r="H26" i="4" s="1"/>
  <c r="I26" i="4" s="1"/>
  <c r="G25" i="4"/>
  <c r="H25" i="4" s="1"/>
  <c r="I25" i="4" s="1"/>
  <c r="G23" i="4"/>
  <c r="H23" i="4" s="1"/>
  <c r="I23" i="4" s="1"/>
  <c r="G20" i="4"/>
  <c r="I20" i="4" s="1"/>
  <c r="G22" i="4"/>
  <c r="H22" i="4" s="1"/>
  <c r="I22" i="4" s="1"/>
</calcChain>
</file>

<file path=xl/sharedStrings.xml><?xml version="1.0" encoding="utf-8"?>
<sst xmlns="http://schemas.openxmlformats.org/spreadsheetml/2006/main" count="173" uniqueCount="96">
  <si>
    <t>Вариационный ряд</t>
  </si>
  <si>
    <t>N =</t>
  </si>
  <si>
    <t>a =</t>
  </si>
  <si>
    <t>x ср =</t>
  </si>
  <si>
    <t>S =</t>
  </si>
  <si>
    <t>(x - x ср)^2</t>
  </si>
  <si>
    <t>D =</t>
  </si>
  <si>
    <t>Расчет интервальных оценок параметров распределения</t>
  </si>
  <si>
    <t>Выборка измерений</t>
  </si>
  <si>
    <t>№</t>
  </si>
  <si>
    <t>x</t>
  </si>
  <si>
    <t>ta =</t>
  </si>
  <si>
    <t>x min =</t>
  </si>
  <si>
    <t>x max =</t>
  </si>
  <si>
    <t>x ср - S*ta =</t>
  </si>
  <si>
    <t>x ср + S*ta =</t>
  </si>
  <si>
    <t>&gt;</t>
  </si>
  <si>
    <t>&lt;</t>
  </si>
  <si>
    <t xml:space="preserve"> x min не является грубой ошибкой</t>
  </si>
  <si>
    <t xml:space="preserve"> x max не является грубой ошибкой</t>
  </si>
  <si>
    <t>Из таблицы Стьюдента</t>
  </si>
  <si>
    <t>B =</t>
  </si>
  <si>
    <t>m1 =</t>
  </si>
  <si>
    <t>m2 =</t>
  </si>
  <si>
    <t>Доверительный интервал для дисперсии</t>
  </si>
  <si>
    <t>X^2 1 =</t>
  </si>
  <si>
    <t>X^2 2 =</t>
  </si>
  <si>
    <t>d^2 1 =</t>
  </si>
  <si>
    <t>d^2 2 =</t>
  </si>
  <si>
    <t>Из таблицы X^2-распределения</t>
  </si>
  <si>
    <t>Основные характеристики</t>
  </si>
  <si>
    <t>Исключение грубых ошибок</t>
  </si>
  <si>
    <t>Построение статистического ряда</t>
  </si>
  <si>
    <t>r =</t>
  </si>
  <si>
    <t>l =</t>
  </si>
  <si>
    <t>q =</t>
  </si>
  <si>
    <t>Номер интервала</t>
  </si>
  <si>
    <t>Границы интервалов</t>
  </si>
  <si>
    <t>Середина интервала</t>
  </si>
  <si>
    <t>Длина интервала, lj</t>
  </si>
  <si>
    <t>Плотность относительной частоты, fj=pj/lj</t>
  </si>
  <si>
    <t>Относительная частота интервалов, pj=nj/n</t>
  </si>
  <si>
    <t>Интервальная таблица</t>
  </si>
  <si>
    <t>Статистическая функция распределения</t>
  </si>
  <si>
    <t>F*(x)</t>
  </si>
  <si>
    <t>F*(x)=nx/n</t>
  </si>
  <si>
    <t>(график находится внизу)</t>
  </si>
  <si>
    <t>Кумулятивная ломаная</t>
  </si>
  <si>
    <t>F**(x)</t>
  </si>
  <si>
    <t>(рассчёты в интервальной таблице)</t>
  </si>
  <si>
    <t>Граница интервалов</t>
  </si>
  <si>
    <t>Число повторов</t>
  </si>
  <si>
    <t>Гистограмма относительных частот</t>
  </si>
  <si>
    <t>Гистограмма, построенная по частотам nj</t>
  </si>
  <si>
    <t>Частота интервала, nj</t>
  </si>
  <si>
    <t>.</t>
  </si>
  <si>
    <t>Полигон относительных частот</t>
  </si>
  <si>
    <t>Полигон абсолютных частот</t>
  </si>
  <si>
    <t>l</t>
  </si>
  <si>
    <t>xi</t>
  </si>
  <si>
    <t>x(i+1)</t>
  </si>
  <si>
    <t>x ср</t>
  </si>
  <si>
    <t>fj</t>
  </si>
  <si>
    <t>pj = (fj * l)</t>
  </si>
  <si>
    <t>n*pj</t>
  </si>
  <si>
    <t>∑(nj-n*pj)/n*pj</t>
  </si>
  <si>
    <t>(nj-n*pj)^2/n*pj</t>
  </si>
  <si>
    <t>(nj-n*pj)^2</t>
  </si>
  <si>
    <t>(nj-n*pj)</t>
  </si>
  <si>
    <t>nj</t>
  </si>
  <si>
    <t>(начальные данные из интервальной таблицы)</t>
  </si>
  <si>
    <t>t =</t>
  </si>
  <si>
    <t xml:space="preserve">ta = </t>
  </si>
  <si>
    <t>из таблицы критические точки распределения Хи-квадрат</t>
  </si>
  <si>
    <t>Критерий согласия Хи-квадрат Пирсона</t>
  </si>
  <si>
    <t>y= (x- x cp)/ S</t>
  </si>
  <si>
    <t>Ф(y)</t>
  </si>
  <si>
    <t>F0(x)</t>
  </si>
  <si>
    <t>|F*(x)-Fo(x)|</t>
  </si>
  <si>
    <t xml:space="preserve">max = </t>
  </si>
  <si>
    <t>t набл =</t>
  </si>
  <si>
    <t>t кр =</t>
  </si>
  <si>
    <t>из таблицы Колмогорова</t>
  </si>
  <si>
    <t>t набл &lt; t кр , гипотеза принимается</t>
  </si>
  <si>
    <t>Критерий согласия Колмогорова с помощью функции Лапласа</t>
  </si>
  <si>
    <t>Для нахождения S</t>
  </si>
  <si>
    <t>Результаты округления</t>
  </si>
  <si>
    <t>Доверительный интервал для мат,ожидания</t>
  </si>
  <si>
    <t xml:space="preserve"> x max является грубой ошибкой</t>
  </si>
  <si>
    <t>N=</t>
  </si>
  <si>
    <t>D=</t>
  </si>
  <si>
    <t>S=</t>
  </si>
  <si>
    <t xml:space="preserve">x ср - S*ta= </t>
  </si>
  <si>
    <t>t &lt; ta , гипотеза принимается</t>
  </si>
  <si>
    <t>Критерий согласия Колмогорова с помощью функции НОРМ,РАСП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</si>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</sst>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212126"/>
      <name val="GraphikLC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6" fillId="0" borderId="0" xfId="0" applyFont="1" applyBorder="1" applyAlignment="1">
      <alignment horizontal="right" vertical="center" wrapText="1"/>
    </xf>
    <xf numFmtId="0" fontId="7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5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2" fillId="0" borderId="1" xfId="0" applyFont="1" applyBorder="1"/>
    <xf numFmtId="0" fontId="4" fillId="0" borderId="1" xfId="0" applyFont="1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 wrapText="1"/>
    </xf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6" fillId="0" borderId="0" xfId="0" applyFont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Статистическая функция распределения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179894208986733E-2"/>
          <c:y val="0.10223857881325304"/>
          <c:w val="0.89961661754679234"/>
          <c:h val="0.77211425711466752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Графики!$B$6:$B$86</c:f>
              <c:numCache>
                <c:formatCode>General</c:formatCode>
                <c:ptCount val="81"/>
                <c:pt idx="0">
                  <c:v>5.6870000000000003</c:v>
                </c:pt>
                <c:pt idx="1">
                  <c:v>5.6980000000000004</c:v>
                </c:pt>
                <c:pt idx="2">
                  <c:v>5.7380000000000004</c:v>
                </c:pt>
                <c:pt idx="3">
                  <c:v>5.82</c:v>
                </c:pt>
                <c:pt idx="4">
                  <c:v>5.8479999999999999</c:v>
                </c:pt>
                <c:pt idx="5">
                  <c:v>5.8680000000000003</c:v>
                </c:pt>
                <c:pt idx="6">
                  <c:v>5.9029999999999996</c:v>
                </c:pt>
                <c:pt idx="7">
                  <c:v>5.9240000000000004</c:v>
                </c:pt>
                <c:pt idx="8">
                  <c:v>6.0010000000000003</c:v>
                </c:pt>
                <c:pt idx="9">
                  <c:v>6.0259999999999998</c:v>
                </c:pt>
                <c:pt idx="10">
                  <c:v>6.0380000000000003</c:v>
                </c:pt>
                <c:pt idx="11">
                  <c:v>6.0789999999999997</c:v>
                </c:pt>
                <c:pt idx="12">
                  <c:v>6.13</c:v>
                </c:pt>
                <c:pt idx="13">
                  <c:v>6.1360000000000001</c:v>
                </c:pt>
                <c:pt idx="14">
                  <c:v>6.1369999999999996</c:v>
                </c:pt>
                <c:pt idx="15">
                  <c:v>6.1689999999999996</c:v>
                </c:pt>
                <c:pt idx="16">
                  <c:v>6.173</c:v>
                </c:pt>
                <c:pt idx="17">
                  <c:v>6.194</c:v>
                </c:pt>
                <c:pt idx="18">
                  <c:v>6.2119999999999997</c:v>
                </c:pt>
                <c:pt idx="19">
                  <c:v>6.2320000000000002</c:v>
                </c:pt>
                <c:pt idx="20">
                  <c:v>6.2519999999999998</c:v>
                </c:pt>
                <c:pt idx="21">
                  <c:v>6.2679999999999998</c:v>
                </c:pt>
                <c:pt idx="22">
                  <c:v>6.2869999999999999</c:v>
                </c:pt>
                <c:pt idx="23">
                  <c:v>6.2930000000000001</c:v>
                </c:pt>
                <c:pt idx="24">
                  <c:v>6.3170000000000002</c:v>
                </c:pt>
                <c:pt idx="25">
                  <c:v>6.3239999999999998</c:v>
                </c:pt>
                <c:pt idx="26">
                  <c:v>6.3280000000000003</c:v>
                </c:pt>
                <c:pt idx="27">
                  <c:v>6.3449999999999998</c:v>
                </c:pt>
                <c:pt idx="28">
                  <c:v>6.3719999999999999</c:v>
                </c:pt>
                <c:pt idx="29">
                  <c:v>6.3730000000000002</c:v>
                </c:pt>
                <c:pt idx="30">
                  <c:v>6.39</c:v>
                </c:pt>
                <c:pt idx="31">
                  <c:v>6.391</c:v>
                </c:pt>
                <c:pt idx="32">
                  <c:v>6.3929999999999998</c:v>
                </c:pt>
                <c:pt idx="33">
                  <c:v>6.4210000000000003</c:v>
                </c:pt>
                <c:pt idx="34">
                  <c:v>6.4390000000000001</c:v>
                </c:pt>
                <c:pt idx="35">
                  <c:v>6.4429999999999996</c:v>
                </c:pt>
                <c:pt idx="36">
                  <c:v>6.4470000000000001</c:v>
                </c:pt>
                <c:pt idx="37">
                  <c:v>6.4610000000000003</c:v>
                </c:pt>
                <c:pt idx="38">
                  <c:v>6.4669999999999996</c:v>
                </c:pt>
                <c:pt idx="39">
                  <c:v>6.468</c:v>
                </c:pt>
                <c:pt idx="40">
                  <c:v>6.5330000000000004</c:v>
                </c:pt>
                <c:pt idx="41">
                  <c:v>6.5540000000000003</c:v>
                </c:pt>
                <c:pt idx="42">
                  <c:v>6.5839999999999996</c:v>
                </c:pt>
                <c:pt idx="43">
                  <c:v>6.6079999999999997</c:v>
                </c:pt>
                <c:pt idx="44">
                  <c:v>6.64</c:v>
                </c:pt>
                <c:pt idx="45">
                  <c:v>6.6440000000000001</c:v>
                </c:pt>
                <c:pt idx="46">
                  <c:v>6.6719999999999997</c:v>
                </c:pt>
                <c:pt idx="47">
                  <c:v>6.7460000000000004</c:v>
                </c:pt>
                <c:pt idx="48">
                  <c:v>6.7709999999999999</c:v>
                </c:pt>
                <c:pt idx="49">
                  <c:v>6.79</c:v>
                </c:pt>
                <c:pt idx="50">
                  <c:v>6.7960000000000003</c:v>
                </c:pt>
                <c:pt idx="51">
                  <c:v>6.7990000000000004</c:v>
                </c:pt>
                <c:pt idx="52">
                  <c:v>6.8029999999999999</c:v>
                </c:pt>
                <c:pt idx="53">
                  <c:v>6.8049999999999997</c:v>
                </c:pt>
                <c:pt idx="54">
                  <c:v>6.81</c:v>
                </c:pt>
                <c:pt idx="55">
                  <c:v>6.83</c:v>
                </c:pt>
                <c:pt idx="56">
                  <c:v>6.86</c:v>
                </c:pt>
                <c:pt idx="57">
                  <c:v>6.8689999999999998</c:v>
                </c:pt>
                <c:pt idx="58">
                  <c:v>6.8760000000000003</c:v>
                </c:pt>
                <c:pt idx="59">
                  <c:v>6.94</c:v>
                </c:pt>
                <c:pt idx="60">
                  <c:v>6.9420000000000002</c:v>
                </c:pt>
                <c:pt idx="61">
                  <c:v>6.9569999999999999</c:v>
                </c:pt>
                <c:pt idx="62">
                  <c:v>6.9660000000000002</c:v>
                </c:pt>
                <c:pt idx="63">
                  <c:v>6.9870000000000001</c:v>
                </c:pt>
                <c:pt idx="64">
                  <c:v>7.0060000000000002</c:v>
                </c:pt>
                <c:pt idx="65">
                  <c:v>7.0289999999999999</c:v>
                </c:pt>
                <c:pt idx="66">
                  <c:v>7.0309999999999997</c:v>
                </c:pt>
                <c:pt idx="67">
                  <c:v>7.0670000000000002</c:v>
                </c:pt>
                <c:pt idx="68">
                  <c:v>7.0910000000000002</c:v>
                </c:pt>
                <c:pt idx="69">
                  <c:v>7.1440000000000001</c:v>
                </c:pt>
                <c:pt idx="70">
                  <c:v>7.3449999999999998</c:v>
                </c:pt>
                <c:pt idx="71">
                  <c:v>7.4109999999999996</c:v>
                </c:pt>
              </c:numCache>
            </c:numRef>
          </c:cat>
          <c:val>
            <c:numRef>
              <c:f>Графики!$D$6:$D$86</c:f>
              <c:numCache>
                <c:formatCode>General</c:formatCode>
                <c:ptCount val="8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5.5555555555555552E-2</c:v>
                </c:pt>
                <c:pt idx="4">
                  <c:v>6.9444444444444448E-2</c:v>
                </c:pt>
                <c:pt idx="5">
                  <c:v>8.3333333333333329E-2</c:v>
                </c:pt>
                <c:pt idx="6">
                  <c:v>9.7222222222222224E-2</c:v>
                </c:pt>
                <c:pt idx="7">
                  <c:v>0.1111111111111111</c:v>
                </c:pt>
                <c:pt idx="8">
                  <c:v>0.125</c:v>
                </c:pt>
                <c:pt idx="9">
                  <c:v>0.1388888888888889</c:v>
                </c:pt>
                <c:pt idx="10">
                  <c:v>0.15277777777777779</c:v>
                </c:pt>
                <c:pt idx="11">
                  <c:v>0.16666666666666666</c:v>
                </c:pt>
                <c:pt idx="12">
                  <c:v>0.18055555555555555</c:v>
                </c:pt>
                <c:pt idx="13">
                  <c:v>0.19444444444444445</c:v>
                </c:pt>
                <c:pt idx="14">
                  <c:v>0.20833333333333334</c:v>
                </c:pt>
                <c:pt idx="15">
                  <c:v>0.22222222222222221</c:v>
                </c:pt>
                <c:pt idx="16">
                  <c:v>0.2361111111111111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0.27777777777777779</c:v>
                </c:pt>
                <c:pt idx="20">
                  <c:v>0.29166666666666669</c:v>
                </c:pt>
                <c:pt idx="21">
                  <c:v>0.30555555555555558</c:v>
                </c:pt>
                <c:pt idx="22">
                  <c:v>0.31944444444444442</c:v>
                </c:pt>
                <c:pt idx="23">
                  <c:v>0.33333333333333331</c:v>
                </c:pt>
                <c:pt idx="24">
                  <c:v>0.34722222222222221</c:v>
                </c:pt>
                <c:pt idx="25">
                  <c:v>0.3611111111111111</c:v>
                </c:pt>
                <c:pt idx="26">
                  <c:v>0.375</c:v>
                </c:pt>
                <c:pt idx="27">
                  <c:v>0.3888888888888889</c:v>
                </c:pt>
                <c:pt idx="28">
                  <c:v>0.40277777777777779</c:v>
                </c:pt>
                <c:pt idx="29">
                  <c:v>0.41666666666666669</c:v>
                </c:pt>
                <c:pt idx="30">
                  <c:v>0.43055555555555558</c:v>
                </c:pt>
                <c:pt idx="31">
                  <c:v>0.44444444444444442</c:v>
                </c:pt>
                <c:pt idx="32">
                  <c:v>0.45833333333333331</c:v>
                </c:pt>
                <c:pt idx="33">
                  <c:v>0.47222222222222221</c:v>
                </c:pt>
                <c:pt idx="34">
                  <c:v>0.4861111111111111</c:v>
                </c:pt>
                <c:pt idx="35">
                  <c:v>0.5</c:v>
                </c:pt>
                <c:pt idx="36">
                  <c:v>0.51388888888888884</c:v>
                </c:pt>
                <c:pt idx="37">
                  <c:v>0.52777777777777779</c:v>
                </c:pt>
                <c:pt idx="38">
                  <c:v>0.54166666666666663</c:v>
                </c:pt>
                <c:pt idx="39">
                  <c:v>0.55555555555555558</c:v>
                </c:pt>
                <c:pt idx="40">
                  <c:v>0.56944444444444442</c:v>
                </c:pt>
                <c:pt idx="41">
                  <c:v>0.58333333333333337</c:v>
                </c:pt>
                <c:pt idx="42">
                  <c:v>0.59722222222222221</c:v>
                </c:pt>
                <c:pt idx="43">
                  <c:v>0.61111111111111116</c:v>
                </c:pt>
                <c:pt idx="44">
                  <c:v>0.625</c:v>
                </c:pt>
                <c:pt idx="45">
                  <c:v>0.63888888888888884</c:v>
                </c:pt>
                <c:pt idx="46">
                  <c:v>0.65277777777777779</c:v>
                </c:pt>
                <c:pt idx="47">
                  <c:v>0.66666666666666663</c:v>
                </c:pt>
                <c:pt idx="48">
                  <c:v>0.68055555555555558</c:v>
                </c:pt>
                <c:pt idx="49">
                  <c:v>0.69444444444444442</c:v>
                </c:pt>
                <c:pt idx="50">
                  <c:v>0.70833333333333337</c:v>
                </c:pt>
                <c:pt idx="51">
                  <c:v>0.72222222222222221</c:v>
                </c:pt>
                <c:pt idx="52">
                  <c:v>0.73611111111111116</c:v>
                </c:pt>
                <c:pt idx="53">
                  <c:v>0.75</c:v>
                </c:pt>
                <c:pt idx="54">
                  <c:v>0.76388888888888884</c:v>
                </c:pt>
                <c:pt idx="55">
                  <c:v>0.77777777777777779</c:v>
                </c:pt>
                <c:pt idx="56">
                  <c:v>0.79166666666666663</c:v>
                </c:pt>
                <c:pt idx="57">
                  <c:v>0.80555555555555558</c:v>
                </c:pt>
                <c:pt idx="58">
                  <c:v>0.81944444444444442</c:v>
                </c:pt>
                <c:pt idx="59">
                  <c:v>0.83333333333333337</c:v>
                </c:pt>
                <c:pt idx="60">
                  <c:v>0.84722222222222221</c:v>
                </c:pt>
                <c:pt idx="61">
                  <c:v>0.86111111111111116</c:v>
                </c:pt>
                <c:pt idx="62">
                  <c:v>0.875</c:v>
                </c:pt>
                <c:pt idx="63">
                  <c:v>0.88888888888888884</c:v>
                </c:pt>
                <c:pt idx="64">
                  <c:v>0.90277777777777779</c:v>
                </c:pt>
                <c:pt idx="65">
                  <c:v>0.91666666666666663</c:v>
                </c:pt>
                <c:pt idx="66">
                  <c:v>0.93055555555555558</c:v>
                </c:pt>
                <c:pt idx="67">
                  <c:v>0.94444444444444442</c:v>
                </c:pt>
                <c:pt idx="68">
                  <c:v>0.95833333333333337</c:v>
                </c:pt>
                <c:pt idx="69">
                  <c:v>0.97222222222222221</c:v>
                </c:pt>
                <c:pt idx="70">
                  <c:v>0.98611111111111116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3-4EF5-B6BD-8F196029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86656"/>
        <c:axId val="66577536"/>
      </c:barChart>
      <c:catAx>
        <c:axId val="648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77536"/>
        <c:crosses val="autoZero"/>
        <c:auto val="1"/>
        <c:lblAlgn val="ctr"/>
        <c:lblOffset val="100"/>
        <c:noMultiLvlLbl val="0"/>
      </c:catAx>
      <c:valAx>
        <c:axId val="6657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F*(x)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86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Кумулятивная</a:t>
            </a:r>
            <a:r>
              <a:rPr lang="ru-RU" baseline="0"/>
              <a:t> ломаная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864718156489368E-2"/>
          <c:y val="0.14778640503903839"/>
          <c:w val="0.87599262274995426"/>
          <c:h val="0.700689836744537"/>
        </c:manualLayout>
      </c:layout>
      <c:lineChart>
        <c:grouping val="standard"/>
        <c:varyColors val="0"/>
        <c:ser>
          <c:idx val="0"/>
          <c:order val="0"/>
          <c:cat>
            <c:numRef>
              <c:f>Графики!$J$6:$J$14</c:f>
              <c:numCache>
                <c:formatCode>General</c:formatCode>
                <c:ptCount val="9"/>
                <c:pt idx="0">
                  <c:v>5.6870000000000003</c:v>
                </c:pt>
                <c:pt idx="1">
                  <c:v>5.9024999999999999</c:v>
                </c:pt>
                <c:pt idx="2">
                  <c:v>6.1179999999999994</c:v>
                </c:pt>
                <c:pt idx="3">
                  <c:v>6.333499999999999</c:v>
                </c:pt>
                <c:pt idx="4">
                  <c:v>6.5489999999999986</c:v>
                </c:pt>
                <c:pt idx="5">
                  <c:v>6.7644999999999982</c:v>
                </c:pt>
                <c:pt idx="6">
                  <c:v>6.9799999999999978</c:v>
                </c:pt>
                <c:pt idx="7">
                  <c:v>7.1954999999999973</c:v>
                </c:pt>
                <c:pt idx="8">
                  <c:v>7.4109999999999969</c:v>
                </c:pt>
              </c:numCache>
            </c:numRef>
          </c:cat>
          <c:val>
            <c:numRef>
              <c:f>Графики!$K$6:$K$14</c:f>
              <c:numCache>
                <c:formatCode>General</c:formatCode>
                <c:ptCount val="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0.375</c:v>
                </c:pt>
                <c:pt idx="4">
                  <c:v>0.56944444444444442</c:v>
                </c:pt>
                <c:pt idx="5">
                  <c:v>0.66666666666666663</c:v>
                </c:pt>
                <c:pt idx="6">
                  <c:v>0.875</c:v>
                </c:pt>
                <c:pt idx="7">
                  <c:v>0.97222222222222221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B69-8E2E-37C91E86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2473984"/>
        <c:axId val="73913856"/>
      </c:lineChart>
      <c:catAx>
        <c:axId val="724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13856"/>
        <c:crosses val="autoZero"/>
        <c:auto val="1"/>
        <c:lblAlgn val="ctr"/>
        <c:lblOffset val="100"/>
        <c:noMultiLvlLbl val="0"/>
      </c:catAx>
      <c:valAx>
        <c:axId val="7391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F**(x)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7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17430006154940941"/>
          <c:y val="3.3358897038124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86779870531213"/>
          <c:y val="0.15476805571806401"/>
          <c:w val="0.87045751482635036"/>
          <c:h val="0.6718373314272541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'Интервальная таблица'!$G$10:$N$10</c:f>
              <c:numCache>
                <c:formatCode>General</c:formatCode>
                <c:ptCount val="8"/>
                <c:pt idx="0">
                  <c:v>5.7924999999999995</c:v>
                </c:pt>
                <c:pt idx="1">
                  <c:v>6.0079999999999991</c:v>
                </c:pt>
                <c:pt idx="2">
                  <c:v>6.2234999999999987</c:v>
                </c:pt>
                <c:pt idx="3">
                  <c:v>6.4389999999999983</c:v>
                </c:pt>
                <c:pt idx="4">
                  <c:v>6.6544999999999979</c:v>
                </c:pt>
                <c:pt idx="5">
                  <c:v>6.8699999999999974</c:v>
                </c:pt>
                <c:pt idx="6">
                  <c:v>7.085499999999997</c:v>
                </c:pt>
                <c:pt idx="7">
                  <c:v>7.3009999999999966</c:v>
                </c:pt>
              </c:numCache>
            </c:numRef>
          </c:cat>
          <c:val>
            <c:numRef>
              <c:f>'Интервальная таблица'!$G$9:$N$9</c:f>
              <c:numCache>
                <c:formatCode>General</c:formatCode>
                <c:ptCount val="8"/>
                <c:pt idx="0">
                  <c:v>0.37878787878787878</c:v>
                </c:pt>
                <c:pt idx="1">
                  <c:v>0.37878787878787878</c:v>
                </c:pt>
                <c:pt idx="2">
                  <c:v>0.94696969696969702</c:v>
                </c:pt>
                <c:pt idx="3">
                  <c:v>0.88383838383838387</c:v>
                </c:pt>
                <c:pt idx="4">
                  <c:v>0.44191919191919193</c:v>
                </c:pt>
                <c:pt idx="5">
                  <c:v>0.94696969696969702</c:v>
                </c:pt>
                <c:pt idx="6">
                  <c:v>0.44191919191919193</c:v>
                </c:pt>
                <c:pt idx="7">
                  <c:v>0.12626262626262624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9-432A-AF8C-D04D6B1D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0751616"/>
        <c:axId val="160753536"/>
      </c:barChart>
      <c:catAx>
        <c:axId val="16075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753536"/>
        <c:crosses val="autoZero"/>
        <c:auto val="1"/>
        <c:lblAlgn val="ctr"/>
        <c:lblOffset val="100"/>
        <c:noMultiLvlLbl val="0"/>
      </c:catAx>
      <c:valAx>
        <c:axId val="16075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f*(x)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75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построенная по</a:t>
            </a:r>
            <a:r>
              <a:rPr lang="ru-RU"/>
              <a:t> частотам </a:t>
            </a:r>
            <a:r>
              <a:rPr lang="en-US"/>
              <a:t>nj</a:t>
            </a:r>
            <a:endParaRPr lang="ru-RU"/>
          </a:p>
        </c:rich>
      </c:tx>
      <c:layout>
        <c:manualLayout>
          <c:xMode val="edge"/>
          <c:yMode val="edge"/>
          <c:x val="0.17430006154940941"/>
          <c:y val="3.3358897038124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86779870531213"/>
          <c:y val="0.15476805571806401"/>
          <c:w val="0.87045751482635036"/>
          <c:h val="0.6718373314272541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'Интервальная таблица'!$G$10:$N$10</c:f>
              <c:numCache>
                <c:formatCode>General</c:formatCode>
                <c:ptCount val="8"/>
                <c:pt idx="0">
                  <c:v>5.7924999999999995</c:v>
                </c:pt>
                <c:pt idx="1">
                  <c:v>6.0079999999999991</c:v>
                </c:pt>
                <c:pt idx="2">
                  <c:v>6.2234999999999987</c:v>
                </c:pt>
                <c:pt idx="3">
                  <c:v>6.4389999999999983</c:v>
                </c:pt>
                <c:pt idx="4">
                  <c:v>6.6544999999999979</c:v>
                </c:pt>
                <c:pt idx="5">
                  <c:v>6.8699999999999974</c:v>
                </c:pt>
                <c:pt idx="6">
                  <c:v>7.085499999999997</c:v>
                </c:pt>
                <c:pt idx="7">
                  <c:v>7.3009999999999966</c:v>
                </c:pt>
              </c:numCache>
            </c:numRef>
          </c:cat>
          <c:val>
            <c:numRef>
              <c:f>'Интервальная таблица'!$G$7:$N$7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14</c:v>
                </c:pt>
                <c:pt idx="4">
                  <c:v>7</c:v>
                </c:pt>
                <c:pt idx="5">
                  <c:v>15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0-466D-BEA9-31EAC5FC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2780800"/>
        <c:axId val="92791168"/>
      </c:barChart>
      <c:catAx>
        <c:axId val="927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91168"/>
        <c:crosses val="autoZero"/>
        <c:auto val="1"/>
        <c:lblAlgn val="ctr"/>
        <c:lblOffset val="100"/>
        <c:noMultiLvlLbl val="0"/>
      </c:catAx>
      <c:valAx>
        <c:axId val="927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Nj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8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относительных частот</a:t>
            </a:r>
          </a:p>
        </c:rich>
      </c:tx>
      <c:layout>
        <c:manualLayout>
          <c:xMode val="edge"/>
          <c:yMode val="edge"/>
          <c:x val="0.17430006154940941"/>
          <c:y val="3.3358897038124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86779870531213"/>
          <c:y val="0.15476805571806401"/>
          <c:w val="0.87045751482635036"/>
          <c:h val="0.6718373314272541"/>
        </c:manualLayout>
      </c:layout>
      <c:lineChart>
        <c:grouping val="standard"/>
        <c:varyColors val="0"/>
        <c:ser>
          <c:idx val="0"/>
          <c:order val="0"/>
          <c:marker>
            <c:spPr>
              <a:solidFill>
                <a:schemeClr val="tx1"/>
              </a:solidFill>
            </c:spPr>
          </c:marker>
          <c:cat>
            <c:numRef>
              <c:f>'Интервальная таблица'!$G$10:$O$10</c:f>
              <c:numCache>
                <c:formatCode>General</c:formatCode>
                <c:ptCount val="9"/>
                <c:pt idx="0">
                  <c:v>5.7924999999999995</c:v>
                </c:pt>
                <c:pt idx="1">
                  <c:v>6.0079999999999991</c:v>
                </c:pt>
                <c:pt idx="2">
                  <c:v>6.2234999999999987</c:v>
                </c:pt>
                <c:pt idx="3">
                  <c:v>6.4389999999999983</c:v>
                </c:pt>
                <c:pt idx="4">
                  <c:v>6.6544999999999979</c:v>
                </c:pt>
                <c:pt idx="5">
                  <c:v>6.8699999999999974</c:v>
                </c:pt>
                <c:pt idx="6">
                  <c:v>7.085499999999997</c:v>
                </c:pt>
                <c:pt idx="7">
                  <c:v>7.3009999999999966</c:v>
                </c:pt>
              </c:numCache>
            </c:numRef>
          </c:cat>
          <c:val>
            <c:numRef>
              <c:f>'Интервальная таблица'!$G$9:$O$9</c:f>
              <c:numCache>
                <c:formatCode>General</c:formatCode>
                <c:ptCount val="9"/>
                <c:pt idx="0">
                  <c:v>0.37878787878787878</c:v>
                </c:pt>
                <c:pt idx="1">
                  <c:v>0.37878787878787878</c:v>
                </c:pt>
                <c:pt idx="2">
                  <c:v>0.94696969696969702</c:v>
                </c:pt>
                <c:pt idx="3">
                  <c:v>0.88383838383838387</c:v>
                </c:pt>
                <c:pt idx="4">
                  <c:v>0.44191919191919193</c:v>
                </c:pt>
                <c:pt idx="5">
                  <c:v>0.94696969696969702</c:v>
                </c:pt>
                <c:pt idx="6">
                  <c:v>0.44191919191919193</c:v>
                </c:pt>
                <c:pt idx="7">
                  <c:v>0.12626262626262624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B-48B0-BFCF-A9EA488D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3088"/>
        <c:axId val="160475392"/>
      </c:lineChart>
      <c:catAx>
        <c:axId val="1604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75392"/>
        <c:crosses val="autoZero"/>
        <c:auto val="1"/>
        <c:lblAlgn val="ctr"/>
        <c:lblOffset val="100"/>
        <c:noMultiLvlLbl val="0"/>
      </c:catAx>
      <c:valAx>
        <c:axId val="16047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f*(x)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7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абсолютных частот</a:t>
            </a:r>
          </a:p>
        </c:rich>
      </c:tx>
      <c:layout>
        <c:manualLayout>
          <c:xMode val="edge"/>
          <c:yMode val="edge"/>
          <c:x val="0.17430006154940941"/>
          <c:y val="3.3358897038124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86779870531213"/>
          <c:y val="0.15476805571806401"/>
          <c:w val="0.87045751482635036"/>
          <c:h val="0.6718373314272541"/>
        </c:manualLayout>
      </c:layout>
      <c:lineChart>
        <c:grouping val="standard"/>
        <c:varyColors val="0"/>
        <c:ser>
          <c:idx val="0"/>
          <c:order val="0"/>
          <c:marker>
            <c:spPr>
              <a:solidFill>
                <a:schemeClr val="tx1"/>
              </a:solidFill>
            </c:spPr>
          </c:marker>
          <c:cat>
            <c:numRef>
              <c:f>'Интервальная таблица'!$G$10:$N$10</c:f>
              <c:numCache>
                <c:formatCode>General</c:formatCode>
                <c:ptCount val="8"/>
                <c:pt idx="0">
                  <c:v>5.7924999999999995</c:v>
                </c:pt>
                <c:pt idx="1">
                  <c:v>6.0079999999999991</c:v>
                </c:pt>
                <c:pt idx="2">
                  <c:v>6.2234999999999987</c:v>
                </c:pt>
                <c:pt idx="3">
                  <c:v>6.4389999999999983</c:v>
                </c:pt>
                <c:pt idx="4">
                  <c:v>6.6544999999999979</c:v>
                </c:pt>
                <c:pt idx="5">
                  <c:v>6.8699999999999974</c:v>
                </c:pt>
                <c:pt idx="6">
                  <c:v>7.085499999999997</c:v>
                </c:pt>
                <c:pt idx="7">
                  <c:v>7.3009999999999966</c:v>
                </c:pt>
              </c:numCache>
            </c:numRef>
          </c:cat>
          <c:val>
            <c:numRef>
              <c:f>'Интервальная таблица'!$G$7:$N$7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14</c:v>
                </c:pt>
                <c:pt idx="4">
                  <c:v>7</c:v>
                </c:pt>
                <c:pt idx="5">
                  <c:v>15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E-4E24-8576-BFD3488D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91392"/>
        <c:axId val="160579968"/>
      </c:lineChart>
      <c:catAx>
        <c:axId val="1604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79968"/>
        <c:crosses val="autoZero"/>
        <c:auto val="1"/>
        <c:lblAlgn val="ctr"/>
        <c:lblOffset val="100"/>
        <c:noMultiLvlLbl val="0"/>
      </c:catAx>
      <c:valAx>
        <c:axId val="16057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Nj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9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11904</xdr:colOff>
      <xdr:row>50</xdr:row>
      <xdr:rowOff>11908</xdr:rowOff>
    </xdr:from>
    <xdr:to>
      <xdr:col>20</xdr:col>
      <xdr:colOff>595313</xdr:colOff>
      <xdr:row>80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16</xdr:row>
      <xdr:rowOff>15478</xdr:rowOff>
    </xdr:from>
    <xdr:to>
      <xdr:col>14</xdr:col>
      <xdr:colOff>607217</xdr:colOff>
      <xdr:row>35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11908</xdr:colOff>
      <xdr:row>3</xdr:row>
      <xdr:rowOff>178594</xdr:rowOff>
    </xdr:from>
    <xdr:to>
      <xdr:col>24</xdr:col>
      <xdr:colOff>595315</xdr:colOff>
      <xdr:row>20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11906</xdr:colOff>
      <xdr:row>3</xdr:row>
      <xdr:rowOff>190499</xdr:rowOff>
    </xdr:from>
    <xdr:to>
      <xdr:col>36</xdr:col>
      <xdr:colOff>595313</xdr:colOff>
      <xdr:row>20</xdr:row>
      <xdr:rowOff>35717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28</xdr:row>
      <xdr:rowOff>11885</xdr:rowOff>
    </xdr:from>
    <xdr:to>
      <xdr:col>24</xdr:col>
      <xdr:colOff>583407</xdr:colOff>
      <xdr:row>45</xdr:row>
      <xdr:rowOff>23791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28</xdr:row>
      <xdr:rowOff>11885</xdr:rowOff>
    </xdr:from>
    <xdr:to>
      <xdr:col>36</xdr:col>
      <xdr:colOff>583407</xdr:colOff>
      <xdr:row>45</xdr:row>
      <xdr:rowOff>23791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7"/>
  <sheetViews>
    <sheetView zoomScale="80" zoomScaleNormal="80" workbookViewId="0">
      <selection activeCell="U21" sqref="U21"/>
    </sheetView>
  </sheetViews>
  <sheetFormatPr defaultRowHeight="14.4"/>
  <cols>
    <col min="1" max="1" width="9.109375" customWidth="1"/>
    <col min="2" max="2" width="7.109375" customWidth="1"/>
    <col min="3" max="3" width="14.33203125" customWidth="1"/>
    <col min="4" max="4" width="9.109375" customWidth="1"/>
    <col min="5" max="5" width="7.109375" customWidth="1"/>
    <col min="6" max="6" width="14.44140625" customWidth="1"/>
    <col min="7" max="7" width="9" customWidth="1"/>
    <col min="8" max="8" width="15.6640625" customWidth="1"/>
    <col min="10" max="10" width="12.109375" customWidth="1"/>
    <col min="12" max="12" width="14.33203125" customWidth="1"/>
    <col min="14" max="14" width="9.109375" customWidth="1"/>
    <col min="17" max="17" width="12.88671875" customWidth="1"/>
    <col min="20" max="21" width="11.44140625" customWidth="1"/>
    <col min="22" max="22" width="14.33203125" customWidth="1"/>
    <col min="23" max="23" width="11.44140625" customWidth="1"/>
    <col min="24" max="24" width="14.33203125" customWidth="1"/>
  </cols>
  <sheetData>
    <row r="1" spans="2:24" ht="22.5" customHeight="1">
      <c r="B1" s="29" t="s">
        <v>8</v>
      </c>
      <c r="C1" s="29"/>
      <c r="E1" s="29" t="s">
        <v>0</v>
      </c>
      <c r="F1" s="29"/>
      <c r="J1" s="29" t="s">
        <v>30</v>
      </c>
      <c r="K1" s="29"/>
      <c r="L1" s="29"/>
      <c r="N1" s="29" t="s">
        <v>31</v>
      </c>
      <c r="O1" s="29"/>
      <c r="P1" s="29"/>
      <c r="Q1" s="29"/>
      <c r="R1" s="29"/>
      <c r="T1" s="29" t="s">
        <v>7</v>
      </c>
      <c r="U1" s="29"/>
      <c r="V1" s="29"/>
      <c r="W1" s="29"/>
      <c r="X1" s="29"/>
    </row>
    <row r="3" spans="2:24" ht="15" customHeight="1">
      <c r="H3" s="31" t="s">
        <v>85</v>
      </c>
      <c r="N3" s="7" t="s">
        <v>11</v>
      </c>
      <c r="O3" s="7">
        <v>3.37</v>
      </c>
      <c r="T3" s="7"/>
      <c r="U3" s="7"/>
      <c r="V3" s="30" t="s">
        <v>86</v>
      </c>
      <c r="W3" s="7"/>
    </row>
    <row r="4" spans="2:24">
      <c r="H4" s="31"/>
      <c r="T4" s="7"/>
      <c r="U4" s="7"/>
      <c r="V4" s="30"/>
      <c r="W4" s="7"/>
    </row>
    <row r="5" spans="2:24">
      <c r="B5" s="7" t="s">
        <v>9</v>
      </c>
      <c r="C5" s="7" t="s">
        <v>10</v>
      </c>
      <c r="E5" s="7" t="s">
        <v>9</v>
      </c>
      <c r="F5" s="7" t="s">
        <v>10</v>
      </c>
      <c r="H5" s="7" t="s">
        <v>5</v>
      </c>
      <c r="J5" s="7" t="s">
        <v>1</v>
      </c>
      <c r="K5" s="7">
        <v>76</v>
      </c>
      <c r="N5" s="7" t="s">
        <v>12</v>
      </c>
      <c r="O5" s="19">
        <v>5.6870000000000003</v>
      </c>
      <c r="P5" s="17" t="s">
        <v>16</v>
      </c>
      <c r="Q5" s="7" t="s">
        <v>14</v>
      </c>
      <c r="R5" s="7">
        <f>L10-L12*O3</f>
        <v>4.1419289999999993</v>
      </c>
      <c r="T5" s="37" t="s">
        <v>20</v>
      </c>
      <c r="U5" s="37"/>
      <c r="V5" s="37"/>
      <c r="W5" s="7"/>
    </row>
    <row r="6" spans="2:24">
      <c r="B6" s="7">
        <v>1</v>
      </c>
      <c r="C6" s="19">
        <v>7.0289999999999999</v>
      </c>
      <c r="E6" s="7">
        <v>1</v>
      </c>
      <c r="F6" s="19">
        <v>5.6870000000000003</v>
      </c>
      <c r="H6" s="7">
        <f>POWER(F6-$K$10,2)</f>
        <v>0.88905048476454496</v>
      </c>
      <c r="J6" s="7" t="s">
        <v>2</v>
      </c>
      <c r="K6" s="7">
        <v>0.01</v>
      </c>
      <c r="N6" s="7"/>
      <c r="O6" s="7"/>
      <c r="P6" s="7"/>
      <c r="Q6" s="7"/>
      <c r="R6" s="7"/>
      <c r="T6" s="7" t="s">
        <v>11</v>
      </c>
      <c r="U6" s="8">
        <v>2.6469</v>
      </c>
      <c r="V6" s="7"/>
      <c r="W6" s="7"/>
    </row>
    <row r="7" spans="2:24">
      <c r="B7" s="7">
        <f t="shared" ref="B7:B38" si="0">B6+1</f>
        <v>2</v>
      </c>
      <c r="C7" s="19">
        <v>6.79</v>
      </c>
      <c r="E7" s="7">
        <f t="shared" ref="E7:E38" si="1">E6+1</f>
        <v>2</v>
      </c>
      <c r="F7" s="19">
        <v>5.6980000000000004</v>
      </c>
      <c r="H7" s="7">
        <f>POWER(F7-$K$10,2)</f>
        <v>0.86842780055401836</v>
      </c>
      <c r="N7" s="32" t="s">
        <v>18</v>
      </c>
      <c r="O7" s="33"/>
      <c r="P7" s="33"/>
      <c r="Q7" s="33"/>
      <c r="R7" s="34"/>
      <c r="T7" s="7"/>
      <c r="U7" s="7"/>
      <c r="V7" s="7"/>
      <c r="W7" s="7"/>
    </row>
    <row r="8" spans="2:24">
      <c r="B8" s="7">
        <f t="shared" si="0"/>
        <v>3</v>
      </c>
      <c r="C8" s="19">
        <v>6.81</v>
      </c>
      <c r="E8" s="7">
        <f t="shared" si="1"/>
        <v>3</v>
      </c>
      <c r="F8" s="19">
        <v>5.7380000000000004</v>
      </c>
      <c r="H8" s="7">
        <f t="shared" ref="H8:H71" si="2">POWER(F8-$K$10,2)</f>
        <v>0.79547622160664988</v>
      </c>
      <c r="J8" s="7"/>
      <c r="K8" s="7"/>
      <c r="L8" s="30" t="s">
        <v>86</v>
      </c>
      <c r="N8" s="7"/>
      <c r="O8" s="7"/>
      <c r="P8" s="7"/>
      <c r="Q8" s="7"/>
      <c r="R8" s="7"/>
      <c r="T8" s="7" t="s">
        <v>21</v>
      </c>
      <c r="U8" s="7">
        <f>1-K6</f>
        <v>0.99</v>
      </c>
      <c r="V8" s="7"/>
      <c r="W8" s="7"/>
    </row>
    <row r="9" spans="2:24">
      <c r="B9" s="7">
        <f t="shared" si="0"/>
        <v>4</v>
      </c>
      <c r="C9" s="19">
        <v>6.64</v>
      </c>
      <c r="E9" s="7">
        <f t="shared" si="1"/>
        <v>4</v>
      </c>
      <c r="F9" s="19">
        <v>5.82</v>
      </c>
      <c r="H9" s="7">
        <f t="shared" si="2"/>
        <v>0.65592948476454471</v>
      </c>
      <c r="J9" s="7"/>
      <c r="K9" s="7"/>
      <c r="L9" s="30"/>
      <c r="N9" s="7" t="s">
        <v>13</v>
      </c>
      <c r="O9" s="7">
        <f>F81</f>
        <v>10.113</v>
      </c>
      <c r="P9" s="17" t="s">
        <v>16</v>
      </c>
      <c r="Q9" s="7" t="s">
        <v>15</v>
      </c>
      <c r="R9" s="7">
        <f>L10+L12*O3</f>
        <v>9.1180710000000005</v>
      </c>
      <c r="T9" s="7"/>
      <c r="U9" s="7"/>
      <c r="V9" s="7"/>
      <c r="W9" s="7"/>
    </row>
    <row r="10" spans="2:24">
      <c r="B10" s="7">
        <f t="shared" si="0"/>
        <v>5</v>
      </c>
      <c r="C10" s="19">
        <v>6.391</v>
      </c>
      <c r="E10" s="7">
        <f t="shared" si="1"/>
        <v>5</v>
      </c>
      <c r="F10" s="19">
        <v>5.8479999999999999</v>
      </c>
      <c r="H10" s="7">
        <f t="shared" si="2"/>
        <v>0.61135937950138741</v>
      </c>
      <c r="J10" s="7" t="s">
        <v>3</v>
      </c>
      <c r="K10" s="7">
        <f>SUM(F6:F81)/K5</f>
        <v>6.6298947368421066</v>
      </c>
      <c r="L10" s="7">
        <f>ROUND(K10,3)</f>
        <v>6.63</v>
      </c>
      <c r="N10" s="7"/>
      <c r="O10" s="7"/>
      <c r="P10" s="7"/>
      <c r="Q10" s="7"/>
      <c r="R10" s="7"/>
      <c r="T10" s="35" t="s">
        <v>87</v>
      </c>
      <c r="U10" s="35"/>
      <c r="V10" s="35"/>
      <c r="W10" s="35"/>
    </row>
    <row r="11" spans="2:24">
      <c r="B11" s="7">
        <f t="shared" si="0"/>
        <v>6</v>
      </c>
      <c r="C11" s="19">
        <v>6.173</v>
      </c>
      <c r="E11" s="7">
        <f t="shared" si="1"/>
        <v>6</v>
      </c>
      <c r="F11" s="19">
        <v>5.8680000000000003</v>
      </c>
      <c r="H11" s="7">
        <f t="shared" si="2"/>
        <v>0.58048359002770245</v>
      </c>
      <c r="J11" s="7" t="s">
        <v>6</v>
      </c>
      <c r="K11" s="7">
        <f>SUM(H6:H81)/(K5-1)</f>
        <v>0.54509204210526319</v>
      </c>
      <c r="L11" s="7">
        <f>ROUND(K11,4)</f>
        <v>0.54510000000000003</v>
      </c>
      <c r="N11" s="32" t="s">
        <v>88</v>
      </c>
      <c r="O11" s="33"/>
      <c r="P11" s="33"/>
      <c r="Q11" s="33"/>
      <c r="R11" s="34"/>
      <c r="T11" s="7" t="s">
        <v>22</v>
      </c>
      <c r="U11" s="7">
        <f>O53-O55*U6/SQRT(O52-1)</f>
        <v>6.356424435095783</v>
      </c>
      <c r="V11" s="7">
        <f>ROUND(U11,4)</f>
        <v>6.3563999999999998</v>
      </c>
      <c r="W11" s="7"/>
    </row>
    <row r="12" spans="2:24">
      <c r="B12" s="7">
        <f t="shared" si="0"/>
        <v>7</v>
      </c>
      <c r="C12" s="19">
        <v>6.3730000000000002</v>
      </c>
      <c r="E12" s="7">
        <f t="shared" si="1"/>
        <v>7</v>
      </c>
      <c r="F12" s="7">
        <v>5.9029999999999996</v>
      </c>
      <c r="H12" s="7">
        <f t="shared" si="2"/>
        <v>0.52837595844875607</v>
      </c>
      <c r="J12" s="7" t="s">
        <v>4</v>
      </c>
      <c r="K12" s="7">
        <f>SQRT(K11)</f>
        <v>0.73830348915961597</v>
      </c>
      <c r="L12" s="7">
        <f>ROUND(K12,4)</f>
        <v>0.73829999999999996</v>
      </c>
      <c r="N12" s="22"/>
      <c r="O12" s="23"/>
      <c r="P12" s="40" t="s">
        <v>86</v>
      </c>
      <c r="Q12" s="41"/>
      <c r="R12" s="20"/>
      <c r="T12" s="7" t="s">
        <v>23</v>
      </c>
      <c r="U12" s="7">
        <f>O53+O55*U6/SQRT(O52-1)</f>
        <v>6.6268533426819962</v>
      </c>
      <c r="V12" s="7">
        <f>ROUND(U12,4)</f>
        <v>6.6269</v>
      </c>
      <c r="W12" s="7"/>
    </row>
    <row r="13" spans="2:24">
      <c r="B13" s="7">
        <f t="shared" si="0"/>
        <v>8</v>
      </c>
      <c r="C13" s="19">
        <v>9.8260000000000005</v>
      </c>
      <c r="E13" s="7">
        <f t="shared" si="1"/>
        <v>8</v>
      </c>
      <c r="F13" s="19">
        <v>5.9240000000000004</v>
      </c>
      <c r="H13" s="7">
        <f t="shared" si="2"/>
        <v>0.49828737950138641</v>
      </c>
      <c r="N13" s="7" t="s">
        <v>89</v>
      </c>
      <c r="O13" s="24">
        <v>75</v>
      </c>
      <c r="P13" s="44"/>
      <c r="Q13" s="45"/>
      <c r="T13" s="7"/>
      <c r="U13" s="7"/>
      <c r="V13" s="7"/>
      <c r="W13" s="7"/>
    </row>
    <row r="14" spans="2:24">
      <c r="B14" s="7">
        <f t="shared" si="0"/>
        <v>9</v>
      </c>
      <c r="C14" s="19">
        <v>7.0910000000000002</v>
      </c>
      <c r="E14" s="7">
        <f t="shared" si="1"/>
        <v>9</v>
      </c>
      <c r="F14" s="19">
        <v>6.0010000000000003</v>
      </c>
      <c r="H14" s="7">
        <f t="shared" si="2"/>
        <v>0.39550859002770211</v>
      </c>
      <c r="N14" s="7" t="s">
        <v>3</v>
      </c>
      <c r="O14" s="24">
        <f>SUM(F6:F80)/O13</f>
        <v>6.5834533333333347</v>
      </c>
      <c r="P14" s="42">
        <f>ROUND(O14,3)</f>
        <v>6.5830000000000002</v>
      </c>
      <c r="Q14" s="43"/>
      <c r="T14" s="7"/>
      <c r="U14" s="7"/>
      <c r="V14" s="7"/>
      <c r="W14" s="7"/>
    </row>
    <row r="15" spans="2:24">
      <c r="B15" s="7">
        <f t="shared" si="0"/>
        <v>10</v>
      </c>
      <c r="C15" s="19">
        <v>6.6719999999999997</v>
      </c>
      <c r="E15" s="7">
        <f t="shared" si="1"/>
        <v>10</v>
      </c>
      <c r="F15" s="19">
        <v>6.0259999999999998</v>
      </c>
      <c r="H15" s="7">
        <f t="shared" si="2"/>
        <v>0.36468885318559746</v>
      </c>
      <c r="N15" s="25" t="s">
        <v>6</v>
      </c>
      <c r="O15" s="7">
        <f>SUM(H6:H80)/(O13-1)</f>
        <v>0.38851190383319628</v>
      </c>
      <c r="P15" s="42">
        <f>ROUND(O15,4)</f>
        <v>0.38850000000000001</v>
      </c>
      <c r="Q15" s="43"/>
      <c r="T15" s="35" t="s">
        <v>24</v>
      </c>
      <c r="U15" s="35"/>
      <c r="V15" s="35"/>
      <c r="W15" s="35"/>
    </row>
    <row r="16" spans="2:24">
      <c r="B16" s="7">
        <f t="shared" si="0"/>
        <v>11</v>
      </c>
      <c r="C16" s="19">
        <v>6.86</v>
      </c>
      <c r="E16" s="7">
        <f t="shared" si="1"/>
        <v>11</v>
      </c>
      <c r="F16" s="19">
        <v>6.0380000000000003</v>
      </c>
      <c r="H16" s="7">
        <f t="shared" si="2"/>
        <v>0.35033937950138633</v>
      </c>
      <c r="N16" s="25" t="s">
        <v>4</v>
      </c>
      <c r="O16" s="7">
        <f>SQRT(O15)</f>
        <v>0.6233072306922135</v>
      </c>
      <c r="P16" s="42">
        <f>ROUND(O16,4)</f>
        <v>0.62329999999999997</v>
      </c>
      <c r="Q16" s="43"/>
      <c r="T16" s="36" t="s">
        <v>29</v>
      </c>
      <c r="U16" s="36"/>
      <c r="V16" s="36"/>
      <c r="W16" s="7"/>
    </row>
    <row r="17" spans="2:23">
      <c r="B17" s="7">
        <f t="shared" si="0"/>
        <v>12</v>
      </c>
      <c r="C17" s="19">
        <v>8.3580000000000005</v>
      </c>
      <c r="E17" s="7">
        <f t="shared" si="1"/>
        <v>12</v>
      </c>
      <c r="F17" s="7">
        <v>6.0789999999999997</v>
      </c>
      <c r="H17" s="7">
        <f t="shared" si="2"/>
        <v>0.30348501108033421</v>
      </c>
      <c r="N17" s="7"/>
      <c r="O17" s="7"/>
      <c r="P17" s="7"/>
      <c r="Q17" s="7"/>
      <c r="T17" s="7" t="s">
        <v>25</v>
      </c>
      <c r="U17" s="8">
        <v>105.4323</v>
      </c>
      <c r="V17" s="7"/>
      <c r="W17" s="7"/>
    </row>
    <row r="18" spans="2:23">
      <c r="B18" s="7">
        <f t="shared" si="0"/>
        <v>13</v>
      </c>
      <c r="C18" s="19">
        <v>6.1360000000000001</v>
      </c>
      <c r="E18" s="7">
        <f t="shared" si="1"/>
        <v>13</v>
      </c>
      <c r="F18" s="19">
        <v>6.13</v>
      </c>
      <c r="H18" s="7">
        <f t="shared" si="2"/>
        <v>0.24989474792243913</v>
      </c>
      <c r="N18" s="7" t="s">
        <v>12</v>
      </c>
      <c r="O18" s="19">
        <v>5.6870000000000003</v>
      </c>
      <c r="P18" s="17" t="s">
        <v>16</v>
      </c>
      <c r="Q18" s="7" t="s">
        <v>14</v>
      </c>
      <c r="R18" s="7">
        <f>O14-O16*O3</f>
        <v>4.4829079659005746</v>
      </c>
      <c r="T18" s="7" t="s">
        <v>26</v>
      </c>
      <c r="U18" s="8">
        <v>44.058436499999999</v>
      </c>
      <c r="V18" s="7"/>
      <c r="W18" s="7"/>
    </row>
    <row r="19" spans="2:23">
      <c r="B19" s="7">
        <f t="shared" si="0"/>
        <v>14</v>
      </c>
      <c r="C19" s="19">
        <v>7.0309999999999997</v>
      </c>
      <c r="E19" s="7">
        <f t="shared" si="1"/>
        <v>14</v>
      </c>
      <c r="F19" s="19">
        <v>6.1360000000000001</v>
      </c>
      <c r="H19" s="7">
        <f t="shared" si="2"/>
        <v>0.24393201108033363</v>
      </c>
      <c r="N19" s="7"/>
      <c r="O19" s="7"/>
      <c r="P19" s="7"/>
      <c r="Q19" s="7"/>
      <c r="R19" s="7"/>
      <c r="T19" s="7"/>
      <c r="U19" s="7"/>
      <c r="V19" s="7"/>
      <c r="W19" s="7"/>
    </row>
    <row r="20" spans="2:23">
      <c r="B20" s="7">
        <f t="shared" si="0"/>
        <v>15</v>
      </c>
      <c r="C20" s="19">
        <v>6.94</v>
      </c>
      <c r="E20" s="7">
        <f t="shared" si="1"/>
        <v>15</v>
      </c>
      <c r="F20" s="19">
        <v>6.1369999999999996</v>
      </c>
      <c r="H20" s="7">
        <f t="shared" si="2"/>
        <v>0.24294522160664997</v>
      </c>
      <c r="N20" s="32" t="s">
        <v>18</v>
      </c>
      <c r="O20" s="33"/>
      <c r="P20" s="33"/>
      <c r="Q20" s="33"/>
      <c r="R20" s="34"/>
      <c r="T20" s="7" t="s">
        <v>27</v>
      </c>
      <c r="U20" s="8">
        <f>O52*P54/U17</f>
        <v>0.12654186620229285</v>
      </c>
      <c r="V20" s="7">
        <f>ROUND(U20,4)</f>
        <v>0.1265</v>
      </c>
      <c r="W20" s="7"/>
    </row>
    <row r="21" spans="2:23">
      <c r="B21" s="7">
        <f t="shared" si="0"/>
        <v>16</v>
      </c>
      <c r="C21" s="19">
        <v>6.468</v>
      </c>
      <c r="E21" s="7">
        <f t="shared" si="1"/>
        <v>16</v>
      </c>
      <c r="F21" s="19">
        <v>6.1689999999999996</v>
      </c>
      <c r="H21" s="7">
        <f t="shared" si="2"/>
        <v>0.21242395844875508</v>
      </c>
      <c r="N21" s="7"/>
      <c r="O21" s="7"/>
      <c r="P21" s="7"/>
      <c r="Q21" s="7"/>
      <c r="R21" s="7"/>
      <c r="T21" s="7" t="s">
        <v>28</v>
      </c>
      <c r="U21" s="8">
        <f>O52*P54/U18</f>
        <v>0.30281601118550816</v>
      </c>
      <c r="V21" s="7">
        <f>ROUND(U21,4)</f>
        <v>0.30280000000000001</v>
      </c>
      <c r="W21" s="7"/>
    </row>
    <row r="22" spans="2:23">
      <c r="B22" s="7">
        <f t="shared" si="0"/>
        <v>17</v>
      </c>
      <c r="C22" s="19">
        <v>6.4610000000000003</v>
      </c>
      <c r="E22" s="7">
        <f t="shared" si="1"/>
        <v>17</v>
      </c>
      <c r="F22" s="19">
        <v>6.173</v>
      </c>
      <c r="H22" s="7">
        <f t="shared" si="2"/>
        <v>0.20875280055401782</v>
      </c>
      <c r="N22" s="7" t="s">
        <v>13</v>
      </c>
      <c r="O22" s="7">
        <f>F80</f>
        <v>9.8260000000000005</v>
      </c>
      <c r="P22" s="17" t="s">
        <v>16</v>
      </c>
      <c r="Q22" s="7" t="s">
        <v>15</v>
      </c>
      <c r="R22" s="7">
        <f>O14+O16*O3</f>
        <v>8.6839987007660948</v>
      </c>
      <c r="T22" s="7"/>
      <c r="U22" s="7"/>
      <c r="V22" s="7"/>
      <c r="W22" s="7"/>
    </row>
    <row r="23" spans="2:23">
      <c r="B23" s="7">
        <f t="shared" si="0"/>
        <v>18</v>
      </c>
      <c r="C23" s="19">
        <v>6.3449999999999998</v>
      </c>
      <c r="E23" s="7">
        <f t="shared" si="1"/>
        <v>18</v>
      </c>
      <c r="F23" s="19">
        <v>6.194</v>
      </c>
      <c r="H23" s="7">
        <f t="shared" si="2"/>
        <v>0.19000422160664943</v>
      </c>
      <c r="N23" s="7"/>
      <c r="O23" s="7"/>
      <c r="P23" s="7"/>
      <c r="Q23" s="7"/>
      <c r="R23" s="7"/>
      <c r="T23" s="7"/>
      <c r="U23" s="7"/>
      <c r="V23" s="7"/>
      <c r="W23" s="7"/>
    </row>
    <row r="24" spans="2:23">
      <c r="B24" s="7">
        <f t="shared" si="0"/>
        <v>19</v>
      </c>
      <c r="C24" s="19">
        <v>6.8689999999999998</v>
      </c>
      <c r="E24" s="7">
        <f t="shared" si="1"/>
        <v>19</v>
      </c>
      <c r="F24" s="19">
        <v>6.2119999999999997</v>
      </c>
      <c r="H24" s="7">
        <f t="shared" si="2"/>
        <v>0.17463601108033375</v>
      </c>
      <c r="N24" s="32" t="s">
        <v>88</v>
      </c>
      <c r="O24" s="33"/>
      <c r="P24" s="33"/>
      <c r="Q24" s="33"/>
      <c r="R24" s="34"/>
    </row>
    <row r="25" spans="2:23">
      <c r="B25" s="7">
        <f t="shared" si="0"/>
        <v>20</v>
      </c>
      <c r="C25" s="19">
        <v>6.9870000000000001</v>
      </c>
      <c r="E25" s="7">
        <f t="shared" si="1"/>
        <v>20</v>
      </c>
      <c r="F25" s="19">
        <v>6.2320000000000002</v>
      </c>
      <c r="H25" s="7">
        <f t="shared" si="2"/>
        <v>0.1583202216066491</v>
      </c>
      <c r="N25" s="7"/>
      <c r="O25" s="7"/>
      <c r="P25" s="38" t="s">
        <v>86</v>
      </c>
      <c r="Q25" s="39"/>
      <c r="R25" s="20"/>
    </row>
    <row r="26" spans="2:23">
      <c r="B26" s="7">
        <f t="shared" si="0"/>
        <v>21</v>
      </c>
      <c r="C26" s="19">
        <v>6.39</v>
      </c>
      <c r="E26" s="7">
        <f t="shared" si="1"/>
        <v>21</v>
      </c>
      <c r="F26" s="19">
        <v>6.2519999999999998</v>
      </c>
      <c r="H26" s="7">
        <f t="shared" si="2"/>
        <v>0.14280443213296518</v>
      </c>
      <c r="N26" s="7" t="s">
        <v>89</v>
      </c>
      <c r="O26" s="7">
        <v>74</v>
      </c>
      <c r="P26" s="40"/>
      <c r="Q26" s="41"/>
      <c r="R26" s="20"/>
    </row>
    <row r="27" spans="2:23">
      <c r="B27" s="7">
        <f t="shared" si="0"/>
        <v>22</v>
      </c>
      <c r="C27" s="19">
        <v>6.194</v>
      </c>
      <c r="E27" s="7">
        <f t="shared" si="1"/>
        <v>22</v>
      </c>
      <c r="F27" s="19">
        <v>6.2679999999999998</v>
      </c>
      <c r="H27" s="7">
        <f t="shared" si="2"/>
        <v>0.13096780055401774</v>
      </c>
      <c r="N27" s="7" t="s">
        <v>3</v>
      </c>
      <c r="O27" s="7">
        <f>SUM(F6:F79)/O26</f>
        <v>6.5396351351351356</v>
      </c>
      <c r="P27" s="42">
        <f>ROUND(O27,3)</f>
        <v>6.54</v>
      </c>
      <c r="Q27" s="43"/>
    </row>
    <row r="28" spans="2:23">
      <c r="B28" s="7">
        <f t="shared" si="0"/>
        <v>23</v>
      </c>
      <c r="C28" s="19">
        <v>6.5839999999999996</v>
      </c>
      <c r="E28" s="7">
        <f t="shared" si="1"/>
        <v>23</v>
      </c>
      <c r="F28" s="19">
        <v>6.2869999999999999</v>
      </c>
      <c r="H28" s="7">
        <f t="shared" si="2"/>
        <v>0.1175768005540176</v>
      </c>
      <c r="N28" s="7" t="s">
        <v>90</v>
      </c>
      <c r="O28" s="7">
        <f>SUM(H6:H79)/(O26-1)</f>
        <v>0.25390126069138269</v>
      </c>
      <c r="P28" s="42">
        <f>ROUND(O28,4)</f>
        <v>0.25390000000000001</v>
      </c>
      <c r="Q28" s="43"/>
    </row>
    <row r="29" spans="2:23">
      <c r="B29" s="7">
        <f t="shared" si="0"/>
        <v>24</v>
      </c>
      <c r="C29" s="19">
        <v>6.4210000000000003</v>
      </c>
      <c r="E29" s="7">
        <f t="shared" si="1"/>
        <v>24</v>
      </c>
      <c r="F29" s="19">
        <v>6.2930000000000001</v>
      </c>
      <c r="H29" s="7">
        <f t="shared" si="2"/>
        <v>0.11349806371191216</v>
      </c>
      <c r="N29" s="7" t="s">
        <v>91</v>
      </c>
      <c r="O29" s="7">
        <f>SQRT(O28)</f>
        <v>0.50388615846377716</v>
      </c>
      <c r="P29" s="42">
        <f>ROUND(O29,4)</f>
        <v>0.50390000000000001</v>
      </c>
      <c r="Q29" s="43"/>
    </row>
    <row r="30" spans="2:23">
      <c r="B30" s="7">
        <f t="shared" si="0"/>
        <v>25</v>
      </c>
      <c r="C30" s="19">
        <v>6.7460000000000004</v>
      </c>
      <c r="E30" s="7">
        <f t="shared" si="1"/>
        <v>25</v>
      </c>
      <c r="F30" s="19">
        <v>6.3170000000000002</v>
      </c>
      <c r="H30" s="7">
        <f t="shared" si="2"/>
        <v>9.790311634349104E-2</v>
      </c>
      <c r="N30" s="7"/>
      <c r="O30" s="7"/>
      <c r="P30" s="7"/>
      <c r="Q30" s="7"/>
    </row>
    <row r="31" spans="2:23">
      <c r="B31" s="7">
        <f t="shared" si="0"/>
        <v>26</v>
      </c>
      <c r="C31" s="19">
        <v>6.9660000000000002</v>
      </c>
      <c r="E31" s="7">
        <f t="shared" si="1"/>
        <v>26</v>
      </c>
      <c r="F31" s="19">
        <v>6.3239999999999998</v>
      </c>
      <c r="H31" s="7">
        <f t="shared" si="2"/>
        <v>9.3571590027701754E-2</v>
      </c>
      <c r="N31" s="7" t="s">
        <v>12</v>
      </c>
      <c r="O31" s="19">
        <v>5.6870000000000003</v>
      </c>
      <c r="P31" s="17" t="s">
        <v>16</v>
      </c>
      <c r="Q31" s="7" t="s">
        <v>92</v>
      </c>
      <c r="R31" s="7">
        <f>O27-O29*O3</f>
        <v>4.8415387811122068</v>
      </c>
    </row>
    <row r="32" spans="2:23">
      <c r="B32" s="7">
        <f t="shared" si="0"/>
        <v>27</v>
      </c>
      <c r="C32" s="19">
        <v>6.4669999999999996</v>
      </c>
      <c r="E32" s="7">
        <f t="shared" si="1"/>
        <v>27</v>
      </c>
      <c r="F32" s="7">
        <v>6.3280000000000003</v>
      </c>
      <c r="H32" s="7">
        <f t="shared" si="2"/>
        <v>9.1140432132964633E-2</v>
      </c>
      <c r="N32" s="7"/>
      <c r="O32" s="7"/>
      <c r="P32" s="7"/>
      <c r="Q32" s="7"/>
      <c r="R32" s="7"/>
    </row>
    <row r="33" spans="2:18">
      <c r="B33" s="7">
        <f t="shared" si="0"/>
        <v>28</v>
      </c>
      <c r="C33" s="19">
        <v>6.1369999999999996</v>
      </c>
      <c r="E33" s="7">
        <f t="shared" si="1"/>
        <v>28</v>
      </c>
      <c r="F33" s="19">
        <v>6.3449999999999998</v>
      </c>
      <c r="H33" s="7">
        <f t="shared" si="2"/>
        <v>8.1165011080333319E-2</v>
      </c>
      <c r="N33" s="32" t="s">
        <v>18</v>
      </c>
      <c r="O33" s="33"/>
      <c r="P33" s="33"/>
      <c r="Q33" s="33"/>
      <c r="R33" s="34"/>
    </row>
    <row r="34" spans="2:18">
      <c r="B34" s="7">
        <f t="shared" si="0"/>
        <v>29</v>
      </c>
      <c r="C34" s="19">
        <v>6.5540000000000003</v>
      </c>
      <c r="E34" s="7">
        <f t="shared" si="1"/>
        <v>29</v>
      </c>
      <c r="F34" s="19">
        <v>6.3719999999999999</v>
      </c>
      <c r="H34" s="7">
        <f t="shared" si="2"/>
        <v>6.6509695290859483E-2</v>
      </c>
      <c r="N34" s="7"/>
      <c r="O34" s="7"/>
      <c r="P34" s="7"/>
      <c r="Q34" s="7"/>
      <c r="R34" s="7"/>
    </row>
    <row r="35" spans="2:18">
      <c r="B35" s="7">
        <f t="shared" si="0"/>
        <v>30</v>
      </c>
      <c r="C35" s="19">
        <v>10.113</v>
      </c>
      <c r="E35" s="7">
        <f t="shared" si="1"/>
        <v>30</v>
      </c>
      <c r="F35" s="19">
        <v>6.3730000000000002</v>
      </c>
      <c r="H35" s="7">
        <f t="shared" si="2"/>
        <v>6.5994905817175098E-2</v>
      </c>
      <c r="N35" s="7" t="s">
        <v>13</v>
      </c>
      <c r="O35" s="7">
        <f>F79</f>
        <v>8.3580000000000005</v>
      </c>
      <c r="P35" s="17" t="s">
        <v>16</v>
      </c>
      <c r="Q35" s="7" t="s">
        <v>15</v>
      </c>
      <c r="R35" s="7">
        <f>O27+O29*O3</f>
        <v>8.2377314891580653</v>
      </c>
    </row>
    <row r="36" spans="2:18">
      <c r="B36" s="7">
        <f t="shared" si="0"/>
        <v>31</v>
      </c>
      <c r="C36" s="19">
        <v>7.3449999999999998</v>
      </c>
      <c r="E36" s="7">
        <f t="shared" si="1"/>
        <v>31</v>
      </c>
      <c r="F36" s="19">
        <v>6.39</v>
      </c>
      <c r="H36" s="7">
        <f t="shared" si="2"/>
        <v>5.7549484764543739E-2</v>
      </c>
      <c r="N36" s="7"/>
      <c r="O36" s="7"/>
      <c r="P36" s="7"/>
      <c r="Q36" s="7"/>
      <c r="R36" s="7"/>
    </row>
    <row r="37" spans="2:18">
      <c r="B37" s="7">
        <f t="shared" si="0"/>
        <v>32</v>
      </c>
      <c r="C37" s="19">
        <v>6.7990000000000004</v>
      </c>
      <c r="E37" s="7">
        <f t="shared" si="1"/>
        <v>32</v>
      </c>
      <c r="F37" s="19">
        <v>6.391</v>
      </c>
      <c r="H37" s="7">
        <f t="shared" si="2"/>
        <v>5.7070695290859369E-2</v>
      </c>
      <c r="N37" s="32" t="s">
        <v>88</v>
      </c>
      <c r="O37" s="33"/>
      <c r="P37" s="33"/>
      <c r="Q37" s="33"/>
      <c r="R37" s="34"/>
    </row>
    <row r="38" spans="2:18">
      <c r="B38" s="7">
        <f t="shared" si="0"/>
        <v>33</v>
      </c>
      <c r="C38" s="19">
        <v>6.9420000000000002</v>
      </c>
      <c r="E38" s="7">
        <f t="shared" si="1"/>
        <v>33</v>
      </c>
      <c r="F38" s="19">
        <v>6.3929999999999998</v>
      </c>
      <c r="H38" s="7">
        <f t="shared" si="2"/>
        <v>5.6119116343491045E-2</v>
      </c>
      <c r="N38" s="7"/>
      <c r="O38" s="7"/>
      <c r="P38" s="38" t="s">
        <v>86</v>
      </c>
      <c r="Q38" s="39"/>
      <c r="R38" s="20"/>
    </row>
    <row r="39" spans="2:18">
      <c r="B39" s="7">
        <f t="shared" ref="B39:B70" si="3">B38+1</f>
        <v>34</v>
      </c>
      <c r="C39" s="19">
        <v>6.13</v>
      </c>
      <c r="E39" s="7">
        <f t="shared" ref="E39:E70" si="4">E38+1</f>
        <v>34</v>
      </c>
      <c r="F39" s="19">
        <v>6.4210000000000003</v>
      </c>
      <c r="H39" s="7">
        <f t="shared" si="2"/>
        <v>4.3637011080332869E-2</v>
      </c>
      <c r="N39" s="7" t="s">
        <v>89</v>
      </c>
      <c r="O39" s="7">
        <v>73</v>
      </c>
      <c r="P39" s="40"/>
      <c r="Q39" s="41"/>
    </row>
    <row r="40" spans="2:18">
      <c r="B40" s="7">
        <f t="shared" si="3"/>
        <v>35</v>
      </c>
      <c r="C40" s="19">
        <v>6.7709999999999999</v>
      </c>
      <c r="E40" s="7">
        <f t="shared" si="4"/>
        <v>35</v>
      </c>
      <c r="F40" s="19">
        <v>6.4390000000000001</v>
      </c>
      <c r="H40" s="7">
        <f t="shared" si="2"/>
        <v>3.6440800554017119E-2</v>
      </c>
      <c r="N40" s="7" t="s">
        <v>3</v>
      </c>
      <c r="O40" s="7">
        <f>SUM(F6:F78)/O39</f>
        <v>6.5147260273972609</v>
      </c>
      <c r="P40" s="42">
        <f>ROUND(O40,3)</f>
        <v>6.5149999999999997</v>
      </c>
      <c r="Q40" s="43"/>
    </row>
    <row r="41" spans="2:18">
      <c r="B41" s="7">
        <f t="shared" si="3"/>
        <v>36</v>
      </c>
      <c r="C41" s="19">
        <v>6.8760000000000003</v>
      </c>
      <c r="E41" s="7">
        <f t="shared" si="4"/>
        <v>36</v>
      </c>
      <c r="F41" s="19">
        <v>6.4429999999999996</v>
      </c>
      <c r="H41" s="7">
        <f t="shared" si="2"/>
        <v>3.4929642659280426E-2</v>
      </c>
      <c r="N41" s="7" t="s">
        <v>90</v>
      </c>
      <c r="O41" s="7">
        <f>SUM(H6:H78)/(O39-1)</f>
        <v>0.21595061430440168</v>
      </c>
      <c r="P41" s="42">
        <f>ROUND(O41,4)</f>
        <v>0.216</v>
      </c>
      <c r="Q41" s="43"/>
    </row>
    <row r="42" spans="2:18">
      <c r="B42" s="7">
        <f t="shared" si="3"/>
        <v>37</v>
      </c>
      <c r="C42" s="19">
        <v>6.83</v>
      </c>
      <c r="E42" s="7">
        <f t="shared" si="4"/>
        <v>37</v>
      </c>
      <c r="F42" s="19">
        <v>6.4470000000000001</v>
      </c>
      <c r="H42" s="7">
        <f t="shared" si="2"/>
        <v>3.345048476454341E-2</v>
      </c>
      <c r="N42" s="7" t="s">
        <v>91</v>
      </c>
      <c r="O42" s="7">
        <f>SQRT(O41)</f>
        <v>0.46470486795858046</v>
      </c>
      <c r="P42" s="42">
        <f>ROUND(O42,4)</f>
        <v>0.4647</v>
      </c>
      <c r="Q42" s="43"/>
    </row>
    <row r="43" spans="2:18">
      <c r="B43" s="7">
        <f t="shared" si="3"/>
        <v>38</v>
      </c>
      <c r="C43" s="19">
        <v>8.1769999999999996</v>
      </c>
      <c r="E43" s="7">
        <f t="shared" si="4"/>
        <v>38</v>
      </c>
      <c r="F43" s="19">
        <v>6.4610000000000003</v>
      </c>
      <c r="H43" s="7">
        <f t="shared" si="2"/>
        <v>2.8525432132964344E-2</v>
      </c>
      <c r="N43" s="7"/>
      <c r="O43" s="7"/>
      <c r="P43" s="7"/>
      <c r="Q43" s="7"/>
    </row>
    <row r="44" spans="2:18">
      <c r="B44" s="7">
        <f t="shared" si="3"/>
        <v>39</v>
      </c>
      <c r="C44" s="19">
        <v>7.1440000000000001</v>
      </c>
      <c r="E44" s="7">
        <f t="shared" si="4"/>
        <v>39</v>
      </c>
      <c r="F44" s="19">
        <v>6.4669999999999996</v>
      </c>
      <c r="H44" s="7">
        <f t="shared" si="2"/>
        <v>2.6534695290859285E-2</v>
      </c>
      <c r="N44" s="7" t="s">
        <v>12</v>
      </c>
      <c r="O44" s="7">
        <v>5.6870000000000003</v>
      </c>
      <c r="P44" s="7" t="s">
        <v>16</v>
      </c>
      <c r="Q44" s="7" t="s">
        <v>92</v>
      </c>
      <c r="R44" s="7">
        <f>O40-O42*O3</f>
        <v>4.9486706223768451</v>
      </c>
    </row>
    <row r="45" spans="2:18">
      <c r="B45" s="7">
        <f t="shared" si="3"/>
        <v>40</v>
      </c>
      <c r="C45" s="19">
        <v>6.3719999999999999</v>
      </c>
      <c r="E45" s="7">
        <f t="shared" si="4"/>
        <v>40</v>
      </c>
      <c r="F45" s="19">
        <v>6.468</v>
      </c>
      <c r="H45" s="7">
        <f t="shared" si="2"/>
        <v>2.6209905817174962E-2</v>
      </c>
      <c r="N45" s="7"/>
      <c r="O45" s="7"/>
      <c r="P45" s="7"/>
      <c r="Q45" s="7"/>
      <c r="R45" s="7"/>
    </row>
    <row r="46" spans="2:18">
      <c r="B46" s="7">
        <f t="shared" si="3"/>
        <v>41</v>
      </c>
      <c r="C46" s="19">
        <v>5.9029999999999996</v>
      </c>
      <c r="E46" s="7">
        <f t="shared" si="4"/>
        <v>41</v>
      </c>
      <c r="F46" s="7">
        <v>6.5330000000000004</v>
      </c>
      <c r="H46" s="7">
        <f t="shared" si="2"/>
        <v>9.3885900277010225E-3</v>
      </c>
      <c r="N46" s="32" t="s">
        <v>18</v>
      </c>
      <c r="O46" s="33"/>
      <c r="P46" s="33"/>
      <c r="Q46" s="33"/>
      <c r="R46" s="34"/>
    </row>
    <row r="47" spans="2:18">
      <c r="B47" s="7">
        <f t="shared" si="3"/>
        <v>42</v>
      </c>
      <c r="C47" s="19">
        <v>6.0259999999999998</v>
      </c>
      <c r="E47" s="7">
        <f t="shared" si="4"/>
        <v>42</v>
      </c>
      <c r="F47" s="19">
        <v>6.5540000000000003</v>
      </c>
      <c r="H47" s="7">
        <f t="shared" si="2"/>
        <v>5.7600110803325746E-3</v>
      </c>
      <c r="N47" s="7"/>
      <c r="O47" s="7"/>
      <c r="P47" s="7"/>
      <c r="Q47" s="7"/>
      <c r="R47" s="7"/>
    </row>
    <row r="48" spans="2:18">
      <c r="B48" s="7">
        <f t="shared" si="3"/>
        <v>43</v>
      </c>
      <c r="C48" s="19">
        <v>5.8479999999999999</v>
      </c>
      <c r="E48" s="7">
        <f t="shared" si="4"/>
        <v>43</v>
      </c>
      <c r="F48" s="19">
        <v>6.5839999999999996</v>
      </c>
      <c r="H48" s="7">
        <f t="shared" si="2"/>
        <v>2.1063268698062526E-3</v>
      </c>
      <c r="N48" s="7" t="s">
        <v>13</v>
      </c>
      <c r="O48" s="7">
        <f>F78</f>
        <v>8.1769999999999996</v>
      </c>
      <c r="P48" s="27" t="s">
        <v>16</v>
      </c>
      <c r="Q48" s="7" t="s">
        <v>15</v>
      </c>
      <c r="R48" s="7">
        <f>O40+O42*O3</f>
        <v>8.0807814324176768</v>
      </c>
    </row>
    <row r="49" spans="2:18">
      <c r="B49" s="7">
        <f t="shared" si="3"/>
        <v>44</v>
      </c>
      <c r="C49" s="19">
        <v>6.0010000000000003</v>
      </c>
      <c r="E49" s="7">
        <f t="shared" si="4"/>
        <v>44</v>
      </c>
      <c r="F49" s="19">
        <v>6.6079999999999997</v>
      </c>
      <c r="H49" s="7">
        <f t="shared" si="2"/>
        <v>4.7937950138511609E-4</v>
      </c>
      <c r="N49" s="7"/>
      <c r="O49" s="7"/>
      <c r="P49" s="26"/>
      <c r="Q49" s="7"/>
      <c r="R49" s="7"/>
    </row>
    <row r="50" spans="2:18">
      <c r="B50" s="7">
        <f t="shared" si="3"/>
        <v>45</v>
      </c>
      <c r="C50" s="19">
        <v>5.6980000000000004</v>
      </c>
      <c r="E50" s="7">
        <f t="shared" si="4"/>
        <v>45</v>
      </c>
      <c r="F50" s="19">
        <v>6.64</v>
      </c>
      <c r="H50" s="7">
        <f t="shared" si="2"/>
        <v>1.0211634349027088E-4</v>
      </c>
      <c r="N50" s="32" t="s">
        <v>88</v>
      </c>
      <c r="O50" s="33"/>
      <c r="P50" s="33"/>
      <c r="Q50" s="33"/>
      <c r="R50" s="34"/>
    </row>
    <row r="51" spans="2:18">
      <c r="B51" s="7">
        <f t="shared" si="3"/>
        <v>46</v>
      </c>
      <c r="C51" s="19">
        <v>6.6440000000000001</v>
      </c>
      <c r="E51" s="7">
        <f t="shared" si="4"/>
        <v>46</v>
      </c>
      <c r="F51" s="19">
        <v>6.6440000000000001</v>
      </c>
      <c r="H51" s="7">
        <f t="shared" si="2"/>
        <v>1.98958448753428E-4</v>
      </c>
      <c r="N51" s="7"/>
      <c r="O51" s="7"/>
      <c r="P51" s="38" t="s">
        <v>86</v>
      </c>
      <c r="Q51" s="39"/>
      <c r="R51" s="7"/>
    </row>
    <row r="52" spans="2:18">
      <c r="B52" s="7">
        <f t="shared" si="3"/>
        <v>47</v>
      </c>
      <c r="C52" s="19">
        <v>6.7960000000000003</v>
      </c>
      <c r="E52" s="7">
        <f t="shared" si="4"/>
        <v>47</v>
      </c>
      <c r="F52" s="19">
        <v>6.6719999999999997</v>
      </c>
      <c r="H52" s="7">
        <f t="shared" si="2"/>
        <v>1.7728531855954292E-3</v>
      </c>
      <c r="N52" s="7" t="s">
        <v>89</v>
      </c>
      <c r="O52" s="7">
        <v>72</v>
      </c>
      <c r="P52" s="40"/>
      <c r="Q52" s="41"/>
    </row>
    <row r="53" spans="2:18">
      <c r="B53" s="7">
        <f t="shared" si="3"/>
        <v>48</v>
      </c>
      <c r="C53" s="19">
        <v>6.8049999999999997</v>
      </c>
      <c r="E53" s="7">
        <f t="shared" si="4"/>
        <v>48</v>
      </c>
      <c r="F53" s="7">
        <v>6.7460000000000004</v>
      </c>
      <c r="H53" s="7">
        <f t="shared" si="2"/>
        <v>1.3480432132963776E-2</v>
      </c>
      <c r="N53" s="7" t="s">
        <v>3</v>
      </c>
      <c r="O53" s="7">
        <f>SUM(F6:F77)/O52</f>
        <v>6.4916388888888896</v>
      </c>
      <c r="P53" s="42">
        <f>ROUND(O53,3)</f>
        <v>6.492</v>
      </c>
      <c r="Q53" s="43"/>
    </row>
    <row r="54" spans="2:18">
      <c r="B54" s="7">
        <f t="shared" si="3"/>
        <v>49</v>
      </c>
      <c r="C54" s="19">
        <v>6.2320000000000002</v>
      </c>
      <c r="E54" s="7">
        <f t="shared" si="4"/>
        <v>49</v>
      </c>
      <c r="F54" s="19">
        <v>6.7709999999999999</v>
      </c>
      <c r="H54" s="7">
        <f t="shared" si="2"/>
        <v>1.9910695290858319E-2</v>
      </c>
      <c r="N54" s="7" t="s">
        <v>90</v>
      </c>
      <c r="O54" s="7">
        <f>SUM(H6:H77)/(O52-1)</f>
        <v>0.18528041598064884</v>
      </c>
      <c r="P54" s="42">
        <f>ROUND(O54,4)</f>
        <v>0.18529999999999999</v>
      </c>
      <c r="Q54" s="43"/>
    </row>
    <row r="55" spans="2:18">
      <c r="B55" s="7">
        <f t="shared" si="3"/>
        <v>50</v>
      </c>
      <c r="C55" s="19">
        <v>6.2869999999999999</v>
      </c>
      <c r="E55" s="7">
        <f t="shared" si="4"/>
        <v>50</v>
      </c>
      <c r="F55" s="19">
        <v>6.79</v>
      </c>
      <c r="H55" s="7">
        <f t="shared" si="2"/>
        <v>2.5633695290858304E-2</v>
      </c>
      <c r="N55" s="7" t="s">
        <v>91</v>
      </c>
      <c r="O55" s="7">
        <f>SQRT(O54)</f>
        <v>0.4304421168759498</v>
      </c>
      <c r="P55" s="42">
        <f>ROUND(O55,4)</f>
        <v>0.4304</v>
      </c>
      <c r="Q55" s="43"/>
    </row>
    <row r="56" spans="2:18">
      <c r="B56" s="7">
        <f t="shared" si="3"/>
        <v>51</v>
      </c>
      <c r="C56" s="19">
        <v>6.2930000000000001</v>
      </c>
      <c r="E56" s="7">
        <f t="shared" si="4"/>
        <v>51</v>
      </c>
      <c r="F56" s="19">
        <v>6.7960000000000003</v>
      </c>
      <c r="H56" s="7">
        <f t="shared" si="2"/>
        <v>2.7590958448753099E-2</v>
      </c>
      <c r="N56" s="7"/>
      <c r="O56" s="7"/>
      <c r="P56" s="7"/>
      <c r="Q56" s="7"/>
      <c r="R56" s="7"/>
    </row>
    <row r="57" spans="2:18">
      <c r="B57" s="7">
        <f t="shared" si="3"/>
        <v>52</v>
      </c>
      <c r="C57" s="19">
        <v>5.9240000000000004</v>
      </c>
      <c r="E57" s="7">
        <f t="shared" si="4"/>
        <v>52</v>
      </c>
      <c r="F57" s="19">
        <v>6.7990000000000004</v>
      </c>
      <c r="H57" s="7">
        <f t="shared" si="2"/>
        <v>2.85965900277005E-2</v>
      </c>
      <c r="N57" s="7" t="s">
        <v>12</v>
      </c>
      <c r="O57" s="19">
        <v>5.6870000000000003</v>
      </c>
      <c r="P57" s="17" t="s">
        <v>16</v>
      </c>
      <c r="Q57" s="7" t="s">
        <v>92</v>
      </c>
      <c r="R57" s="7">
        <f>O53-O55*O3</f>
        <v>5.0410489550169384</v>
      </c>
    </row>
    <row r="58" spans="2:18">
      <c r="B58" s="7">
        <f t="shared" si="3"/>
        <v>53</v>
      </c>
      <c r="C58" s="19">
        <v>5.6870000000000003</v>
      </c>
      <c r="E58" s="7">
        <f t="shared" si="4"/>
        <v>53</v>
      </c>
      <c r="F58" s="19">
        <v>6.8029999999999999</v>
      </c>
      <c r="H58" s="7">
        <f t="shared" si="2"/>
        <v>2.9965432132963498E-2</v>
      </c>
      <c r="N58" s="7"/>
      <c r="O58" s="7"/>
      <c r="P58" s="7"/>
      <c r="Q58" s="7"/>
      <c r="R58" s="7"/>
    </row>
    <row r="59" spans="2:18">
      <c r="B59" s="7">
        <f t="shared" si="3"/>
        <v>54</v>
      </c>
      <c r="C59" s="19">
        <v>5.7380000000000004</v>
      </c>
      <c r="E59" s="7">
        <f t="shared" si="4"/>
        <v>54</v>
      </c>
      <c r="F59" s="19">
        <v>6.8049999999999997</v>
      </c>
      <c r="H59" s="7">
        <f t="shared" si="2"/>
        <v>3.0661853185594994E-2</v>
      </c>
      <c r="N59" s="32" t="s">
        <v>18</v>
      </c>
      <c r="O59" s="33"/>
      <c r="P59" s="33"/>
      <c r="Q59" s="33"/>
      <c r="R59" s="34"/>
    </row>
    <row r="60" spans="2:18">
      <c r="B60" s="7">
        <f t="shared" si="3"/>
        <v>55</v>
      </c>
      <c r="C60" s="19">
        <v>6.3239999999999998</v>
      </c>
      <c r="E60" s="7">
        <f t="shared" si="4"/>
        <v>55</v>
      </c>
      <c r="F60" s="19">
        <v>6.81</v>
      </c>
      <c r="H60" s="7">
        <f t="shared" si="2"/>
        <v>3.2437905817173887E-2</v>
      </c>
      <c r="N60" s="7"/>
      <c r="O60" s="7"/>
      <c r="P60" s="7"/>
      <c r="Q60" s="7"/>
      <c r="R60" s="7"/>
    </row>
    <row r="61" spans="2:18">
      <c r="B61" s="7">
        <f t="shared" si="3"/>
        <v>56</v>
      </c>
      <c r="C61" s="19">
        <v>5.8680000000000003</v>
      </c>
      <c r="E61" s="7">
        <f t="shared" si="4"/>
        <v>56</v>
      </c>
      <c r="F61" s="19">
        <v>6.83</v>
      </c>
      <c r="H61" s="7">
        <f t="shared" si="2"/>
        <v>4.0042116343489788E-2</v>
      </c>
      <c r="N61" s="7" t="s">
        <v>13</v>
      </c>
      <c r="O61" s="7">
        <f>F77</f>
        <v>7.4109999999999996</v>
      </c>
      <c r="P61" s="17" t="s">
        <v>17</v>
      </c>
      <c r="Q61" s="7" t="s">
        <v>15</v>
      </c>
      <c r="R61" s="7">
        <f>O53+O55*O3</f>
        <v>7.9422288227608409</v>
      </c>
    </row>
    <row r="62" spans="2:18">
      <c r="B62" s="7">
        <f t="shared" si="3"/>
        <v>57</v>
      </c>
      <c r="C62" s="19">
        <v>6.0789999999999997</v>
      </c>
      <c r="E62" s="7">
        <f t="shared" si="4"/>
        <v>57</v>
      </c>
      <c r="F62" s="19">
        <v>6.86</v>
      </c>
      <c r="H62" s="7">
        <f t="shared" si="2"/>
        <v>5.2948432132963512E-2</v>
      </c>
      <c r="N62" s="7"/>
      <c r="O62" s="7"/>
      <c r="P62" s="7"/>
      <c r="Q62" s="7"/>
      <c r="R62" s="7"/>
    </row>
    <row r="63" spans="2:18">
      <c r="B63" s="7">
        <f t="shared" si="3"/>
        <v>58</v>
      </c>
      <c r="C63" s="19">
        <v>6.2119999999999997</v>
      </c>
      <c r="E63" s="7">
        <f t="shared" si="4"/>
        <v>58</v>
      </c>
      <c r="F63" s="19">
        <v>6.8689999999999998</v>
      </c>
      <c r="H63" s="7">
        <f t="shared" si="2"/>
        <v>5.717132686980534E-2</v>
      </c>
      <c r="N63" s="32" t="s">
        <v>19</v>
      </c>
      <c r="O63" s="33"/>
      <c r="P63" s="33"/>
      <c r="Q63" s="33"/>
      <c r="R63" s="34"/>
    </row>
    <row r="64" spans="2:18">
      <c r="B64" s="7">
        <f t="shared" si="3"/>
        <v>59</v>
      </c>
      <c r="C64" s="19">
        <v>6.5330000000000004</v>
      </c>
      <c r="E64" s="7">
        <f t="shared" si="4"/>
        <v>59</v>
      </c>
      <c r="F64" s="19">
        <v>6.8760000000000003</v>
      </c>
      <c r="H64" s="7">
        <f t="shared" si="2"/>
        <v>6.0567800554016116E-2</v>
      </c>
    </row>
    <row r="65" spans="2:8">
      <c r="B65" s="7">
        <f t="shared" si="3"/>
        <v>60</v>
      </c>
      <c r="C65" s="19">
        <v>6.1689999999999996</v>
      </c>
      <c r="E65" s="7">
        <f t="shared" si="4"/>
        <v>60</v>
      </c>
      <c r="F65" s="19">
        <v>6.94</v>
      </c>
      <c r="H65" s="7">
        <f t="shared" si="2"/>
        <v>9.6165274238226545E-2</v>
      </c>
    </row>
    <row r="66" spans="2:8">
      <c r="B66" s="7">
        <f t="shared" si="3"/>
        <v>61</v>
      </c>
      <c r="C66" s="19">
        <v>7.0670000000000002</v>
      </c>
      <c r="E66" s="7">
        <f t="shared" si="4"/>
        <v>61</v>
      </c>
      <c r="F66" s="19">
        <v>6.9420000000000002</v>
      </c>
      <c r="H66" s="7">
        <f t="shared" si="2"/>
        <v>9.7409695290857981E-2</v>
      </c>
    </row>
    <row r="67" spans="2:8">
      <c r="B67" s="7">
        <f t="shared" si="3"/>
        <v>62</v>
      </c>
      <c r="C67" s="19">
        <v>5.82</v>
      </c>
      <c r="E67" s="7">
        <f t="shared" si="4"/>
        <v>62</v>
      </c>
      <c r="F67" s="19">
        <v>6.9569999999999999</v>
      </c>
      <c r="H67" s="7">
        <f t="shared" si="2"/>
        <v>0.10699785318559459</v>
      </c>
    </row>
    <row r="68" spans="2:8">
      <c r="B68" s="7">
        <f t="shared" si="3"/>
        <v>63</v>
      </c>
      <c r="C68" s="19">
        <v>6.4390000000000001</v>
      </c>
      <c r="E68" s="7">
        <f t="shared" si="4"/>
        <v>63</v>
      </c>
      <c r="F68" s="7">
        <v>6.9660000000000002</v>
      </c>
      <c r="H68" s="7">
        <f t="shared" si="2"/>
        <v>0.1129667479224369</v>
      </c>
    </row>
    <row r="69" spans="2:8">
      <c r="B69" s="7">
        <f t="shared" si="3"/>
        <v>64</v>
      </c>
      <c r="C69" s="19">
        <v>6.6079999999999997</v>
      </c>
      <c r="E69" s="7">
        <f t="shared" si="4"/>
        <v>64</v>
      </c>
      <c r="F69" s="19">
        <v>6.9870000000000001</v>
      </c>
      <c r="H69" s="7">
        <f t="shared" si="2"/>
        <v>0.12752416897506835</v>
      </c>
    </row>
    <row r="70" spans="2:8">
      <c r="B70" s="7">
        <f t="shared" si="3"/>
        <v>65</v>
      </c>
      <c r="C70" s="19">
        <v>7.0060000000000002</v>
      </c>
      <c r="E70" s="7">
        <f t="shared" si="4"/>
        <v>65</v>
      </c>
      <c r="F70" s="19">
        <v>7.0060000000000002</v>
      </c>
      <c r="H70" s="7">
        <f t="shared" si="2"/>
        <v>0.14145516897506841</v>
      </c>
    </row>
    <row r="71" spans="2:8">
      <c r="B71" s="7">
        <f t="shared" ref="B71:B81" si="5">B70+1</f>
        <v>66</v>
      </c>
      <c r="C71" s="19">
        <v>6.9569999999999999</v>
      </c>
      <c r="E71" s="7">
        <f t="shared" ref="E71:E81" si="6">E70+1</f>
        <v>66</v>
      </c>
      <c r="F71" s="19">
        <v>7.0289999999999999</v>
      </c>
      <c r="H71" s="7">
        <f t="shared" si="2"/>
        <v>0.15928501108033127</v>
      </c>
    </row>
    <row r="72" spans="2:8">
      <c r="B72" s="7">
        <f t="shared" si="5"/>
        <v>67</v>
      </c>
      <c r="C72" s="19">
        <v>6.4470000000000001</v>
      </c>
      <c r="E72" s="7">
        <f t="shared" si="6"/>
        <v>67</v>
      </c>
      <c r="F72" s="19">
        <v>7.0309999999999997</v>
      </c>
      <c r="H72" s="7">
        <f t="shared" ref="H72:H80" si="7">POWER(F72-$K$10,2)</f>
        <v>0.16088543213296266</v>
      </c>
    </row>
    <row r="73" spans="2:8">
      <c r="B73" s="7">
        <f t="shared" si="5"/>
        <v>68</v>
      </c>
      <c r="C73" s="19">
        <v>6.0380000000000003</v>
      </c>
      <c r="E73" s="7">
        <f t="shared" si="6"/>
        <v>68</v>
      </c>
      <c r="F73" s="19">
        <v>7.0670000000000002</v>
      </c>
      <c r="H73" s="7">
        <f t="shared" si="7"/>
        <v>0.19106101108033138</v>
      </c>
    </row>
    <row r="74" spans="2:8">
      <c r="B74" s="7">
        <f t="shared" si="5"/>
        <v>69</v>
      </c>
      <c r="C74" s="19">
        <v>6.2679999999999998</v>
      </c>
      <c r="E74" s="7">
        <f t="shared" si="6"/>
        <v>69</v>
      </c>
      <c r="F74" s="19">
        <v>7.0910000000000002</v>
      </c>
      <c r="H74" s="7">
        <f t="shared" si="7"/>
        <v>0.21261806371191028</v>
      </c>
    </row>
    <row r="75" spans="2:8">
      <c r="B75" s="7">
        <f t="shared" si="5"/>
        <v>70</v>
      </c>
      <c r="C75" s="19">
        <v>6.3280000000000003</v>
      </c>
      <c r="E75" s="7">
        <f t="shared" si="6"/>
        <v>70</v>
      </c>
      <c r="F75" s="7">
        <v>7.1440000000000001</v>
      </c>
      <c r="H75" s="7">
        <f t="shared" si="7"/>
        <v>0.26430422160664696</v>
      </c>
    </row>
    <row r="76" spans="2:8">
      <c r="B76" s="7">
        <f t="shared" si="5"/>
        <v>71</v>
      </c>
      <c r="C76" s="19">
        <v>6.2519999999999998</v>
      </c>
      <c r="E76" s="7">
        <f t="shared" si="6"/>
        <v>71</v>
      </c>
      <c r="F76" s="19">
        <v>7.3449999999999998</v>
      </c>
      <c r="H76" s="7">
        <f t="shared" si="7"/>
        <v>0.51137553739611963</v>
      </c>
    </row>
    <row r="77" spans="2:8">
      <c r="B77" s="7">
        <f t="shared" si="5"/>
        <v>72</v>
      </c>
      <c r="C77" s="19">
        <v>6.8029999999999999</v>
      </c>
      <c r="E77" s="7">
        <f t="shared" si="6"/>
        <v>72</v>
      </c>
      <c r="F77" s="19">
        <v>7.4109999999999996</v>
      </c>
      <c r="H77" s="7">
        <f t="shared" si="7"/>
        <v>0.61012543213296122</v>
      </c>
    </row>
    <row r="78" spans="2:8">
      <c r="B78" s="7">
        <f t="shared" si="5"/>
        <v>73</v>
      </c>
      <c r="C78" s="19">
        <v>6.4429999999999996</v>
      </c>
      <c r="E78" s="7">
        <f t="shared" si="6"/>
        <v>73</v>
      </c>
      <c r="F78" s="19">
        <v>8.1769999999999996</v>
      </c>
      <c r="H78" s="7">
        <f t="shared" si="7"/>
        <v>2.3935346952908532</v>
      </c>
    </row>
    <row r="79" spans="2:8">
      <c r="B79" s="7">
        <f t="shared" si="5"/>
        <v>74</v>
      </c>
      <c r="C79" s="19">
        <v>6.3170000000000002</v>
      </c>
      <c r="E79" s="7">
        <f t="shared" si="6"/>
        <v>74</v>
      </c>
      <c r="F79" s="19">
        <v>8.3580000000000005</v>
      </c>
      <c r="H79" s="7">
        <f t="shared" si="7"/>
        <v>2.9863478005540136</v>
      </c>
    </row>
    <row r="80" spans="2:8">
      <c r="B80" s="7">
        <f t="shared" si="5"/>
        <v>75</v>
      </c>
      <c r="C80" s="19">
        <v>6.3929999999999998</v>
      </c>
      <c r="E80" s="7">
        <f t="shared" si="6"/>
        <v>75</v>
      </c>
      <c r="F80" s="19">
        <v>9.8260000000000005</v>
      </c>
      <c r="H80" s="7">
        <f t="shared" si="7"/>
        <v>10.215088853185589</v>
      </c>
    </row>
    <row r="81" spans="1:8">
      <c r="B81" s="7">
        <f t="shared" si="5"/>
        <v>76</v>
      </c>
      <c r="C81" s="19">
        <v>7.4109999999999996</v>
      </c>
      <c r="E81" s="7">
        <f t="shared" si="6"/>
        <v>76</v>
      </c>
      <c r="F81" s="19">
        <v>10.113</v>
      </c>
      <c r="H81" s="7">
        <f>POWER(F81-$K$10,2)</f>
        <v>12.132022274238215</v>
      </c>
    </row>
    <row r="82" spans="1:8" ht="15.6">
      <c r="A82" s="20"/>
      <c r="B82" s="20"/>
      <c r="C82" s="21"/>
      <c r="D82" s="20"/>
      <c r="E82" s="20"/>
      <c r="F82" s="21"/>
      <c r="G82" s="20"/>
      <c r="H82" s="20"/>
    </row>
    <row r="83" spans="1:8" ht="15.6">
      <c r="A83" s="20"/>
      <c r="B83" s="20"/>
      <c r="C83" s="21"/>
      <c r="D83" s="20"/>
      <c r="E83" s="20"/>
      <c r="F83" s="21"/>
      <c r="G83" s="20"/>
      <c r="H83" s="20"/>
    </row>
    <row r="84" spans="1:8" ht="15.6">
      <c r="A84" s="20"/>
      <c r="B84" s="20"/>
      <c r="C84" s="21"/>
      <c r="D84" s="20"/>
      <c r="E84" s="20"/>
      <c r="F84" s="21"/>
      <c r="G84" s="20"/>
      <c r="H84" s="20"/>
    </row>
    <row r="85" spans="1:8" ht="15.6">
      <c r="A85" s="20"/>
      <c r="B85" s="20"/>
      <c r="C85" s="21"/>
      <c r="D85" s="20"/>
      <c r="E85" s="20"/>
      <c r="F85" s="21"/>
      <c r="G85" s="20"/>
      <c r="H85" s="20"/>
    </row>
    <row r="86" spans="1:8" ht="15.6">
      <c r="A86" s="20"/>
      <c r="B86" s="20"/>
      <c r="C86" s="21"/>
      <c r="D86" s="20"/>
      <c r="E86" s="20"/>
      <c r="F86" s="21"/>
      <c r="G86" s="20"/>
      <c r="H86" s="20"/>
    </row>
    <row r="87" spans="1:8" ht="15.6">
      <c r="A87" s="20"/>
      <c r="B87" s="20"/>
      <c r="C87" s="21"/>
      <c r="D87" s="20"/>
      <c r="E87" s="20"/>
      <c r="F87" s="21"/>
      <c r="G87" s="20"/>
      <c r="H87" s="20"/>
    </row>
    <row r="88" spans="1:8" ht="15.6">
      <c r="A88" s="20"/>
      <c r="B88" s="20"/>
      <c r="C88" s="21"/>
      <c r="D88" s="20"/>
      <c r="E88" s="20"/>
      <c r="F88" s="21"/>
      <c r="G88" s="20"/>
      <c r="H88" s="20"/>
    </row>
    <row r="89" spans="1:8" ht="15.6">
      <c r="A89" s="20"/>
      <c r="B89" s="20"/>
      <c r="C89" s="21"/>
      <c r="D89" s="20"/>
      <c r="E89" s="20"/>
      <c r="F89" s="21"/>
      <c r="G89" s="20"/>
      <c r="H89" s="20"/>
    </row>
    <row r="90" spans="1:8" ht="15.6">
      <c r="A90" s="20"/>
      <c r="B90" s="20"/>
      <c r="C90" s="21"/>
      <c r="D90" s="20"/>
      <c r="E90" s="20"/>
      <c r="F90" s="21"/>
      <c r="G90" s="20"/>
      <c r="H90" s="20"/>
    </row>
    <row r="91" spans="1:8" ht="15.6">
      <c r="A91" s="20"/>
      <c r="B91" s="20"/>
      <c r="C91" s="21"/>
      <c r="D91" s="20"/>
      <c r="E91" s="20"/>
      <c r="F91" s="21"/>
      <c r="G91" s="20"/>
      <c r="H91" s="20"/>
    </row>
    <row r="92" spans="1:8" ht="15.6">
      <c r="A92" s="20"/>
      <c r="B92" s="20"/>
      <c r="C92" s="20"/>
      <c r="D92" s="20"/>
      <c r="E92" s="21"/>
      <c r="F92" s="21"/>
      <c r="G92" s="20"/>
      <c r="H92" s="20"/>
    </row>
    <row r="93" spans="1:8" ht="15.6">
      <c r="E93" s="21"/>
      <c r="F93" s="21"/>
    </row>
    <row r="94" spans="1:8" ht="15.6">
      <c r="E94" s="21"/>
      <c r="F94" s="21"/>
    </row>
    <row r="95" spans="1:8" ht="15.6">
      <c r="E95" s="21"/>
      <c r="F95" s="21"/>
    </row>
    <row r="96" spans="1:8" ht="15.6">
      <c r="E96" s="21"/>
      <c r="F96" s="21"/>
    </row>
    <row r="97" spans="5:6" ht="15.6">
      <c r="E97" s="21"/>
      <c r="F97" s="21"/>
    </row>
    <row r="98" spans="5:6" ht="15.6">
      <c r="E98" s="21"/>
      <c r="F98" s="21"/>
    </row>
    <row r="99" spans="5:6" ht="15.6">
      <c r="E99" s="21"/>
      <c r="F99" s="21"/>
    </row>
    <row r="100" spans="5:6" ht="15.6">
      <c r="E100" s="21"/>
      <c r="F100" s="21"/>
    </row>
    <row r="101" spans="5:6" ht="15.6">
      <c r="E101" s="21"/>
      <c r="F101" s="21"/>
    </row>
    <row r="102" spans="5:6" ht="15.6">
      <c r="E102" s="21"/>
      <c r="F102" s="21"/>
    </row>
    <row r="103" spans="5:6" ht="15.6">
      <c r="E103" s="21"/>
      <c r="F103" s="21"/>
    </row>
    <row r="104" spans="5:6" ht="15.6">
      <c r="E104" s="21"/>
      <c r="F104" s="21"/>
    </row>
    <row r="105" spans="5:6" ht="15.6">
      <c r="E105" s="21"/>
      <c r="F105" s="21"/>
    </row>
    <row r="106" spans="5:6" ht="15.6">
      <c r="E106" s="21"/>
      <c r="F106" s="21"/>
    </row>
    <row r="107" spans="5:6" ht="15.6">
      <c r="E107" s="21"/>
      <c r="F107" s="21"/>
    </row>
    <row r="108" spans="5:6" ht="15.6">
      <c r="E108" s="21"/>
      <c r="F108" s="21"/>
    </row>
    <row r="109" spans="5:6" ht="15.6">
      <c r="E109" s="21"/>
      <c r="F109" s="21"/>
    </row>
    <row r="110" spans="5:6" ht="15.6">
      <c r="E110" s="21"/>
      <c r="F110" s="21"/>
    </row>
    <row r="111" spans="5:6" ht="15.6">
      <c r="E111" s="21"/>
      <c r="F111" s="21"/>
    </row>
    <row r="112" spans="5:6" ht="15.6">
      <c r="E112" s="21"/>
      <c r="F112" s="21"/>
    </row>
    <row r="113" spans="5:6" ht="15.6">
      <c r="E113" s="21"/>
      <c r="F113" s="21"/>
    </row>
    <row r="114" spans="5:6" ht="15.6">
      <c r="E114" s="21"/>
      <c r="F114" s="21"/>
    </row>
    <row r="115" spans="5:6" ht="15.6">
      <c r="E115" s="21"/>
      <c r="F115" s="21"/>
    </row>
    <row r="116" spans="5:6" ht="15.6">
      <c r="E116" s="21"/>
      <c r="F116" s="21"/>
    </row>
    <row r="117" spans="5:6" ht="15.6">
      <c r="E117" s="21"/>
      <c r="F117" s="21"/>
    </row>
    <row r="118" spans="5:6" ht="15.6">
      <c r="E118" s="21"/>
      <c r="F118" s="21"/>
    </row>
    <row r="119" spans="5:6" ht="15.6">
      <c r="E119" s="21"/>
      <c r="F119" s="21"/>
    </row>
    <row r="120" spans="5:6" ht="15.6">
      <c r="E120" s="21"/>
      <c r="F120" s="21"/>
    </row>
    <row r="121" spans="5:6" ht="15.6">
      <c r="E121" s="21"/>
      <c r="F121" s="21"/>
    </row>
    <row r="122" spans="5:6" ht="15.6">
      <c r="E122" s="21"/>
      <c r="F122" s="21"/>
    </row>
    <row r="123" spans="5:6" ht="15.6">
      <c r="E123" s="21"/>
      <c r="F123" s="21"/>
    </row>
    <row r="124" spans="5:6" ht="15.6">
      <c r="E124" s="21"/>
      <c r="F124" s="21"/>
    </row>
    <row r="125" spans="5:6" ht="15.6">
      <c r="E125" s="21"/>
      <c r="F125" s="21"/>
    </row>
    <row r="126" spans="5:6" ht="15.6">
      <c r="E126" s="21"/>
      <c r="F126" s="21"/>
    </row>
    <row r="127" spans="5:6" ht="15.6">
      <c r="E127" s="21"/>
      <c r="F127" s="21"/>
    </row>
    <row r="128" spans="5:6" ht="15.6">
      <c r="E128" s="21"/>
      <c r="F128" s="21"/>
    </row>
    <row r="129" spans="5:6" ht="15.6">
      <c r="E129" s="21"/>
      <c r="F129" s="21"/>
    </row>
    <row r="130" spans="5:6" ht="15.6">
      <c r="E130" s="21"/>
      <c r="F130" s="21"/>
    </row>
    <row r="131" spans="5:6" ht="15.6">
      <c r="E131" s="21"/>
      <c r="F131" s="21"/>
    </row>
    <row r="132" spans="5:6" ht="15.6">
      <c r="E132" s="21"/>
      <c r="F132" s="21"/>
    </row>
    <row r="133" spans="5:6" ht="15.6">
      <c r="E133" s="21"/>
      <c r="F133" s="21"/>
    </row>
    <row r="134" spans="5:6" ht="15.6">
      <c r="E134" s="21"/>
      <c r="F134" s="21"/>
    </row>
    <row r="135" spans="5:6" ht="15.6">
      <c r="E135" s="21"/>
      <c r="F135" s="21"/>
    </row>
    <row r="136" spans="5:6" ht="15.6">
      <c r="E136" s="21"/>
      <c r="F136" s="21"/>
    </row>
    <row r="137" spans="5:6" ht="15.6">
      <c r="E137" s="21"/>
      <c r="F137" s="21"/>
    </row>
    <row r="138" spans="5:6" ht="15.6">
      <c r="E138" s="21"/>
      <c r="F138" s="21"/>
    </row>
    <row r="139" spans="5:6" ht="15.6">
      <c r="E139" s="21"/>
      <c r="F139" s="21"/>
    </row>
    <row r="140" spans="5:6" ht="15.6">
      <c r="E140" s="21"/>
      <c r="F140" s="21"/>
    </row>
    <row r="141" spans="5:6" ht="15.6">
      <c r="E141" s="21"/>
      <c r="F141" s="21"/>
    </row>
    <row r="142" spans="5:6" ht="15.6">
      <c r="E142" s="21"/>
      <c r="F142" s="21"/>
    </row>
    <row r="143" spans="5:6" ht="15.6">
      <c r="E143" s="21"/>
      <c r="F143" s="21"/>
    </row>
    <row r="144" spans="5:6" ht="15.6">
      <c r="E144" s="21"/>
      <c r="F144" s="21"/>
    </row>
    <row r="145" spans="5:6" ht="15.6">
      <c r="E145" s="21"/>
      <c r="F145" s="21"/>
    </row>
    <row r="146" spans="5:6" ht="15.6">
      <c r="E146" s="21"/>
      <c r="F146" s="21"/>
    </row>
    <row r="147" spans="5:6" ht="15.6">
      <c r="E147" s="21"/>
      <c r="F147" s="21"/>
    </row>
    <row r="148" spans="5:6" ht="15.6">
      <c r="E148" s="21"/>
      <c r="F148" s="21"/>
    </row>
    <row r="149" spans="5:6" ht="15.6">
      <c r="E149" s="21"/>
      <c r="F149" s="21"/>
    </row>
    <row r="150" spans="5:6" ht="15.6">
      <c r="E150" s="21"/>
      <c r="F150" s="21"/>
    </row>
    <row r="151" spans="5:6" ht="15.6">
      <c r="E151" s="21"/>
      <c r="F151" s="21"/>
    </row>
    <row r="152" spans="5:6" ht="15.6">
      <c r="E152" s="21"/>
      <c r="F152" s="21"/>
    </row>
    <row r="153" spans="5:6" ht="15.6">
      <c r="E153" s="21"/>
      <c r="F153" s="21"/>
    </row>
    <row r="154" spans="5:6" ht="15.6">
      <c r="E154" s="21"/>
      <c r="F154" s="21"/>
    </row>
    <row r="155" spans="5:6" ht="15.6">
      <c r="E155" s="21"/>
      <c r="F155" s="21"/>
    </row>
    <row r="156" spans="5:6" ht="15.6">
      <c r="E156" s="21"/>
      <c r="F156" s="21"/>
    </row>
    <row r="157" spans="5:6" ht="15.6">
      <c r="E157" s="21"/>
      <c r="F157" s="21"/>
    </row>
    <row r="158" spans="5:6" ht="15.6">
      <c r="E158" s="21"/>
      <c r="F158" s="21"/>
    </row>
    <row r="159" spans="5:6" ht="15.6">
      <c r="E159" s="21"/>
      <c r="F159" s="21"/>
    </row>
    <row r="160" spans="5:6" ht="15.6">
      <c r="E160" s="21"/>
      <c r="F160" s="21"/>
    </row>
    <row r="161" spans="5:6" ht="15.6">
      <c r="E161" s="21"/>
      <c r="F161" s="21"/>
    </row>
    <row r="162" spans="5:6" ht="15.6">
      <c r="E162" s="21"/>
      <c r="F162" s="21"/>
    </row>
    <row r="163" spans="5:6" ht="15.6">
      <c r="E163" s="21"/>
      <c r="F163" s="21"/>
    </row>
    <row r="164" spans="5:6" ht="15.6">
      <c r="E164" s="21"/>
      <c r="F164" s="21"/>
    </row>
    <row r="165" spans="5:6" ht="15.6">
      <c r="E165" s="21"/>
      <c r="F165" s="21"/>
    </row>
    <row r="166" spans="5:6" ht="15.6">
      <c r="E166" s="21"/>
      <c r="F166" s="21"/>
    </row>
    <row r="167" spans="5:6" ht="15.6">
      <c r="E167" s="21"/>
      <c r="F167" s="21"/>
    </row>
    <row r="168" spans="5:6" ht="15.6">
      <c r="E168" s="21"/>
      <c r="F168" s="21"/>
    </row>
    <row r="169" spans="5:6" ht="15.6">
      <c r="E169" s="21"/>
      <c r="F169" s="21"/>
    </row>
    <row r="170" spans="5:6" ht="15.6">
      <c r="E170" s="21"/>
      <c r="F170" s="21"/>
    </row>
    <row r="171" spans="5:6" ht="15.6">
      <c r="E171" s="21"/>
      <c r="F171" s="21"/>
    </row>
    <row r="172" spans="5:6" ht="15.6">
      <c r="E172" s="21"/>
      <c r="F172" s="21"/>
    </row>
    <row r="173" spans="5:6" ht="15.6">
      <c r="E173" s="21"/>
      <c r="F173" s="21"/>
    </row>
    <row r="174" spans="5:6" ht="15.6">
      <c r="E174" s="21"/>
      <c r="F174" s="21"/>
    </row>
    <row r="175" spans="5:6" ht="15.6">
      <c r="E175" s="21"/>
      <c r="F175" s="21"/>
    </row>
    <row r="176" spans="5:6" ht="15.6">
      <c r="E176" s="21"/>
      <c r="F176" s="21"/>
    </row>
    <row r="177" spans="5:6" ht="15.6">
      <c r="E177" s="21"/>
      <c r="F177" s="21"/>
    </row>
    <row r="178" spans="5:6" ht="15.6">
      <c r="E178" s="21"/>
      <c r="F178" s="21"/>
    </row>
    <row r="179" spans="5:6" ht="15.6">
      <c r="E179" s="21"/>
      <c r="F179" s="21"/>
    </row>
    <row r="180" spans="5:6" ht="15.6">
      <c r="E180" s="21"/>
      <c r="F180" s="21"/>
    </row>
    <row r="181" spans="5:6" ht="15.6">
      <c r="E181" s="21"/>
      <c r="F181" s="21"/>
    </row>
    <row r="182" spans="5:6" ht="15.6">
      <c r="E182" s="21"/>
      <c r="F182" s="21"/>
    </row>
    <row r="183" spans="5:6" ht="15.6">
      <c r="E183" s="21"/>
      <c r="F183" s="21"/>
    </row>
    <row r="184" spans="5:6" ht="15.6">
      <c r="E184" s="21"/>
      <c r="F184" s="21"/>
    </row>
    <row r="185" spans="5:6" ht="15.6">
      <c r="E185" s="21"/>
      <c r="F185" s="21"/>
    </row>
    <row r="186" spans="5:6" ht="15.6">
      <c r="E186" s="21"/>
      <c r="F186" s="21"/>
    </row>
    <row r="187" spans="5:6" ht="15.6">
      <c r="E187" s="21"/>
      <c r="F187" s="21"/>
    </row>
    <row r="188" spans="5:6" ht="15.6">
      <c r="E188" s="21"/>
      <c r="F188" s="21"/>
    </row>
    <row r="189" spans="5:6" ht="15.6">
      <c r="E189" s="21"/>
      <c r="F189" s="21"/>
    </row>
    <row r="190" spans="5:6" ht="15.6">
      <c r="E190" s="21"/>
      <c r="F190" s="21"/>
    </row>
    <row r="191" spans="5:6" ht="15.6">
      <c r="E191" s="21"/>
      <c r="F191" s="21"/>
    </row>
    <row r="192" spans="5:6" ht="15.6">
      <c r="E192" s="21"/>
      <c r="F192" s="21"/>
    </row>
    <row r="193" spans="5:6" ht="15.6">
      <c r="E193" s="21"/>
      <c r="F193" s="21"/>
    </row>
    <row r="194" spans="5:6" ht="15.6">
      <c r="E194" s="21"/>
      <c r="F194" s="21"/>
    </row>
    <row r="195" spans="5:6" ht="15.6">
      <c r="E195" s="21"/>
      <c r="F195" s="21"/>
    </row>
    <row r="196" spans="5:6" ht="15.6">
      <c r="E196" s="21"/>
      <c r="F196" s="21"/>
    </row>
    <row r="197" spans="5:6" ht="15.6">
      <c r="E197" s="21"/>
      <c r="F197" s="21"/>
    </row>
    <row r="198" spans="5:6" ht="15.6">
      <c r="E198" s="21"/>
      <c r="F198" s="21"/>
    </row>
    <row r="199" spans="5:6" ht="15.6">
      <c r="E199" s="21"/>
      <c r="F199" s="21"/>
    </row>
    <row r="200" spans="5:6" ht="15.6">
      <c r="E200" s="21"/>
      <c r="F200" s="21"/>
    </row>
    <row r="201" spans="5:6" ht="15.6">
      <c r="E201" s="21"/>
      <c r="F201" s="21"/>
    </row>
    <row r="202" spans="5:6" ht="15.6">
      <c r="E202" s="21"/>
      <c r="F202" s="21"/>
    </row>
    <row r="203" spans="5:6" ht="15.6">
      <c r="E203" s="21"/>
      <c r="F203" s="21"/>
    </row>
    <row r="204" spans="5:6" ht="15.6">
      <c r="E204" s="21"/>
      <c r="F204" s="21"/>
    </row>
    <row r="205" spans="5:6" ht="15.6">
      <c r="E205" s="21"/>
      <c r="F205" s="21"/>
    </row>
    <row r="206" spans="5:6" ht="15.6">
      <c r="E206" s="21"/>
      <c r="F206" s="21"/>
    </row>
    <row r="207" spans="5:6" ht="15.6">
      <c r="E207" s="21"/>
      <c r="F207" s="21"/>
    </row>
    <row r="208" spans="5:6" ht="15.6">
      <c r="E208" s="21"/>
      <c r="F208" s="21"/>
    </row>
    <row r="209" spans="5:6" ht="15.6">
      <c r="E209" s="21"/>
      <c r="F209" s="21"/>
    </row>
    <row r="210" spans="5:6" ht="15.6">
      <c r="E210" s="21"/>
      <c r="F210" s="21"/>
    </row>
    <row r="211" spans="5:6" ht="15.6">
      <c r="E211" s="21"/>
      <c r="F211" s="21"/>
    </row>
    <row r="212" spans="5:6" ht="15.6">
      <c r="E212" s="21"/>
      <c r="F212" s="21"/>
    </row>
    <row r="213" spans="5:6" ht="15.6">
      <c r="E213" s="21"/>
      <c r="F213" s="21"/>
    </row>
    <row r="214" spans="5:6" ht="15.6">
      <c r="E214" s="21"/>
      <c r="F214" s="21"/>
    </row>
    <row r="215" spans="5:6" ht="15.6">
      <c r="E215" s="21"/>
      <c r="F215" s="21"/>
    </row>
    <row r="216" spans="5:6" ht="15.6">
      <c r="E216" s="21"/>
      <c r="F216" s="21"/>
    </row>
    <row r="217" spans="5:6" ht="15.6">
      <c r="E217" s="21"/>
      <c r="F217" s="21"/>
    </row>
    <row r="218" spans="5:6" ht="15.6">
      <c r="E218" s="21"/>
      <c r="F218" s="21"/>
    </row>
    <row r="219" spans="5:6" ht="15.6">
      <c r="E219" s="21"/>
      <c r="F219" s="21"/>
    </row>
    <row r="220" spans="5:6" ht="15.6">
      <c r="E220" s="21"/>
      <c r="F220" s="21"/>
    </row>
    <row r="221" spans="5:6" ht="15.6">
      <c r="E221" s="21"/>
      <c r="F221" s="21"/>
    </row>
    <row r="222" spans="5:6" ht="15.6">
      <c r="E222" s="21"/>
      <c r="F222" s="21"/>
    </row>
    <row r="223" spans="5:6" ht="15.6">
      <c r="E223" s="21"/>
      <c r="F223" s="21"/>
    </row>
    <row r="224" spans="5:6" ht="15.6">
      <c r="E224" s="21"/>
      <c r="F224" s="21"/>
    </row>
    <row r="225" spans="5:6" ht="15.6">
      <c r="E225" s="21"/>
      <c r="F225" s="21"/>
    </row>
    <row r="226" spans="5:6" ht="15.6">
      <c r="E226" s="21"/>
      <c r="F226" s="21"/>
    </row>
    <row r="227" spans="5:6" ht="15.6">
      <c r="E227" s="21"/>
      <c r="F227" s="21"/>
    </row>
    <row r="228" spans="5:6" ht="15.6">
      <c r="E228" s="21"/>
      <c r="F228" s="21"/>
    </row>
    <row r="229" spans="5:6" ht="15.6">
      <c r="E229" s="21"/>
      <c r="F229" s="21"/>
    </row>
    <row r="230" spans="5:6" ht="15.6">
      <c r="E230" s="21"/>
      <c r="F230" s="21"/>
    </row>
    <row r="231" spans="5:6" ht="15.6">
      <c r="E231" s="21"/>
      <c r="F231" s="21"/>
    </row>
    <row r="232" spans="5:6" ht="15.6">
      <c r="E232" s="21"/>
      <c r="F232" s="21"/>
    </row>
    <row r="233" spans="5:6" ht="15.6">
      <c r="E233" s="21"/>
      <c r="F233" s="21"/>
    </row>
    <row r="234" spans="5:6" ht="15.6">
      <c r="E234" s="21"/>
      <c r="F234" s="21"/>
    </row>
    <row r="235" spans="5:6" ht="15.6">
      <c r="E235" s="21"/>
      <c r="F235" s="21"/>
    </row>
    <row r="236" spans="5:6" ht="15.6">
      <c r="E236" s="21"/>
      <c r="F236" s="21"/>
    </row>
    <row r="237" spans="5:6" ht="15.6">
      <c r="E237" s="21"/>
      <c r="F237" s="21"/>
    </row>
    <row r="238" spans="5:6" ht="15.6">
      <c r="E238" s="21"/>
      <c r="F238" s="21"/>
    </row>
    <row r="239" spans="5:6" ht="15.6">
      <c r="E239" s="21"/>
      <c r="F239" s="21"/>
    </row>
    <row r="240" spans="5:6" ht="15.6">
      <c r="E240" s="21"/>
      <c r="F240" s="21"/>
    </row>
    <row r="241" spans="5:6" ht="15.6">
      <c r="E241" s="21"/>
      <c r="F241" s="21"/>
    </row>
    <row r="242" spans="5:6" ht="15.6">
      <c r="E242" s="21"/>
      <c r="F242" s="21"/>
    </row>
    <row r="243" spans="5:6" ht="15.6">
      <c r="E243" s="21"/>
      <c r="F243" s="21"/>
    </row>
    <row r="244" spans="5:6" ht="15.6">
      <c r="E244" s="21"/>
      <c r="F244" s="21"/>
    </row>
    <row r="245" spans="5:6" ht="15.6">
      <c r="E245" s="21"/>
      <c r="F245" s="21"/>
    </row>
    <row r="246" spans="5:6" ht="15.6">
      <c r="E246" s="21"/>
      <c r="F246" s="21"/>
    </row>
    <row r="247" spans="5:6" ht="15.6">
      <c r="E247" s="21"/>
      <c r="F247" s="21"/>
    </row>
    <row r="248" spans="5:6" ht="15.6">
      <c r="E248" s="21"/>
      <c r="F248" s="21"/>
    </row>
    <row r="249" spans="5:6" ht="15.6">
      <c r="E249" s="21"/>
      <c r="F249" s="21"/>
    </row>
    <row r="250" spans="5:6" ht="15.6">
      <c r="E250" s="21"/>
      <c r="F250" s="21"/>
    </row>
    <row r="251" spans="5:6" ht="15.6">
      <c r="E251" s="21"/>
      <c r="F251" s="21"/>
    </row>
    <row r="252" spans="5:6" ht="15.6">
      <c r="E252" s="21"/>
      <c r="F252" s="21"/>
    </row>
    <row r="253" spans="5:6" ht="15.6">
      <c r="E253" s="21"/>
      <c r="F253" s="21"/>
    </row>
    <row r="254" spans="5:6" ht="15.6">
      <c r="E254" s="21"/>
      <c r="F254" s="21"/>
    </row>
    <row r="255" spans="5:6" ht="15.6">
      <c r="E255" s="21"/>
      <c r="F255" s="21"/>
    </row>
    <row r="256" spans="5:6" ht="15.6">
      <c r="E256" s="21"/>
      <c r="F256" s="21"/>
    </row>
    <row r="257" spans="5:6" ht="15.6">
      <c r="E257" s="21"/>
      <c r="F257" s="21"/>
    </row>
    <row r="258" spans="5:6" ht="15.6">
      <c r="E258" s="21"/>
      <c r="F258" s="21"/>
    </row>
    <row r="259" spans="5:6" ht="15.6">
      <c r="E259" s="21"/>
      <c r="F259" s="21"/>
    </row>
    <row r="260" spans="5:6" ht="15.6">
      <c r="E260" s="21"/>
      <c r="F260" s="21"/>
    </row>
    <row r="261" spans="5:6" ht="15.6">
      <c r="E261" s="21"/>
      <c r="F261" s="21"/>
    </row>
    <row r="262" spans="5:6" ht="15.6">
      <c r="E262" s="21"/>
      <c r="F262" s="21"/>
    </row>
    <row r="263" spans="5:6" ht="15.6">
      <c r="E263" s="21"/>
      <c r="F263" s="21"/>
    </row>
    <row r="264" spans="5:6" ht="15.6">
      <c r="E264" s="21"/>
      <c r="F264" s="21"/>
    </row>
    <row r="265" spans="5:6" ht="15.6">
      <c r="E265" s="21"/>
      <c r="F265" s="21"/>
    </row>
    <row r="266" spans="5:6" ht="15.6">
      <c r="E266" s="21"/>
      <c r="F266" s="21"/>
    </row>
    <row r="267" spans="5:6" ht="15.6">
      <c r="E267" s="21"/>
      <c r="F267" s="21"/>
    </row>
    <row r="268" spans="5:6" ht="15.6">
      <c r="E268" s="21"/>
      <c r="F268" s="21"/>
    </row>
    <row r="269" spans="5:6" ht="15.6">
      <c r="E269" s="21"/>
      <c r="F269" s="21"/>
    </row>
    <row r="270" spans="5:6" ht="15.6">
      <c r="E270" s="21"/>
      <c r="F270" s="21"/>
    </row>
    <row r="271" spans="5:6" ht="15.6">
      <c r="E271" s="21"/>
      <c r="F271" s="21"/>
    </row>
    <row r="272" spans="5:6" ht="15.6">
      <c r="E272" s="21"/>
      <c r="F272" s="21"/>
    </row>
    <row r="273" spans="5:6" ht="15.6">
      <c r="E273" s="21"/>
      <c r="F273" s="21"/>
    </row>
    <row r="274" spans="5:6" ht="15.6">
      <c r="E274" s="21"/>
      <c r="F274" s="21"/>
    </row>
    <row r="275" spans="5:6" ht="15.6">
      <c r="E275" s="21"/>
      <c r="F275" s="21"/>
    </row>
    <row r="276" spans="5:6" ht="15.6">
      <c r="E276" s="21"/>
      <c r="F276" s="21"/>
    </row>
    <row r="277" spans="5:6" ht="15.6">
      <c r="E277" s="21"/>
      <c r="F277" s="21"/>
    </row>
    <row r="278" spans="5:6" ht="15.6">
      <c r="E278" s="21"/>
      <c r="F278" s="21"/>
    </row>
    <row r="279" spans="5:6" ht="15.6">
      <c r="E279" s="21"/>
      <c r="F279" s="21"/>
    </row>
    <row r="280" spans="5:6" ht="15.6">
      <c r="E280" s="21"/>
      <c r="F280" s="21"/>
    </row>
    <row r="281" spans="5:6" ht="15.6">
      <c r="E281" s="21"/>
      <c r="F281" s="21"/>
    </row>
    <row r="282" spans="5:6" ht="15.6">
      <c r="E282" s="21"/>
      <c r="F282" s="21"/>
    </row>
    <row r="283" spans="5:6" ht="15.6">
      <c r="E283" s="21"/>
      <c r="F283" s="21"/>
    </row>
    <row r="284" spans="5:6" ht="15.6">
      <c r="E284" s="21"/>
      <c r="F284" s="21"/>
    </row>
    <row r="285" spans="5:6" ht="15.6">
      <c r="E285" s="21"/>
      <c r="F285" s="21"/>
    </row>
    <row r="286" spans="5:6" ht="15.6">
      <c r="E286" s="21"/>
      <c r="F286" s="21"/>
    </row>
    <row r="287" spans="5:6" ht="15.6">
      <c r="E287" s="21"/>
      <c r="F287" s="21"/>
    </row>
    <row r="288" spans="5:6" ht="15.6">
      <c r="E288" s="21"/>
      <c r="F288" s="21"/>
    </row>
    <row r="289" spans="5:6" ht="15.6">
      <c r="E289" s="21"/>
      <c r="F289" s="21"/>
    </row>
    <row r="290" spans="5:6" ht="15.6">
      <c r="E290" s="21"/>
      <c r="F290" s="21"/>
    </row>
    <row r="291" spans="5:6" ht="15.6">
      <c r="E291" s="21"/>
      <c r="F291" s="21"/>
    </row>
    <row r="292" spans="5:6" ht="15.6">
      <c r="E292" s="21"/>
      <c r="F292" s="21"/>
    </row>
    <row r="293" spans="5:6" ht="15.6">
      <c r="E293" s="21"/>
      <c r="F293" s="21"/>
    </row>
    <row r="294" spans="5:6" ht="15.6">
      <c r="E294" s="21"/>
      <c r="F294" s="21"/>
    </row>
    <row r="295" spans="5:6" ht="15.6">
      <c r="E295" s="21"/>
      <c r="F295" s="21"/>
    </row>
    <row r="296" spans="5:6" ht="15.6">
      <c r="E296" s="21"/>
      <c r="F296" s="21"/>
    </row>
    <row r="297" spans="5:6" ht="15.6">
      <c r="E297" s="21"/>
      <c r="F297" s="21"/>
    </row>
  </sheetData>
  <sortState xmlns:xlrd2="http://schemas.microsoft.com/office/spreadsheetml/2017/richdata2" ref="F6:F81">
    <sortCondition ref="F6:F81"/>
  </sortState>
  <mergeCells count="38">
    <mergeCell ref="P55:Q55"/>
    <mergeCell ref="N59:R59"/>
    <mergeCell ref="N63:R63"/>
    <mergeCell ref="N46:R46"/>
    <mergeCell ref="N50:R50"/>
    <mergeCell ref="P51:Q52"/>
    <mergeCell ref="P53:Q53"/>
    <mergeCell ref="P54:Q54"/>
    <mergeCell ref="P38:Q39"/>
    <mergeCell ref="P40:Q40"/>
    <mergeCell ref="P41:Q41"/>
    <mergeCell ref="P42:Q42"/>
    <mergeCell ref="N7:R7"/>
    <mergeCell ref="N11:R11"/>
    <mergeCell ref="P12:Q13"/>
    <mergeCell ref="P14:Q14"/>
    <mergeCell ref="P15:Q15"/>
    <mergeCell ref="P16:Q16"/>
    <mergeCell ref="N20:R20"/>
    <mergeCell ref="N24:R24"/>
    <mergeCell ref="P25:Q26"/>
    <mergeCell ref="P27:Q27"/>
    <mergeCell ref="P28:Q28"/>
    <mergeCell ref="P29:Q29"/>
    <mergeCell ref="N33:R33"/>
    <mergeCell ref="N37:R37"/>
    <mergeCell ref="T15:W15"/>
    <mergeCell ref="T16:V16"/>
    <mergeCell ref="T5:V5"/>
    <mergeCell ref="T10:W10"/>
    <mergeCell ref="J1:L1"/>
    <mergeCell ref="N1:R1"/>
    <mergeCell ref="L8:L9"/>
    <mergeCell ref="V3:V4"/>
    <mergeCell ref="B1:C1"/>
    <mergeCell ref="E1:F1"/>
    <mergeCell ref="T1:X1"/>
    <mergeCell ref="H3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3"/>
  <sheetViews>
    <sheetView zoomScale="80" zoomScaleNormal="80" workbookViewId="0">
      <selection activeCell="G10" sqref="G10"/>
    </sheetView>
  </sheetViews>
  <sheetFormatPr defaultRowHeight="14.4"/>
  <cols>
    <col min="4" max="4" width="14.33203125" customWidth="1"/>
    <col min="5" max="5" width="10.6640625" customWidth="1"/>
    <col min="6" max="6" width="21.44140625" customWidth="1"/>
    <col min="8" max="8" width="9.33203125" customWidth="1"/>
  </cols>
  <sheetData>
    <row r="1" spans="2:15" ht="22.5" customHeight="1">
      <c r="B1" s="29" t="s">
        <v>32</v>
      </c>
      <c r="C1" s="29"/>
      <c r="D1" s="29"/>
      <c r="E1" s="29"/>
      <c r="G1" s="47" t="s">
        <v>42</v>
      </c>
      <c r="H1" s="47"/>
      <c r="I1" s="47"/>
      <c r="J1" s="47"/>
      <c r="K1" s="47"/>
      <c r="L1" s="47"/>
      <c r="M1" s="47"/>
      <c r="N1" s="47"/>
      <c r="O1" s="47"/>
    </row>
    <row r="2" spans="2:15" ht="22.5" customHeight="1"/>
    <row r="3" spans="2:15" ht="30" customHeight="1">
      <c r="B3" s="7"/>
      <c r="C3" s="7"/>
      <c r="D3" s="16" t="s">
        <v>86</v>
      </c>
      <c r="F3" s="3" t="s">
        <v>36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</row>
    <row r="4" spans="2:15" ht="22.5" customHeight="1">
      <c r="B4" s="7" t="s">
        <v>33</v>
      </c>
      <c r="C4" s="7">
        <f>'Основные данные'!O61-'Основные данные'!O5</f>
        <v>1.7239999999999993</v>
      </c>
      <c r="D4" s="7"/>
      <c r="F4" s="46" t="s">
        <v>37</v>
      </c>
      <c r="G4" s="4">
        <v>5.6870000000000003</v>
      </c>
      <c r="H4" s="4">
        <f>G4+C6</f>
        <v>5.9024999999999999</v>
      </c>
      <c r="I4" s="4">
        <f t="shared" ref="I4:N4" si="0">H4+$C$6</f>
        <v>6.1179999999999994</v>
      </c>
      <c r="J4" s="4">
        <f t="shared" si="0"/>
        <v>6.333499999999999</v>
      </c>
      <c r="K4" s="4">
        <f t="shared" si="0"/>
        <v>6.5489999999999986</v>
      </c>
      <c r="L4" s="4">
        <f t="shared" si="0"/>
        <v>6.7644999999999982</v>
      </c>
      <c r="M4" s="4">
        <f t="shared" si="0"/>
        <v>6.9799999999999978</v>
      </c>
      <c r="N4" s="4">
        <f t="shared" si="0"/>
        <v>7.1954999999999973</v>
      </c>
    </row>
    <row r="5" spans="2:15" ht="22.5" customHeight="1">
      <c r="B5" s="7" t="s">
        <v>35</v>
      </c>
      <c r="C5" s="7">
        <f>SQRT('Основные данные'!O52)</f>
        <v>8.4852813742385695</v>
      </c>
      <c r="D5" s="7">
        <v>8</v>
      </c>
      <c r="F5" s="46"/>
      <c r="G5" s="4">
        <f>G4+$C$6</f>
        <v>5.9024999999999999</v>
      </c>
      <c r="H5" s="4">
        <f t="shared" ref="H5:N5" si="1">H4+$C$6</f>
        <v>6.1179999999999994</v>
      </c>
      <c r="I5" s="4">
        <f t="shared" si="1"/>
        <v>6.333499999999999</v>
      </c>
      <c r="J5" s="4">
        <f t="shared" si="1"/>
        <v>6.5489999999999986</v>
      </c>
      <c r="K5" s="4">
        <f t="shared" si="1"/>
        <v>6.7644999999999982</v>
      </c>
      <c r="L5" s="4">
        <f t="shared" si="1"/>
        <v>6.9799999999999978</v>
      </c>
      <c r="M5" s="4">
        <f t="shared" si="1"/>
        <v>7.1954999999999973</v>
      </c>
      <c r="N5" s="4">
        <f t="shared" si="1"/>
        <v>7.4109999999999969</v>
      </c>
    </row>
    <row r="6" spans="2:15" ht="22.5" customHeight="1">
      <c r="B6" s="7" t="s">
        <v>34</v>
      </c>
      <c r="C6" s="7">
        <f>C4/D5</f>
        <v>0.21549999999999991</v>
      </c>
      <c r="D6" s="7">
        <v>0.22</v>
      </c>
      <c r="F6" s="3" t="s">
        <v>39</v>
      </c>
      <c r="G6" s="18">
        <v>0.22</v>
      </c>
      <c r="H6" s="18">
        <v>0.22</v>
      </c>
      <c r="I6" s="18">
        <v>0.22</v>
      </c>
      <c r="J6" s="18">
        <v>0.22</v>
      </c>
      <c r="K6" s="18">
        <v>0.22</v>
      </c>
      <c r="L6" s="18">
        <v>0.22</v>
      </c>
      <c r="M6" s="18">
        <v>0.22</v>
      </c>
      <c r="N6" s="18">
        <v>0.22</v>
      </c>
    </row>
    <row r="7" spans="2:15" ht="33.75" customHeight="1">
      <c r="F7" s="3" t="s">
        <v>54</v>
      </c>
      <c r="G7" s="5">
        <v>6</v>
      </c>
      <c r="H7" s="3">
        <v>6</v>
      </c>
      <c r="I7" s="3">
        <v>15</v>
      </c>
      <c r="J7" s="3">
        <v>14</v>
      </c>
      <c r="K7" s="3">
        <v>7</v>
      </c>
      <c r="L7" s="3">
        <v>15</v>
      </c>
      <c r="M7" s="3">
        <v>7</v>
      </c>
      <c r="N7" s="3">
        <v>2</v>
      </c>
    </row>
    <row r="8" spans="2:15" ht="52.5" customHeight="1">
      <c r="F8" s="3" t="s">
        <v>41</v>
      </c>
      <c r="G8" s="3">
        <f>G7/'Основные данные'!$O$52</f>
        <v>8.3333333333333329E-2</v>
      </c>
      <c r="H8" s="3">
        <f>H7/'Основные данные'!$O$52</f>
        <v>8.3333333333333329E-2</v>
      </c>
      <c r="I8" s="18">
        <f>I7/'Основные данные'!$O$52</f>
        <v>0.20833333333333334</v>
      </c>
      <c r="J8" s="18">
        <f>J7/'Основные данные'!$O$52</f>
        <v>0.19444444444444445</v>
      </c>
      <c r="K8" s="18">
        <f>K7/'Основные данные'!$O$52</f>
        <v>9.7222222222222224E-2</v>
      </c>
      <c r="L8" s="18">
        <f>L7/'Основные данные'!$O$52</f>
        <v>0.20833333333333334</v>
      </c>
      <c r="M8" s="18">
        <f>M7/'Основные данные'!$O$52</f>
        <v>9.7222222222222224E-2</v>
      </c>
      <c r="N8" s="18">
        <f>N7/'Основные данные'!$O$52</f>
        <v>2.7777777777777776E-2</v>
      </c>
    </row>
    <row r="9" spans="2:15" ht="60" customHeight="1">
      <c r="F9" s="3" t="s">
        <v>40</v>
      </c>
      <c r="G9" s="3">
        <f>G8/G6</f>
        <v>0.37878787878787878</v>
      </c>
      <c r="H9" s="3">
        <f t="shared" ref="H9:N9" si="2">H8/H6</f>
        <v>0.37878787878787878</v>
      </c>
      <c r="I9" s="3">
        <f t="shared" si="2"/>
        <v>0.94696969696969702</v>
      </c>
      <c r="J9" s="3">
        <f t="shared" si="2"/>
        <v>0.88383838383838387</v>
      </c>
      <c r="K9" s="3">
        <f t="shared" si="2"/>
        <v>0.44191919191919193</v>
      </c>
      <c r="L9" s="3">
        <f t="shared" si="2"/>
        <v>0.94696969696969702</v>
      </c>
      <c r="M9" s="3">
        <f t="shared" si="2"/>
        <v>0.44191919191919193</v>
      </c>
      <c r="N9" s="3">
        <f t="shared" si="2"/>
        <v>0.12626262626262624</v>
      </c>
    </row>
    <row r="10" spans="2:15" ht="22.5" customHeight="1">
      <c r="F10" s="3" t="s">
        <v>38</v>
      </c>
      <c r="G10" s="3">
        <f>G5-G6/2</f>
        <v>5.7924999999999995</v>
      </c>
      <c r="H10" s="3">
        <f t="shared" ref="H10:N10" si="3">H5-H6/2</f>
        <v>6.0079999999999991</v>
      </c>
      <c r="I10" s="3">
        <f t="shared" si="3"/>
        <v>6.2234999999999987</v>
      </c>
      <c r="J10" s="3">
        <f t="shared" si="3"/>
        <v>6.4389999999999983</v>
      </c>
      <c r="K10" s="3">
        <f t="shared" si="3"/>
        <v>6.6544999999999979</v>
      </c>
      <c r="L10" s="3">
        <f t="shared" si="3"/>
        <v>6.8699999999999974</v>
      </c>
      <c r="M10" s="3">
        <f t="shared" si="3"/>
        <v>7.085499999999997</v>
      </c>
      <c r="N10" s="3">
        <f t="shared" si="3"/>
        <v>7.3009999999999966</v>
      </c>
    </row>
    <row r="11" spans="2:15" ht="22.5" customHeight="1">
      <c r="F11" s="6" t="s">
        <v>48</v>
      </c>
      <c r="G11" s="7">
        <f>G8</f>
        <v>8.3333333333333329E-2</v>
      </c>
      <c r="H11" s="7">
        <f>G11+H8</f>
        <v>0.16666666666666666</v>
      </c>
      <c r="I11" s="7">
        <f t="shared" ref="I11:N11" si="4">H11+I8</f>
        <v>0.375</v>
      </c>
      <c r="J11" s="7">
        <f t="shared" si="4"/>
        <v>0.56944444444444442</v>
      </c>
      <c r="K11" s="7">
        <f t="shared" si="4"/>
        <v>0.66666666666666663</v>
      </c>
      <c r="L11" s="7">
        <f t="shared" si="4"/>
        <v>0.875</v>
      </c>
      <c r="M11" s="7">
        <f t="shared" si="4"/>
        <v>0.97222222222222221</v>
      </c>
      <c r="N11" s="7">
        <f t="shared" si="4"/>
        <v>1</v>
      </c>
    </row>
    <row r="12" spans="2:15" ht="15" customHeight="1"/>
    <row r="13" spans="2:15" ht="15" customHeight="1"/>
  </sheetData>
  <mergeCells count="3">
    <mergeCell ref="F4:F5"/>
    <mergeCell ref="G1:O1"/>
    <mergeCell ref="B1:E1"/>
  </mergeCells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Q77"/>
  <sheetViews>
    <sheetView topLeftCell="K16" zoomScale="80" zoomScaleNormal="80" workbookViewId="0">
      <selection activeCell="AD23" sqref="AD23"/>
    </sheetView>
  </sheetViews>
  <sheetFormatPr defaultRowHeight="14.4"/>
  <cols>
    <col min="2" max="2" width="10" customWidth="1"/>
    <col min="3" max="3" width="11.44140625" customWidth="1"/>
    <col min="4" max="4" width="11.5546875" customWidth="1"/>
    <col min="6" max="6" width="9" customWidth="1"/>
    <col min="10" max="10" width="14.33203125" customWidth="1"/>
  </cols>
  <sheetData>
    <row r="1" spans="2:43" ht="22.5" customHeight="1">
      <c r="B1" s="47" t="s">
        <v>43</v>
      </c>
      <c r="C1" s="47"/>
      <c r="D1" s="47"/>
      <c r="E1" s="47"/>
      <c r="F1" s="47"/>
      <c r="J1" s="47" t="s">
        <v>47</v>
      </c>
      <c r="K1" s="47"/>
      <c r="L1" s="47"/>
      <c r="M1" s="47"/>
      <c r="R1" s="47" t="s">
        <v>52</v>
      </c>
      <c r="S1" s="47"/>
      <c r="T1" s="47"/>
      <c r="U1" s="47"/>
      <c r="V1" s="47"/>
      <c r="W1" s="47"/>
      <c r="AD1" s="47" t="s">
        <v>53</v>
      </c>
      <c r="AE1" s="47"/>
      <c r="AF1" s="47"/>
      <c r="AG1" s="47"/>
      <c r="AH1" s="47"/>
      <c r="AI1" s="47"/>
      <c r="AQ1" t="s">
        <v>55</v>
      </c>
    </row>
    <row r="2" spans="2:43" ht="22.5" customHeight="1">
      <c r="B2" s="49" t="s">
        <v>46</v>
      </c>
      <c r="C2" s="49"/>
      <c r="D2" s="49"/>
      <c r="E2" s="49"/>
      <c r="F2" s="49"/>
      <c r="J2" s="50" t="s">
        <v>49</v>
      </c>
      <c r="K2" s="50"/>
      <c r="L2" s="50"/>
      <c r="M2" s="50"/>
      <c r="R2" s="48" t="s">
        <v>49</v>
      </c>
      <c r="S2" s="48"/>
      <c r="T2" s="48"/>
      <c r="U2" s="48"/>
      <c r="V2" s="48"/>
      <c r="W2" s="48"/>
      <c r="AD2" s="48" t="s">
        <v>49</v>
      </c>
      <c r="AE2" s="48"/>
      <c r="AF2" s="48"/>
      <c r="AG2" s="48"/>
      <c r="AH2" s="48"/>
      <c r="AI2" s="48"/>
    </row>
    <row r="4" spans="2:43">
      <c r="J4" s="1"/>
    </row>
    <row r="5" spans="2:43" ht="30" customHeight="1">
      <c r="B5" s="7" t="s">
        <v>10</v>
      </c>
      <c r="C5" s="9" t="s">
        <v>51</v>
      </c>
      <c r="D5" s="7" t="s">
        <v>45</v>
      </c>
      <c r="J5" s="10" t="s">
        <v>50</v>
      </c>
      <c r="K5" s="7" t="s">
        <v>48</v>
      </c>
      <c r="S5" s="2"/>
      <c r="T5" s="2"/>
      <c r="U5" s="2"/>
      <c r="V5" s="2"/>
    </row>
    <row r="6" spans="2:43">
      <c r="B6" s="19">
        <v>5.6870000000000003</v>
      </c>
      <c r="C6">
        <f t="shared" ref="C6:C37" si="0">COUNTIF($B$6:$B$77,B6)</f>
        <v>1</v>
      </c>
      <c r="D6" s="7">
        <f>C6/'Основные данные'!$O$52</f>
        <v>1.3888888888888888E-2</v>
      </c>
      <c r="J6" s="7">
        <v>5.6870000000000003</v>
      </c>
      <c r="K6" s="7">
        <v>0</v>
      </c>
    </row>
    <row r="7" spans="2:43" ht="15.75" customHeight="1">
      <c r="B7" s="19">
        <v>5.6980000000000004</v>
      </c>
      <c r="C7">
        <f t="shared" si="0"/>
        <v>1</v>
      </c>
      <c r="D7" s="7">
        <f>SUM($C$6:C7)/'Основные данные'!$O$52</f>
        <v>2.7777777777777776E-2</v>
      </c>
      <c r="J7" s="7">
        <v>5.9024999999999999</v>
      </c>
      <c r="K7" s="7">
        <f>'Интервальная таблица'!G11</f>
        <v>8.3333333333333329E-2</v>
      </c>
    </row>
    <row r="8" spans="2:43">
      <c r="B8" s="19">
        <v>5.7380000000000004</v>
      </c>
      <c r="C8">
        <f t="shared" si="0"/>
        <v>1</v>
      </c>
      <c r="D8" s="7">
        <f>SUM($C$6:C8)/'Основные данные'!$O$52</f>
        <v>4.1666666666666664E-2</v>
      </c>
      <c r="J8" s="7">
        <v>6.1179999999999994</v>
      </c>
      <c r="K8" s="7">
        <f>'Интервальная таблица'!H11</f>
        <v>0.16666666666666666</v>
      </c>
    </row>
    <row r="9" spans="2:43">
      <c r="B9" s="19">
        <v>5.82</v>
      </c>
      <c r="C9">
        <f t="shared" si="0"/>
        <v>1</v>
      </c>
      <c r="D9" s="7">
        <f>SUM($C$6:C9)/'Основные данные'!$O$52</f>
        <v>5.5555555555555552E-2</v>
      </c>
      <c r="J9" s="7">
        <v>6.333499999999999</v>
      </c>
      <c r="K9" s="7">
        <f>'Интервальная таблица'!I11</f>
        <v>0.375</v>
      </c>
    </row>
    <row r="10" spans="2:43">
      <c r="B10" s="19">
        <v>5.8479999999999999</v>
      </c>
      <c r="C10">
        <f t="shared" si="0"/>
        <v>1</v>
      </c>
      <c r="D10" s="7">
        <f>SUM($C$6:C10)/'Основные данные'!$O$52</f>
        <v>6.9444444444444448E-2</v>
      </c>
      <c r="J10" s="7">
        <v>6.5489999999999986</v>
      </c>
      <c r="K10" s="7">
        <f>'Интервальная таблица'!J11</f>
        <v>0.56944444444444442</v>
      </c>
    </row>
    <row r="11" spans="2:43">
      <c r="B11" s="19">
        <v>5.8680000000000003</v>
      </c>
      <c r="C11">
        <f t="shared" si="0"/>
        <v>1</v>
      </c>
      <c r="D11" s="7">
        <f>SUM($C$6:C11)/'Основные данные'!$O$52</f>
        <v>8.3333333333333329E-2</v>
      </c>
      <c r="J11" s="7">
        <v>6.7644999999999982</v>
      </c>
      <c r="K11" s="7">
        <f>'Интервальная таблица'!K11</f>
        <v>0.66666666666666663</v>
      </c>
    </row>
    <row r="12" spans="2:43">
      <c r="B12" s="7">
        <v>5.9029999999999996</v>
      </c>
      <c r="C12">
        <f t="shared" si="0"/>
        <v>1</v>
      </c>
      <c r="D12" s="7">
        <f>SUM($C$6:C12)/'Основные данные'!$O$52</f>
        <v>9.7222222222222224E-2</v>
      </c>
      <c r="J12" s="7">
        <v>6.9799999999999978</v>
      </c>
      <c r="K12" s="7">
        <f>'Интервальная таблица'!L11</f>
        <v>0.875</v>
      </c>
    </row>
    <row r="13" spans="2:43">
      <c r="B13" s="19">
        <v>5.9240000000000004</v>
      </c>
      <c r="C13">
        <f t="shared" si="0"/>
        <v>1</v>
      </c>
      <c r="D13" s="7">
        <f>SUM($C$6:C13)/'Основные данные'!$O$52</f>
        <v>0.1111111111111111</v>
      </c>
      <c r="J13" s="7">
        <v>7.1954999999999973</v>
      </c>
      <c r="K13" s="7">
        <f>'Интервальная таблица'!M11</f>
        <v>0.97222222222222221</v>
      </c>
    </row>
    <row r="14" spans="2:43">
      <c r="B14" s="19">
        <v>6.0010000000000003</v>
      </c>
      <c r="C14">
        <f t="shared" si="0"/>
        <v>1</v>
      </c>
      <c r="D14" s="7">
        <f>SUM($C$6:C14)/'Основные данные'!$O$52</f>
        <v>0.125</v>
      </c>
      <c r="J14" s="4">
        <v>7.4109999999999969</v>
      </c>
      <c r="K14" s="7">
        <v>1</v>
      </c>
    </row>
    <row r="15" spans="2:43">
      <c r="B15" s="19">
        <v>6.0259999999999998</v>
      </c>
      <c r="C15">
        <f t="shared" si="0"/>
        <v>1</v>
      </c>
      <c r="D15" s="7">
        <f>SUM($C$6:C15)/'Основные данные'!$O$52</f>
        <v>0.1388888888888889</v>
      </c>
    </row>
    <row r="16" spans="2:43">
      <c r="B16" s="19">
        <v>6.0380000000000003</v>
      </c>
      <c r="C16">
        <f t="shared" si="0"/>
        <v>1</v>
      </c>
      <c r="D16" s="7">
        <f>SUM($C$6:C16)/'Основные данные'!$O$52</f>
        <v>0.15277777777777779</v>
      </c>
    </row>
    <row r="17" spans="2:35">
      <c r="B17" s="7">
        <v>6.0789999999999997</v>
      </c>
      <c r="C17">
        <f t="shared" si="0"/>
        <v>1</v>
      </c>
      <c r="D17" s="7">
        <f>SUM($C$6:C17)/'Основные данные'!$O$52</f>
        <v>0.16666666666666666</v>
      </c>
    </row>
    <row r="18" spans="2:35">
      <c r="B18" s="19">
        <v>6.13</v>
      </c>
      <c r="C18">
        <f t="shared" si="0"/>
        <v>1</v>
      </c>
      <c r="D18" s="7">
        <f>SUM($C$6:C18)/'Основные данные'!$O$52</f>
        <v>0.18055555555555555</v>
      </c>
    </row>
    <row r="19" spans="2:35">
      <c r="B19" s="19">
        <v>6.1360000000000001</v>
      </c>
      <c r="C19">
        <f t="shared" si="0"/>
        <v>1</v>
      </c>
      <c r="D19" s="7">
        <f>SUM($C$6:C19)/'Основные данные'!$O$52</f>
        <v>0.19444444444444445</v>
      </c>
    </row>
    <row r="20" spans="2:35">
      <c r="B20" s="19">
        <v>6.1369999999999996</v>
      </c>
      <c r="C20">
        <f t="shared" si="0"/>
        <v>1</v>
      </c>
      <c r="D20" s="7">
        <f>SUM($C$6:C20)/'Основные данные'!$O$52</f>
        <v>0.20833333333333334</v>
      </c>
    </row>
    <row r="21" spans="2:35">
      <c r="B21" s="19">
        <v>6.1689999999999996</v>
      </c>
      <c r="C21">
        <f t="shared" si="0"/>
        <v>1</v>
      </c>
      <c r="D21" s="7">
        <f>SUM($C$6:C21)/'Основные данные'!$O$52</f>
        <v>0.22222222222222221</v>
      </c>
    </row>
    <row r="22" spans="2:35">
      <c r="B22" s="19">
        <v>6.173</v>
      </c>
      <c r="C22">
        <f t="shared" si="0"/>
        <v>1</v>
      </c>
      <c r="D22" s="7">
        <f>SUM($C$6:C22)/'Основные данные'!$O$52</f>
        <v>0.2361111111111111</v>
      </c>
    </row>
    <row r="23" spans="2:35">
      <c r="B23" s="19">
        <v>6.194</v>
      </c>
      <c r="C23">
        <f t="shared" si="0"/>
        <v>1</v>
      </c>
      <c r="D23" s="7">
        <f>SUM($C$6:C23)/'Основные данные'!$O$52</f>
        <v>0.25</v>
      </c>
    </row>
    <row r="24" spans="2:35">
      <c r="B24" s="19">
        <v>6.2119999999999997</v>
      </c>
      <c r="C24">
        <f t="shared" si="0"/>
        <v>1</v>
      </c>
      <c r="D24" s="7">
        <f>SUM($C$6:C24)/'Основные данные'!$O$52</f>
        <v>0.2638888888888889</v>
      </c>
    </row>
    <row r="25" spans="2:35" ht="18">
      <c r="B25" s="19">
        <v>6.2320000000000002</v>
      </c>
      <c r="C25">
        <f t="shared" si="0"/>
        <v>1</v>
      </c>
      <c r="D25" s="7">
        <f>SUM($C$6:C25)/'Основные данные'!$O$52</f>
        <v>0.27777777777777779</v>
      </c>
      <c r="R25" s="47" t="s">
        <v>56</v>
      </c>
      <c r="S25" s="47"/>
      <c r="T25" s="47"/>
      <c r="U25" s="47"/>
      <c r="V25" s="47"/>
      <c r="W25" s="47"/>
      <c r="AD25" s="47" t="s">
        <v>57</v>
      </c>
      <c r="AE25" s="47"/>
      <c r="AF25" s="47"/>
      <c r="AG25" s="47"/>
      <c r="AH25" s="47"/>
      <c r="AI25" s="47"/>
    </row>
    <row r="26" spans="2:35" ht="15.6">
      <c r="B26" s="19">
        <v>6.2519999999999998</v>
      </c>
      <c r="C26">
        <f t="shared" si="0"/>
        <v>1</v>
      </c>
      <c r="D26" s="7">
        <f>SUM($C$6:C26)/'Основные данные'!$O$52</f>
        <v>0.29166666666666669</v>
      </c>
      <c r="R26" s="48" t="s">
        <v>49</v>
      </c>
      <c r="S26" s="48"/>
      <c r="T26" s="48"/>
      <c r="U26" s="48"/>
      <c r="V26" s="48"/>
      <c r="W26" s="48"/>
      <c r="AD26" s="48" t="s">
        <v>49</v>
      </c>
      <c r="AE26" s="48"/>
      <c r="AF26" s="48"/>
      <c r="AG26" s="48"/>
      <c r="AH26" s="48"/>
      <c r="AI26" s="48"/>
    </row>
    <row r="27" spans="2:35">
      <c r="B27" s="19">
        <v>6.2679999999999998</v>
      </c>
      <c r="C27">
        <f t="shared" si="0"/>
        <v>1</v>
      </c>
      <c r="D27" s="7">
        <f>SUM($C$6:C27)/'Основные данные'!$O$52</f>
        <v>0.30555555555555558</v>
      </c>
    </row>
    <row r="28" spans="2:35">
      <c r="B28" s="19">
        <v>6.2869999999999999</v>
      </c>
      <c r="C28">
        <f t="shared" si="0"/>
        <v>1</v>
      </c>
      <c r="D28" s="7">
        <f>SUM($C$6:C28)/'Основные данные'!$O$52</f>
        <v>0.31944444444444442</v>
      </c>
    </row>
    <row r="29" spans="2:35">
      <c r="B29" s="19">
        <v>6.2930000000000001</v>
      </c>
      <c r="C29">
        <f t="shared" si="0"/>
        <v>1</v>
      </c>
      <c r="D29" s="7">
        <f>SUM($C$6:C29)/'Основные данные'!$O$52</f>
        <v>0.33333333333333331</v>
      </c>
    </row>
    <row r="30" spans="2:35">
      <c r="B30" s="19">
        <v>6.3170000000000002</v>
      </c>
      <c r="C30">
        <f t="shared" si="0"/>
        <v>1</v>
      </c>
      <c r="D30" s="7">
        <f>SUM($C$6:C30)/'Основные данные'!$O$52</f>
        <v>0.34722222222222221</v>
      </c>
    </row>
    <row r="31" spans="2:35">
      <c r="B31" s="19">
        <v>6.3239999999999998</v>
      </c>
      <c r="C31">
        <f t="shared" si="0"/>
        <v>1</v>
      </c>
      <c r="D31" s="7">
        <f>SUM($C$6:C31)/'Основные данные'!$O$52</f>
        <v>0.3611111111111111</v>
      </c>
    </row>
    <row r="32" spans="2:35">
      <c r="B32" s="7">
        <v>6.3280000000000003</v>
      </c>
      <c r="C32">
        <f t="shared" si="0"/>
        <v>1</v>
      </c>
      <c r="D32" s="7">
        <f>SUM($C$6:C32)/'Основные данные'!$O$52</f>
        <v>0.375</v>
      </c>
    </row>
    <row r="33" spans="2:4">
      <c r="B33" s="19">
        <v>6.3449999999999998</v>
      </c>
      <c r="C33">
        <f t="shared" si="0"/>
        <v>1</v>
      </c>
      <c r="D33" s="7">
        <f>SUM($C$6:C33)/'Основные данные'!$O$52</f>
        <v>0.3888888888888889</v>
      </c>
    </row>
    <row r="34" spans="2:4">
      <c r="B34" s="19">
        <v>6.3719999999999999</v>
      </c>
      <c r="C34">
        <f t="shared" si="0"/>
        <v>1</v>
      </c>
      <c r="D34" s="7">
        <f>SUM($C$6:C34)/'Основные данные'!$O$52</f>
        <v>0.40277777777777779</v>
      </c>
    </row>
    <row r="35" spans="2:4">
      <c r="B35" s="19">
        <v>6.3730000000000002</v>
      </c>
      <c r="C35">
        <f t="shared" si="0"/>
        <v>1</v>
      </c>
      <c r="D35" s="7">
        <f>SUM($C$6:C35)/'Основные данные'!$O$52</f>
        <v>0.41666666666666669</v>
      </c>
    </row>
    <row r="36" spans="2:4">
      <c r="B36" s="19">
        <v>6.39</v>
      </c>
      <c r="C36">
        <f t="shared" si="0"/>
        <v>1</v>
      </c>
      <c r="D36" s="7">
        <f>SUM($C$6:C36)/'Основные данные'!$O$52</f>
        <v>0.43055555555555558</v>
      </c>
    </row>
    <row r="37" spans="2:4">
      <c r="B37" s="19">
        <v>6.391</v>
      </c>
      <c r="C37">
        <f t="shared" si="0"/>
        <v>1</v>
      </c>
      <c r="D37" s="7">
        <f>SUM($C$6:C37)/'Основные данные'!$O$52</f>
        <v>0.44444444444444442</v>
      </c>
    </row>
    <row r="38" spans="2:4">
      <c r="B38" s="19">
        <v>6.3929999999999998</v>
      </c>
      <c r="C38">
        <f t="shared" ref="C38:C69" si="1">COUNTIF($B$6:$B$77,B38)</f>
        <v>1</v>
      </c>
      <c r="D38" s="7">
        <f>SUM($C$6:C38)/'Основные данные'!$O$52</f>
        <v>0.45833333333333331</v>
      </c>
    </row>
    <row r="39" spans="2:4">
      <c r="B39" s="19">
        <v>6.4210000000000003</v>
      </c>
      <c r="C39">
        <f t="shared" si="1"/>
        <v>1</v>
      </c>
      <c r="D39" s="7">
        <f>SUM($C$6:C39)/'Основные данные'!$O$52</f>
        <v>0.47222222222222221</v>
      </c>
    </row>
    <row r="40" spans="2:4">
      <c r="B40" s="19">
        <v>6.4390000000000001</v>
      </c>
      <c r="C40">
        <f t="shared" si="1"/>
        <v>1</v>
      </c>
      <c r="D40" s="7">
        <f>SUM($C$6:C40)/'Основные данные'!$O$52</f>
        <v>0.4861111111111111</v>
      </c>
    </row>
    <row r="41" spans="2:4">
      <c r="B41" s="19">
        <v>6.4429999999999996</v>
      </c>
      <c r="C41">
        <f t="shared" si="1"/>
        <v>1</v>
      </c>
      <c r="D41" s="7">
        <f>SUM($C$6:C41)/'Основные данные'!$O$52</f>
        <v>0.5</v>
      </c>
    </row>
    <row r="42" spans="2:4">
      <c r="B42" s="19">
        <v>6.4470000000000001</v>
      </c>
      <c r="C42">
        <f t="shared" si="1"/>
        <v>1</v>
      </c>
      <c r="D42" s="7">
        <f>SUM($C$6:C42)/'Основные данные'!$O$52</f>
        <v>0.51388888888888884</v>
      </c>
    </row>
    <row r="43" spans="2:4">
      <c r="B43" s="19">
        <v>6.4610000000000003</v>
      </c>
      <c r="C43">
        <f t="shared" si="1"/>
        <v>1</v>
      </c>
      <c r="D43" s="7">
        <f>SUM($C$6:C43)/'Основные данные'!$O$52</f>
        <v>0.52777777777777779</v>
      </c>
    </row>
    <row r="44" spans="2:4">
      <c r="B44" s="19">
        <v>6.4669999999999996</v>
      </c>
      <c r="C44">
        <f t="shared" si="1"/>
        <v>1</v>
      </c>
      <c r="D44" s="7">
        <f>SUM($C$6:C44)/'Основные данные'!$O$52</f>
        <v>0.54166666666666663</v>
      </c>
    </row>
    <row r="45" spans="2:4">
      <c r="B45" s="19">
        <v>6.468</v>
      </c>
      <c r="C45">
        <f t="shared" si="1"/>
        <v>1</v>
      </c>
      <c r="D45" s="7">
        <f>SUM($C$6:C45)/'Основные данные'!$O$52</f>
        <v>0.55555555555555558</v>
      </c>
    </row>
    <row r="46" spans="2:4">
      <c r="B46" s="7">
        <v>6.5330000000000004</v>
      </c>
      <c r="C46">
        <f t="shared" si="1"/>
        <v>1</v>
      </c>
      <c r="D46" s="7">
        <f>SUM($C$6:C46)/'Основные данные'!$O$52</f>
        <v>0.56944444444444442</v>
      </c>
    </row>
    <row r="47" spans="2:4">
      <c r="B47" s="19">
        <v>6.5540000000000003</v>
      </c>
      <c r="C47">
        <f t="shared" si="1"/>
        <v>1</v>
      </c>
      <c r="D47" s="7">
        <f>SUM($C$6:C47)/'Основные данные'!$O$52</f>
        <v>0.58333333333333337</v>
      </c>
    </row>
    <row r="48" spans="2:4">
      <c r="B48" s="19">
        <v>6.5839999999999996</v>
      </c>
      <c r="C48">
        <f t="shared" si="1"/>
        <v>1</v>
      </c>
      <c r="D48" s="7">
        <f>SUM($C$6:C48)/'Основные данные'!$O$52</f>
        <v>0.59722222222222221</v>
      </c>
    </row>
    <row r="49" spans="2:4">
      <c r="B49" s="19">
        <v>6.6079999999999997</v>
      </c>
      <c r="C49">
        <f t="shared" si="1"/>
        <v>1</v>
      </c>
      <c r="D49" s="7">
        <f>SUM($C$6:C49)/'Основные данные'!$O$52</f>
        <v>0.61111111111111116</v>
      </c>
    </row>
    <row r="50" spans="2:4">
      <c r="B50" s="19">
        <v>6.64</v>
      </c>
      <c r="C50">
        <f t="shared" si="1"/>
        <v>1</v>
      </c>
      <c r="D50" s="7">
        <f>SUM($C$6:C50)/'Основные данные'!$O$52</f>
        <v>0.625</v>
      </c>
    </row>
    <row r="51" spans="2:4">
      <c r="B51" s="19">
        <v>6.6440000000000001</v>
      </c>
      <c r="C51">
        <f t="shared" si="1"/>
        <v>1</v>
      </c>
      <c r="D51" s="7">
        <f>SUM($C$6:C51)/'Основные данные'!$O$52</f>
        <v>0.63888888888888884</v>
      </c>
    </row>
    <row r="52" spans="2:4">
      <c r="B52" s="19">
        <v>6.6719999999999997</v>
      </c>
      <c r="C52">
        <f t="shared" si="1"/>
        <v>1</v>
      </c>
      <c r="D52" s="7">
        <f>SUM($C$6:C52)/'Основные данные'!$O$52</f>
        <v>0.65277777777777779</v>
      </c>
    </row>
    <row r="53" spans="2:4">
      <c r="B53" s="7">
        <v>6.7460000000000004</v>
      </c>
      <c r="C53">
        <f t="shared" si="1"/>
        <v>1</v>
      </c>
      <c r="D53" s="7">
        <f>SUM($C$6:C53)/'Основные данные'!$O$52</f>
        <v>0.66666666666666663</v>
      </c>
    </row>
    <row r="54" spans="2:4">
      <c r="B54" s="19">
        <v>6.7709999999999999</v>
      </c>
      <c r="C54">
        <f t="shared" si="1"/>
        <v>1</v>
      </c>
      <c r="D54" s="7">
        <f>SUM($C$6:C54)/'Основные данные'!$O$52</f>
        <v>0.68055555555555558</v>
      </c>
    </row>
    <row r="55" spans="2:4">
      <c r="B55" s="19">
        <v>6.79</v>
      </c>
      <c r="C55">
        <f t="shared" si="1"/>
        <v>1</v>
      </c>
      <c r="D55" s="7">
        <f>SUM($C$6:C55)/'Основные данные'!$O$52</f>
        <v>0.69444444444444442</v>
      </c>
    </row>
    <row r="56" spans="2:4">
      <c r="B56" s="19">
        <v>6.7960000000000003</v>
      </c>
      <c r="C56">
        <f t="shared" si="1"/>
        <v>1</v>
      </c>
      <c r="D56" s="7">
        <f>SUM($C$6:C56)/'Основные данные'!$O$52</f>
        <v>0.70833333333333337</v>
      </c>
    </row>
    <row r="57" spans="2:4">
      <c r="B57" s="19">
        <v>6.7990000000000004</v>
      </c>
      <c r="C57">
        <f t="shared" si="1"/>
        <v>1</v>
      </c>
      <c r="D57" s="7">
        <f>SUM($C$6:C57)/'Основные данные'!$O$52</f>
        <v>0.72222222222222221</v>
      </c>
    </row>
    <row r="58" spans="2:4">
      <c r="B58" s="19">
        <v>6.8029999999999999</v>
      </c>
      <c r="C58">
        <f t="shared" si="1"/>
        <v>1</v>
      </c>
      <c r="D58" s="7">
        <f>SUM($C$6:C58)/'Основные данные'!$O$52</f>
        <v>0.73611111111111116</v>
      </c>
    </row>
    <row r="59" spans="2:4">
      <c r="B59" s="19">
        <v>6.8049999999999997</v>
      </c>
      <c r="C59">
        <f t="shared" si="1"/>
        <v>1</v>
      </c>
      <c r="D59" s="7">
        <f>SUM($C$6:C59)/'Основные данные'!$O$52</f>
        <v>0.75</v>
      </c>
    </row>
    <row r="60" spans="2:4">
      <c r="B60" s="19">
        <v>6.81</v>
      </c>
      <c r="C60">
        <f t="shared" si="1"/>
        <v>1</v>
      </c>
      <c r="D60" s="7">
        <f>SUM($C$6:C60)/'Основные данные'!$O$52</f>
        <v>0.76388888888888884</v>
      </c>
    </row>
    <row r="61" spans="2:4">
      <c r="B61" s="19">
        <v>6.83</v>
      </c>
      <c r="C61">
        <f t="shared" si="1"/>
        <v>1</v>
      </c>
      <c r="D61" s="7">
        <f>SUM($C$6:C61)/'Основные данные'!$O$52</f>
        <v>0.77777777777777779</v>
      </c>
    </row>
    <row r="62" spans="2:4">
      <c r="B62" s="19">
        <v>6.86</v>
      </c>
      <c r="C62">
        <f t="shared" si="1"/>
        <v>1</v>
      </c>
      <c r="D62" s="7">
        <f>SUM($C$6:C62)/'Основные данные'!$O$52</f>
        <v>0.79166666666666663</v>
      </c>
    </row>
    <row r="63" spans="2:4">
      <c r="B63" s="19">
        <v>6.8689999999999998</v>
      </c>
      <c r="C63">
        <f t="shared" si="1"/>
        <v>1</v>
      </c>
      <c r="D63" s="7">
        <f>SUM($C$6:C63)/'Основные данные'!$O$52</f>
        <v>0.80555555555555558</v>
      </c>
    </row>
    <row r="64" spans="2:4">
      <c r="B64" s="19">
        <v>6.8760000000000003</v>
      </c>
      <c r="C64">
        <f t="shared" si="1"/>
        <v>1</v>
      </c>
      <c r="D64" s="7">
        <f>SUM($C$6:C64)/'Основные данные'!$O$52</f>
        <v>0.81944444444444442</v>
      </c>
    </row>
    <row r="65" spans="2:4">
      <c r="B65" s="19">
        <v>6.94</v>
      </c>
      <c r="C65">
        <f t="shared" si="1"/>
        <v>1</v>
      </c>
      <c r="D65" s="7">
        <f>SUM($C$6:C65)/'Основные данные'!$O$52</f>
        <v>0.83333333333333337</v>
      </c>
    </row>
    <row r="66" spans="2:4">
      <c r="B66" s="19">
        <v>6.9420000000000002</v>
      </c>
      <c r="C66">
        <f t="shared" si="1"/>
        <v>1</v>
      </c>
      <c r="D66" s="7">
        <f>SUM($C$6:C66)/'Основные данные'!$O$52</f>
        <v>0.84722222222222221</v>
      </c>
    </row>
    <row r="67" spans="2:4">
      <c r="B67" s="19">
        <v>6.9569999999999999</v>
      </c>
      <c r="C67">
        <f t="shared" si="1"/>
        <v>1</v>
      </c>
      <c r="D67" s="7">
        <f>SUM($C$6:C67)/'Основные данные'!$O$52</f>
        <v>0.86111111111111116</v>
      </c>
    </row>
    <row r="68" spans="2:4">
      <c r="B68" s="7">
        <v>6.9660000000000002</v>
      </c>
      <c r="C68">
        <f t="shared" si="1"/>
        <v>1</v>
      </c>
      <c r="D68" s="7">
        <f>SUM($C$6:C68)/'Основные данные'!$O$52</f>
        <v>0.875</v>
      </c>
    </row>
    <row r="69" spans="2:4">
      <c r="B69" s="19">
        <v>6.9870000000000001</v>
      </c>
      <c r="C69">
        <f t="shared" si="1"/>
        <v>1</v>
      </c>
      <c r="D69" s="7">
        <f>SUM($C$6:C69)/'Основные данные'!$O$52</f>
        <v>0.88888888888888884</v>
      </c>
    </row>
    <row r="70" spans="2:4">
      <c r="B70" s="19">
        <v>7.0060000000000002</v>
      </c>
      <c r="C70">
        <f t="shared" ref="C70:C77" si="2">COUNTIF($B$6:$B$77,B70)</f>
        <v>1</v>
      </c>
      <c r="D70" s="7">
        <f>SUM($C$6:C70)/'Основные данные'!$O$52</f>
        <v>0.90277777777777779</v>
      </c>
    </row>
    <row r="71" spans="2:4">
      <c r="B71" s="19">
        <v>7.0289999999999999</v>
      </c>
      <c r="C71">
        <f t="shared" si="2"/>
        <v>1</v>
      </c>
      <c r="D71" s="7">
        <f>SUM($C$6:C71)/'Основные данные'!$O$52</f>
        <v>0.91666666666666663</v>
      </c>
    </row>
    <row r="72" spans="2:4">
      <c r="B72" s="19">
        <v>7.0309999999999997</v>
      </c>
      <c r="C72">
        <f t="shared" si="2"/>
        <v>1</v>
      </c>
      <c r="D72" s="7">
        <f>SUM($C$6:C72)/'Основные данные'!$O$52</f>
        <v>0.93055555555555558</v>
      </c>
    </row>
    <row r="73" spans="2:4">
      <c r="B73" s="19">
        <v>7.0670000000000002</v>
      </c>
      <c r="C73">
        <f t="shared" si="2"/>
        <v>1</v>
      </c>
      <c r="D73" s="7">
        <f>SUM($C$6:C73)/'Основные данные'!$O$52</f>
        <v>0.94444444444444442</v>
      </c>
    </row>
    <row r="74" spans="2:4">
      <c r="B74" s="19">
        <v>7.0910000000000002</v>
      </c>
      <c r="C74">
        <f t="shared" si="2"/>
        <v>1</v>
      </c>
      <c r="D74" s="7">
        <f>SUM($C$6:C74)/'Основные данные'!$O$52</f>
        <v>0.95833333333333337</v>
      </c>
    </row>
    <row r="75" spans="2:4">
      <c r="B75" s="7">
        <v>7.1440000000000001</v>
      </c>
      <c r="C75">
        <f t="shared" si="2"/>
        <v>1</v>
      </c>
      <c r="D75" s="7">
        <f>SUM($C$6:C75)/'Основные данные'!$O$52</f>
        <v>0.97222222222222221</v>
      </c>
    </row>
    <row r="76" spans="2:4">
      <c r="B76" s="19">
        <v>7.3449999999999998</v>
      </c>
      <c r="C76">
        <f t="shared" si="2"/>
        <v>1</v>
      </c>
      <c r="D76" s="7">
        <f>SUM($C$6:C76)/'Основные данные'!$O$52</f>
        <v>0.98611111111111116</v>
      </c>
    </row>
    <row r="77" spans="2:4">
      <c r="B77" s="19">
        <v>7.4109999999999996</v>
      </c>
      <c r="C77">
        <f t="shared" si="2"/>
        <v>1</v>
      </c>
      <c r="D77" s="7">
        <f>SUM($C$6:C77)/'Основные данные'!$O$52</f>
        <v>1</v>
      </c>
    </row>
  </sheetData>
  <mergeCells count="12">
    <mergeCell ref="B1:F1"/>
    <mergeCell ref="B2:F2"/>
    <mergeCell ref="J1:M1"/>
    <mergeCell ref="J2:M2"/>
    <mergeCell ref="R25:W25"/>
    <mergeCell ref="AD25:AI25"/>
    <mergeCell ref="R26:W26"/>
    <mergeCell ref="AD26:AI26"/>
    <mergeCell ref="AD1:AI1"/>
    <mergeCell ref="AD2:AI2"/>
    <mergeCell ref="R1:W1"/>
    <mergeCell ref="R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topLeftCell="A13" zoomScale="80" zoomScaleNormal="80" workbookViewId="0">
      <selection activeCell="J32" sqref="J32"/>
    </sheetView>
  </sheetViews>
  <sheetFormatPr defaultRowHeight="14.4"/>
  <cols>
    <col min="2" max="5" width="11.44140625" customWidth="1"/>
    <col min="6" max="6" width="7.109375" customWidth="1"/>
    <col min="7" max="7" width="17.109375" customWidth="1"/>
    <col min="8" max="8" width="14.33203125" customWidth="1"/>
    <col min="9" max="10" width="17.109375" customWidth="1"/>
    <col min="11" max="11" width="9.109375" customWidth="1"/>
  </cols>
  <sheetData>
    <row r="1" spans="1:10" ht="22.5" customHeight="1">
      <c r="D1" s="51" t="s">
        <v>74</v>
      </c>
      <c r="E1" s="51"/>
      <c r="F1" s="51"/>
      <c r="G1" s="51"/>
      <c r="H1" s="51"/>
    </row>
    <row r="2" spans="1:10" ht="22.5" customHeight="1">
      <c r="D2" s="48" t="s">
        <v>70</v>
      </c>
      <c r="E2" s="48"/>
      <c r="F2" s="48"/>
      <c r="G2" s="48"/>
      <c r="H2" s="48"/>
    </row>
    <row r="5" spans="1:10">
      <c r="A5" s="7"/>
      <c r="B5" s="7" t="s">
        <v>59</v>
      </c>
      <c r="C5" s="7" t="s">
        <v>60</v>
      </c>
      <c r="D5" s="7" t="s">
        <v>61</v>
      </c>
      <c r="E5" s="7" t="s">
        <v>69</v>
      </c>
      <c r="F5" s="7"/>
      <c r="G5" s="7"/>
      <c r="H5" s="7"/>
      <c r="I5" s="7"/>
      <c r="J5" s="7"/>
    </row>
    <row r="6" spans="1:10">
      <c r="A6" s="7">
        <v>1</v>
      </c>
      <c r="B6" s="7">
        <v>5.6870000000000003</v>
      </c>
      <c r="C6" s="7">
        <v>5.9024999999999999</v>
      </c>
      <c r="D6" s="7">
        <f>(B6+C6)/2</f>
        <v>5.7947500000000005</v>
      </c>
      <c r="E6" s="5">
        <v>6</v>
      </c>
      <c r="F6" s="7"/>
      <c r="G6" s="7"/>
      <c r="H6" s="7"/>
      <c r="I6" s="7"/>
      <c r="J6" s="7"/>
    </row>
    <row r="7" spans="1:10">
      <c r="A7" s="7">
        <v>2</v>
      </c>
      <c r="B7" s="7">
        <v>5.9024999999999999</v>
      </c>
      <c r="C7" s="7">
        <v>6.1179999999999994</v>
      </c>
      <c r="D7" s="7">
        <f t="shared" ref="D7:D13" si="0">(B7+C7)/2</f>
        <v>6.0102499999999992</v>
      </c>
      <c r="E7" s="18">
        <v>6</v>
      </c>
      <c r="F7" s="7"/>
      <c r="G7" s="7" t="s">
        <v>1</v>
      </c>
      <c r="H7" s="7">
        <f>SUM(E6:E14)</f>
        <v>72</v>
      </c>
      <c r="I7" s="7"/>
      <c r="J7" s="7"/>
    </row>
    <row r="8" spans="1:10">
      <c r="A8" s="7">
        <v>3</v>
      </c>
      <c r="B8" s="7">
        <v>6.1179999999999994</v>
      </c>
      <c r="C8" s="7">
        <v>6.333499999999999</v>
      </c>
      <c r="D8" s="7">
        <f t="shared" si="0"/>
        <v>6.2257499999999997</v>
      </c>
      <c r="E8" s="18">
        <v>15</v>
      </c>
      <c r="F8" s="7"/>
      <c r="G8" s="7"/>
      <c r="H8" s="7"/>
      <c r="I8" s="7"/>
      <c r="J8" s="7"/>
    </row>
    <row r="9" spans="1:10">
      <c r="A9" s="7">
        <v>4</v>
      </c>
      <c r="B9" s="7">
        <v>6.333499999999999</v>
      </c>
      <c r="C9" s="7">
        <v>6.5489999999999986</v>
      </c>
      <c r="D9" s="7">
        <f t="shared" si="0"/>
        <v>6.4412499999999984</v>
      </c>
      <c r="E9" s="18">
        <v>14</v>
      </c>
      <c r="F9" s="7"/>
      <c r="G9" s="7" t="s">
        <v>3</v>
      </c>
      <c r="H9" s="7">
        <f>'Основные данные'!P53</f>
        <v>6.492</v>
      </c>
      <c r="I9" s="7"/>
      <c r="J9" s="7"/>
    </row>
    <row r="10" spans="1:10">
      <c r="A10" s="7">
        <v>5</v>
      </c>
      <c r="B10" s="7">
        <v>6.5489999999999986</v>
      </c>
      <c r="C10" s="7">
        <v>6.7644999999999982</v>
      </c>
      <c r="D10" s="7">
        <f t="shared" si="0"/>
        <v>6.6567499999999988</v>
      </c>
      <c r="E10" s="18">
        <v>7</v>
      </c>
      <c r="F10" s="7"/>
      <c r="G10" s="7"/>
      <c r="H10" s="7"/>
      <c r="I10" s="7"/>
      <c r="J10" s="7"/>
    </row>
    <row r="11" spans="1:10">
      <c r="A11" s="7">
        <v>6</v>
      </c>
      <c r="B11" s="7">
        <v>6.7644999999999982</v>
      </c>
      <c r="C11" s="7">
        <v>6.9799999999999978</v>
      </c>
      <c r="D11" s="7">
        <f t="shared" si="0"/>
        <v>6.8722499999999975</v>
      </c>
      <c r="E11" s="18">
        <v>15</v>
      </c>
      <c r="F11" s="7"/>
      <c r="G11" s="7" t="s">
        <v>4</v>
      </c>
      <c r="H11" s="7">
        <f>'Основные данные'!P55</f>
        <v>0.4304</v>
      </c>
      <c r="I11" s="7"/>
      <c r="J11" s="7"/>
    </row>
    <row r="12" spans="1:10">
      <c r="A12" s="7">
        <v>7</v>
      </c>
      <c r="B12" s="7">
        <v>6.9799999999999978</v>
      </c>
      <c r="C12" s="7">
        <v>7.1954999999999973</v>
      </c>
      <c r="D12" s="7">
        <f t="shared" si="0"/>
        <v>7.087749999999998</v>
      </c>
      <c r="E12" s="18">
        <v>7</v>
      </c>
      <c r="F12" s="7"/>
      <c r="G12" s="7"/>
      <c r="H12" s="7"/>
      <c r="I12" s="7"/>
      <c r="J12" s="7"/>
    </row>
    <row r="13" spans="1:10">
      <c r="A13" s="7">
        <v>8</v>
      </c>
      <c r="B13" s="7">
        <v>7.1954999999999973</v>
      </c>
      <c r="C13" s="7">
        <v>7.4109999999999969</v>
      </c>
      <c r="D13" s="7">
        <f t="shared" si="0"/>
        <v>7.3032499999999967</v>
      </c>
      <c r="E13" s="18">
        <v>2</v>
      </c>
      <c r="F13" s="7"/>
      <c r="G13" s="7"/>
      <c r="H13" s="7"/>
      <c r="I13" s="7"/>
      <c r="J13" s="7"/>
    </row>
    <row r="14" spans="1:10" ht="15.6">
      <c r="A14" s="7"/>
      <c r="B14" s="11"/>
      <c r="C14" s="11"/>
      <c r="D14" s="7"/>
      <c r="E14" s="11"/>
      <c r="F14" s="7"/>
      <c r="G14" s="7"/>
      <c r="H14" s="7"/>
      <c r="I14" s="7"/>
      <c r="J14" s="7"/>
    </row>
    <row r="15" spans="1:10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7"/>
      <c r="B18" s="7" t="s">
        <v>58</v>
      </c>
      <c r="C18" s="7" t="s">
        <v>62</v>
      </c>
      <c r="D18" s="7" t="s">
        <v>63</v>
      </c>
      <c r="E18" s="7" t="s">
        <v>64</v>
      </c>
      <c r="F18" s="7"/>
      <c r="G18" s="7" t="s">
        <v>68</v>
      </c>
      <c r="H18" s="7" t="s">
        <v>67</v>
      </c>
      <c r="I18" s="7" t="s">
        <v>66</v>
      </c>
      <c r="J18" s="7" t="s">
        <v>65</v>
      </c>
    </row>
    <row r="19" spans="1:10" ht="15.6">
      <c r="A19" s="7">
        <v>1</v>
      </c>
      <c r="B19" s="11">
        <v>0.21549999999999991</v>
      </c>
      <c r="C19" s="7">
        <f>_xlfn.NORM.DIST(D6,$H$9,$H$11,0)</f>
        <v>0.24954755245169888</v>
      </c>
      <c r="D19" s="7">
        <f>C19*B19</f>
        <v>5.3777497553341089E-2</v>
      </c>
      <c r="E19" s="7">
        <f>$H$7*D19</f>
        <v>3.8719798238405585</v>
      </c>
      <c r="F19" s="7"/>
      <c r="G19" s="7">
        <f>E6-E19</f>
        <v>2.1280201761594415</v>
      </c>
      <c r="H19" s="7">
        <f>POWER(G19,2)</f>
        <v>4.5284698701416604</v>
      </c>
      <c r="I19" s="7">
        <f>H19/E19</f>
        <v>1.1695489326310433</v>
      </c>
      <c r="J19" s="7">
        <f>SUM(I19:I26)</f>
        <v>8.7216803008608785</v>
      </c>
    </row>
    <row r="20" spans="1:10" ht="15.6">
      <c r="A20" s="7">
        <v>2</v>
      </c>
      <c r="B20" s="11">
        <v>0.21549999999999991</v>
      </c>
      <c r="C20" s="7">
        <f t="shared" ref="C20:C26" si="1">_xlfn.NORM.DIST(D7,$H$9,$H$11,0)</f>
        <v>0.49543305609626692</v>
      </c>
      <c r="D20" s="7">
        <f t="shared" ref="D20:D26" si="2">C20*B20</f>
        <v>0.10676582358874548</v>
      </c>
      <c r="E20" s="7">
        <f t="shared" ref="E20:E26" si="3">$H$7*D20</f>
        <v>7.687139298389674</v>
      </c>
      <c r="F20" s="7"/>
      <c r="G20" s="7">
        <f t="shared" ref="G20:G26" si="4">E7-E20</f>
        <v>-1.687139298389674</v>
      </c>
      <c r="H20" s="7">
        <f>POWER(G20,2)</f>
        <v>2.8464390121708014</v>
      </c>
      <c r="I20" s="7">
        <f t="shared" ref="I20:I26" si="5">H20/E20</f>
        <v>0.37028586339876557</v>
      </c>
      <c r="J20" s="7"/>
    </row>
    <row r="21" spans="1:10" ht="15.6">
      <c r="A21" s="7">
        <v>3</v>
      </c>
      <c r="B21" s="11">
        <v>0.21549999999999991</v>
      </c>
      <c r="C21" s="7">
        <f t="shared" si="1"/>
        <v>0.76549101830159749</v>
      </c>
      <c r="D21" s="7">
        <f t="shared" si="2"/>
        <v>0.1649633144439942</v>
      </c>
      <c r="E21" s="7">
        <f t="shared" si="3"/>
        <v>11.877358639967582</v>
      </c>
      <c r="F21" s="7"/>
      <c r="G21" s="7">
        <f t="shared" si="4"/>
        <v>3.1226413600324179</v>
      </c>
      <c r="H21" s="7">
        <f t="shared" ref="H21:H26" si="6">POWER(G21,2)</f>
        <v>9.7508890633851077</v>
      </c>
      <c r="I21" s="7">
        <f t="shared" si="5"/>
        <v>0.82096443821887677</v>
      </c>
      <c r="J21" s="7"/>
    </row>
    <row r="22" spans="1:10" ht="15.6">
      <c r="A22" s="7">
        <v>4</v>
      </c>
      <c r="B22" s="11">
        <v>0.21549999999999991</v>
      </c>
      <c r="C22" s="7">
        <f t="shared" si="1"/>
        <v>0.92048914772656221</v>
      </c>
      <c r="D22" s="7">
        <f t="shared" si="2"/>
        <v>0.19836541133507407</v>
      </c>
      <c r="E22" s="7">
        <f t="shared" si="3"/>
        <v>14.282309616125334</v>
      </c>
      <c r="F22" s="7"/>
      <c r="G22" s="7">
        <f t="shared" si="4"/>
        <v>-0.28230961612533356</v>
      </c>
      <c r="H22" s="7">
        <f t="shared" si="6"/>
        <v>7.9698719356833189E-2</v>
      </c>
      <c r="I22" s="7">
        <f t="shared" si="5"/>
        <v>5.5802402761840394E-3</v>
      </c>
      <c r="J22" s="7"/>
    </row>
    <row r="23" spans="1:10" ht="15.6">
      <c r="A23" s="7">
        <v>5</v>
      </c>
      <c r="B23" s="11">
        <v>0.21549999999999991</v>
      </c>
      <c r="C23" s="7">
        <f t="shared" si="1"/>
        <v>0.86143140352983216</v>
      </c>
      <c r="D23" s="7">
        <f t="shared" si="2"/>
        <v>0.18563846746067875</v>
      </c>
      <c r="E23" s="7">
        <f t="shared" si="3"/>
        <v>13.36596965716887</v>
      </c>
      <c r="F23" s="7"/>
      <c r="G23" s="7">
        <f t="shared" si="4"/>
        <v>-6.3659696571688702</v>
      </c>
      <c r="H23" s="7">
        <f t="shared" si="6"/>
        <v>40.525569675994745</v>
      </c>
      <c r="I23" s="7">
        <f t="shared" si="5"/>
        <v>3.0319962348753919</v>
      </c>
      <c r="J23" s="7"/>
    </row>
    <row r="24" spans="1:10" ht="15.6">
      <c r="A24" s="7">
        <v>6</v>
      </c>
      <c r="B24" s="11">
        <v>0.21549999999999991</v>
      </c>
      <c r="C24" s="7">
        <f t="shared" si="1"/>
        <v>0.62740240796252233</v>
      </c>
      <c r="D24" s="7">
        <f t="shared" si="2"/>
        <v>0.13520521891592352</v>
      </c>
      <c r="E24" s="7">
        <f t="shared" si="3"/>
        <v>9.7347757619464943</v>
      </c>
      <c r="F24" s="7"/>
      <c r="G24" s="7">
        <f t="shared" si="4"/>
        <v>5.2652242380535057</v>
      </c>
      <c r="H24" s="7">
        <f t="shared" si="6"/>
        <v>27.722586276986121</v>
      </c>
      <c r="I24" s="7">
        <f t="shared" si="5"/>
        <v>2.8477888915895186</v>
      </c>
      <c r="J24" s="7"/>
    </row>
    <row r="25" spans="1:10" ht="15.6">
      <c r="A25" s="7">
        <v>7</v>
      </c>
      <c r="B25" s="11">
        <v>0.21549999999999991</v>
      </c>
      <c r="C25" s="7">
        <f t="shared" si="1"/>
        <v>0.35562731954111776</v>
      </c>
      <c r="D25" s="7">
        <f t="shared" si="2"/>
        <v>7.6637687361110846E-2</v>
      </c>
      <c r="E25" s="7">
        <f t="shared" si="3"/>
        <v>5.5179134899999811</v>
      </c>
      <c r="F25" s="7"/>
      <c r="G25" s="7">
        <f t="shared" si="4"/>
        <v>1.4820865100000189</v>
      </c>
      <c r="H25" s="7">
        <f t="shared" si="6"/>
        <v>2.1965804231240362</v>
      </c>
      <c r="I25" s="7">
        <f t="shared" si="5"/>
        <v>0.3980817073527631</v>
      </c>
      <c r="J25" s="7"/>
    </row>
    <row r="26" spans="1:10" ht="15.6">
      <c r="A26" s="7">
        <v>8</v>
      </c>
      <c r="B26" s="11">
        <v>0.2155</v>
      </c>
      <c r="C26" s="7">
        <f t="shared" si="1"/>
        <v>0.15687997287272454</v>
      </c>
      <c r="D26" s="7">
        <f t="shared" si="2"/>
        <v>3.380763415407214E-2</v>
      </c>
      <c r="E26" s="7">
        <f t="shared" si="3"/>
        <v>2.4341496590931939</v>
      </c>
      <c r="F26" s="7"/>
      <c r="G26" s="7">
        <f t="shared" si="4"/>
        <v>-0.43414965909319392</v>
      </c>
      <c r="H26" s="7">
        <f t="shared" si="6"/>
        <v>0.18848592649073651</v>
      </c>
      <c r="I26" s="7">
        <f t="shared" si="5"/>
        <v>7.7433992518337644E-2</v>
      </c>
      <c r="J26" s="7"/>
    </row>
    <row r="27" spans="1:10" ht="15.6">
      <c r="A27" s="7"/>
      <c r="B27" s="11"/>
      <c r="C27" s="7"/>
      <c r="D27" s="7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7"/>
      <c r="E30" s="7"/>
      <c r="F30" s="7"/>
      <c r="G30" s="7"/>
      <c r="H30" s="7"/>
      <c r="I30" s="7" t="s">
        <v>71</v>
      </c>
      <c r="J30" s="7">
        <f>J19</f>
        <v>8.7216803008608785</v>
      </c>
    </row>
    <row r="31" spans="1:10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36" t="s">
        <v>73</v>
      </c>
      <c r="E32" s="36"/>
      <c r="F32" s="36"/>
      <c r="G32" s="36"/>
      <c r="H32" s="36"/>
      <c r="I32" s="7" t="s">
        <v>72</v>
      </c>
      <c r="J32" s="7">
        <f>_xlfn.CHISQ.INV.RT(0.01,5)</f>
        <v>15.086272469388991</v>
      </c>
    </row>
    <row r="33" spans="1:10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ht="15.6">
      <c r="A34" s="7"/>
      <c r="B34" s="7"/>
      <c r="C34" s="7"/>
      <c r="D34" s="7"/>
      <c r="E34" s="7"/>
      <c r="F34" s="7"/>
      <c r="G34" s="52" t="s">
        <v>93</v>
      </c>
      <c r="H34" s="52"/>
      <c r="I34" s="52"/>
      <c r="J34" s="52"/>
    </row>
    <row r="35" spans="1:10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7"/>
      <c r="E36" s="7"/>
      <c r="F36" s="7"/>
      <c r="G36" s="7"/>
      <c r="H36" s="7"/>
      <c r="I36" s="7"/>
      <c r="J36" s="7"/>
    </row>
  </sheetData>
  <mergeCells count="4">
    <mergeCell ref="D1:H1"/>
    <mergeCell ref="D2:H2"/>
    <mergeCell ref="D32:H32"/>
    <mergeCell ref="G34:J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151"/>
  <sheetViews>
    <sheetView tabSelected="1" topLeftCell="A56" zoomScale="70" zoomScaleNormal="70" workbookViewId="0">
      <selection activeCell="E6" sqref="E6:E77"/>
    </sheetView>
  </sheetViews>
  <sheetFormatPr defaultRowHeight="14.4"/>
  <cols>
    <col min="2" max="2" width="7.109375" customWidth="1"/>
    <col min="3" max="3" width="11.44140625" customWidth="1"/>
    <col min="4" max="4" width="17.109375" customWidth="1"/>
    <col min="5" max="7" width="14.33203125" customWidth="1"/>
    <col min="8" max="8" width="17.109375" customWidth="1"/>
    <col min="11" max="11" width="12.88671875" customWidth="1"/>
    <col min="12" max="12" width="11.44140625" customWidth="1"/>
    <col min="19" max="19" width="7.109375" customWidth="1"/>
    <col min="20" max="20" width="11.44140625" customWidth="1"/>
    <col min="21" max="22" width="14.33203125" customWidth="1"/>
    <col min="23" max="23" width="17.109375" customWidth="1"/>
    <col min="26" max="26" width="12.88671875" customWidth="1"/>
    <col min="27" max="27" width="11.44140625" customWidth="1"/>
  </cols>
  <sheetData>
    <row r="1" spans="2:34" ht="22.5" customHeight="1">
      <c r="D1" s="51" t="s">
        <v>84</v>
      </c>
      <c r="E1" s="51"/>
      <c r="F1" s="51"/>
      <c r="G1" s="51"/>
      <c r="H1" s="51"/>
      <c r="I1" s="51"/>
      <c r="J1" s="51"/>
      <c r="K1" s="51"/>
      <c r="L1" s="51"/>
      <c r="T1" s="51" t="s">
        <v>94</v>
      </c>
      <c r="U1" s="51"/>
      <c r="V1" s="51"/>
      <c r="W1" s="51"/>
      <c r="X1" s="51"/>
      <c r="Y1" s="51"/>
      <c r="Z1" s="51"/>
      <c r="AA1" s="51"/>
      <c r="AB1" s="51"/>
      <c r="AH1" t="s">
        <v>95</v>
      </c>
    </row>
    <row r="2" spans="2:34" ht="22.5" customHeight="1"/>
    <row r="5" spans="2:34">
      <c r="B5" s="7" t="s">
        <v>9</v>
      </c>
      <c r="C5" s="7" t="s">
        <v>10</v>
      </c>
      <c r="D5" s="12" t="s">
        <v>75</v>
      </c>
      <c r="E5" s="7" t="s">
        <v>76</v>
      </c>
      <c r="F5" s="7" t="s">
        <v>77</v>
      </c>
      <c r="G5" s="7" t="s">
        <v>44</v>
      </c>
      <c r="H5" s="13" t="s">
        <v>78</v>
      </c>
      <c r="K5" s="7" t="s">
        <v>3</v>
      </c>
      <c r="L5" s="7">
        <f>'Основные данные'!P53</f>
        <v>6.492</v>
      </c>
      <c r="M5" s="7"/>
      <c r="N5" s="7"/>
      <c r="O5" s="7"/>
      <c r="S5" s="7" t="s">
        <v>9</v>
      </c>
      <c r="T5" s="7" t="s">
        <v>10</v>
      </c>
      <c r="U5" s="7" t="s">
        <v>77</v>
      </c>
      <c r="V5" s="7" t="s">
        <v>44</v>
      </c>
      <c r="W5" s="13" t="s">
        <v>78</v>
      </c>
      <c r="Z5" s="7" t="s">
        <v>3</v>
      </c>
      <c r="AA5" s="7">
        <v>6.492</v>
      </c>
      <c r="AB5" s="7"/>
      <c r="AC5" s="7"/>
      <c r="AD5" s="7"/>
    </row>
    <row r="6" spans="2:34">
      <c r="B6" s="7">
        <v>1</v>
      </c>
      <c r="C6" s="19">
        <v>5.6870000000000003</v>
      </c>
      <c r="D6" s="7">
        <f>(C6-$L$5)/$L$6</f>
        <v>-1.8703531598513004</v>
      </c>
      <c r="E6">
        <v>-0.46928260403282401</v>
      </c>
      <c r="F6">
        <f>E6+0.5</f>
        <v>3.0717395967175987E-2</v>
      </c>
      <c r="G6" s="7">
        <v>1.3888888888888888E-2</v>
      </c>
      <c r="H6" s="7">
        <f>ABS(G6-F6)</f>
        <v>1.6828507078287099E-2</v>
      </c>
      <c r="K6" s="7" t="s">
        <v>4</v>
      </c>
      <c r="L6" s="7">
        <f>'Основные данные'!P55</f>
        <v>0.4304</v>
      </c>
      <c r="M6" s="7"/>
      <c r="N6" s="7"/>
      <c r="O6" s="7"/>
      <c r="S6" s="7">
        <v>1</v>
      </c>
      <c r="T6" s="19">
        <v>5.6870000000000003</v>
      </c>
      <c r="U6" s="7">
        <f>_xlfn.NORM.DIST(T6,$AA$5,$AA$6,1)</f>
        <v>3.0717395967175969E-2</v>
      </c>
      <c r="V6" s="7">
        <v>1.3888888888888888E-2</v>
      </c>
      <c r="W6" s="7">
        <f>ABS(V6-U6)</f>
        <v>1.6828507078287081E-2</v>
      </c>
      <c r="Z6" s="7" t="s">
        <v>4</v>
      </c>
      <c r="AA6" s="7">
        <v>0.4304</v>
      </c>
      <c r="AB6" s="7"/>
      <c r="AC6" s="7"/>
      <c r="AD6" s="7"/>
    </row>
    <row r="7" spans="2:34">
      <c r="B7" s="7">
        <f t="shared" ref="B7:B70" si="0">B6+1</f>
        <v>2</v>
      </c>
      <c r="C7" s="19">
        <v>5.6980000000000004</v>
      </c>
      <c r="D7" s="7">
        <f t="shared" ref="D7:D70" si="1">(C7-$L$5)/$L$6</f>
        <v>-1.8447955390334563</v>
      </c>
      <c r="E7">
        <v>-0.46746635669484898</v>
      </c>
      <c r="F7">
        <f t="shared" ref="F7:F70" si="2">E7+0.5</f>
        <v>3.2533643305151017E-2</v>
      </c>
      <c r="G7" s="7">
        <v>2.7777777777777776E-2</v>
      </c>
      <c r="H7" s="7">
        <f t="shared" ref="H7:H70" si="3">ABS(G7-F7)</f>
        <v>4.7558655273732403E-3</v>
      </c>
      <c r="K7" s="7"/>
      <c r="L7" s="7"/>
      <c r="M7" s="7"/>
      <c r="N7" s="7"/>
      <c r="O7" s="7"/>
      <c r="S7" s="7">
        <f t="shared" ref="S7:S70" si="4">S6+1</f>
        <v>2</v>
      </c>
      <c r="T7" s="19">
        <v>5.6980000000000004</v>
      </c>
      <c r="U7" s="7">
        <f t="shared" ref="U7:U70" si="5">_xlfn.NORM.DIST(T7,$AA$5,$AA$6,1)</f>
        <v>3.2533643305151023E-2</v>
      </c>
      <c r="V7" s="7">
        <v>2.7777777777777776E-2</v>
      </c>
      <c r="W7" s="7">
        <f t="shared" ref="W7:W70" si="6">ABS(V7-U7)</f>
        <v>4.7558655273732472E-3</v>
      </c>
      <c r="Z7" s="7"/>
      <c r="AA7" s="7"/>
      <c r="AB7" s="7"/>
      <c r="AC7" s="7"/>
      <c r="AD7" s="7"/>
    </row>
    <row r="8" spans="2:34">
      <c r="B8" s="7">
        <f t="shared" si="0"/>
        <v>3</v>
      </c>
      <c r="C8" s="19">
        <v>5.7380000000000004</v>
      </c>
      <c r="D8" s="7">
        <f t="shared" si="1"/>
        <v>-1.7518587360594786</v>
      </c>
      <c r="E8">
        <v>-0.46010094927070067</v>
      </c>
      <c r="F8">
        <f t="shared" si="2"/>
        <v>3.9899050729299335E-2</v>
      </c>
      <c r="G8" s="7">
        <v>4.1666666666666664E-2</v>
      </c>
      <c r="H8" s="7">
        <f t="shared" si="3"/>
        <v>1.7676159373673297E-3</v>
      </c>
      <c r="K8" s="7"/>
      <c r="L8" s="7"/>
      <c r="M8" s="7"/>
      <c r="N8" s="7"/>
      <c r="O8" s="7"/>
      <c r="S8" s="7">
        <f t="shared" si="4"/>
        <v>3</v>
      </c>
      <c r="T8" s="19">
        <v>5.7380000000000004</v>
      </c>
      <c r="U8" s="7">
        <f t="shared" si="5"/>
        <v>3.9899050729299342E-2</v>
      </c>
      <c r="V8" s="7">
        <v>4.1666666666666664E-2</v>
      </c>
      <c r="W8" s="7">
        <f t="shared" si="6"/>
        <v>1.7676159373673228E-3</v>
      </c>
      <c r="Z8" s="7"/>
      <c r="AA8" s="7"/>
      <c r="AB8" s="7"/>
      <c r="AC8" s="7"/>
      <c r="AD8" s="7"/>
    </row>
    <row r="9" spans="2:34">
      <c r="B9" s="7">
        <f t="shared" si="0"/>
        <v>4</v>
      </c>
      <c r="C9" s="19">
        <v>5.82</v>
      </c>
      <c r="D9" s="7">
        <f t="shared" si="1"/>
        <v>-1.5613382899628245</v>
      </c>
      <c r="E9">
        <v>-0.44077802312967879</v>
      </c>
      <c r="F9">
        <f t="shared" si="2"/>
        <v>5.9221976870321213E-2</v>
      </c>
      <c r="G9" s="7">
        <v>5.5555555555555552E-2</v>
      </c>
      <c r="H9" s="7">
        <f t="shared" si="3"/>
        <v>3.666421314765661E-3</v>
      </c>
      <c r="K9" s="7"/>
      <c r="L9" s="7"/>
      <c r="M9" s="7"/>
      <c r="N9" s="7"/>
      <c r="O9" s="7"/>
      <c r="S9" s="7">
        <f t="shared" si="4"/>
        <v>4</v>
      </c>
      <c r="T9" s="19">
        <v>5.82</v>
      </c>
      <c r="U9" s="7">
        <f t="shared" si="5"/>
        <v>5.92219768703212E-2</v>
      </c>
      <c r="V9" s="7">
        <v>5.5555555555555552E-2</v>
      </c>
      <c r="W9" s="7">
        <f t="shared" si="6"/>
        <v>3.6664213147656471E-3</v>
      </c>
      <c r="Z9" s="7"/>
      <c r="AA9" s="7"/>
      <c r="AB9" s="7"/>
      <c r="AC9" s="7"/>
      <c r="AD9" s="7"/>
    </row>
    <row r="10" spans="2:34">
      <c r="B10" s="7">
        <f t="shared" si="0"/>
        <v>5</v>
      </c>
      <c r="C10" s="19">
        <v>5.8479999999999999</v>
      </c>
      <c r="D10" s="7">
        <f t="shared" si="1"/>
        <v>-1.4962825278810412</v>
      </c>
      <c r="E10">
        <v>-0.43270997688436541</v>
      </c>
      <c r="F10">
        <f t="shared" si="2"/>
        <v>6.729002311563459E-2</v>
      </c>
      <c r="G10" s="7">
        <v>6.9444444444444448E-2</v>
      </c>
      <c r="H10" s="7">
        <f t="shared" si="3"/>
        <v>2.1544213288098579E-3</v>
      </c>
      <c r="K10" s="7"/>
      <c r="L10" s="7"/>
      <c r="M10" s="7"/>
      <c r="N10" s="7"/>
      <c r="O10" s="7"/>
      <c r="S10" s="7">
        <f t="shared" si="4"/>
        <v>5</v>
      </c>
      <c r="T10" s="19">
        <v>5.8479999999999999</v>
      </c>
      <c r="U10" s="7">
        <f t="shared" si="5"/>
        <v>6.7290023115634562E-2</v>
      </c>
      <c r="V10" s="7">
        <v>6.9444444444444448E-2</v>
      </c>
      <c r="W10" s="7">
        <f t="shared" si="6"/>
        <v>2.1544213288098857E-3</v>
      </c>
      <c r="Z10" s="7"/>
      <c r="AA10" s="7"/>
      <c r="AB10" s="7"/>
      <c r="AC10" s="7"/>
      <c r="AD10" s="7"/>
    </row>
    <row r="11" spans="2:34">
      <c r="B11" s="7">
        <f t="shared" si="0"/>
        <v>6</v>
      </c>
      <c r="C11" s="19">
        <v>5.8680000000000003</v>
      </c>
      <c r="D11" s="7">
        <f t="shared" si="1"/>
        <v>-1.4498141263940512</v>
      </c>
      <c r="E11">
        <v>-0.42644482043556242</v>
      </c>
      <c r="F11">
        <f t="shared" si="2"/>
        <v>7.3555179564437578E-2</v>
      </c>
      <c r="G11" s="7">
        <v>8.3333333333333329E-2</v>
      </c>
      <c r="H11" s="7">
        <f t="shared" si="3"/>
        <v>9.7781537688957504E-3</v>
      </c>
      <c r="K11" s="7" t="s">
        <v>79</v>
      </c>
      <c r="L11" s="7">
        <f>MAX(H6:H91)</f>
        <v>7.7789884419346866E-2</v>
      </c>
      <c r="M11" s="7"/>
      <c r="N11" s="7"/>
      <c r="O11" s="7"/>
      <c r="S11" s="7">
        <f t="shared" si="4"/>
        <v>6</v>
      </c>
      <c r="T11" s="19">
        <v>5.8680000000000003</v>
      </c>
      <c r="U11" s="7">
        <f t="shared" si="5"/>
        <v>7.3555179564437592E-2</v>
      </c>
      <c r="V11" s="7">
        <v>8.3333333333333329E-2</v>
      </c>
      <c r="W11" s="7">
        <f t="shared" si="6"/>
        <v>9.7781537688957365E-3</v>
      </c>
      <c r="Z11" s="7" t="s">
        <v>79</v>
      </c>
      <c r="AA11" s="7">
        <f>MAX(W6:W77)</f>
        <v>7.7789884419346866E-2</v>
      </c>
      <c r="AB11" s="7"/>
      <c r="AC11" s="7"/>
      <c r="AD11" s="7"/>
    </row>
    <row r="12" spans="2:34">
      <c r="B12" s="7">
        <f t="shared" si="0"/>
        <v>7</v>
      </c>
      <c r="C12" s="7">
        <v>5.9029999999999996</v>
      </c>
      <c r="D12" s="7">
        <f t="shared" si="1"/>
        <v>-1.3684944237918224</v>
      </c>
      <c r="E12">
        <v>-0.41442131687433081</v>
      </c>
      <c r="F12">
        <f t="shared" si="2"/>
        <v>8.5578683125669186E-2</v>
      </c>
      <c r="G12" s="7">
        <v>9.7222222222222224E-2</v>
      </c>
      <c r="H12" s="7">
        <f t="shared" si="3"/>
        <v>1.1643539096553038E-2</v>
      </c>
      <c r="K12" s="7"/>
      <c r="L12" s="7"/>
      <c r="M12" s="7"/>
      <c r="N12" s="7"/>
      <c r="O12" s="7"/>
      <c r="S12" s="7">
        <f t="shared" si="4"/>
        <v>7</v>
      </c>
      <c r="T12" s="7">
        <v>5.9029999999999996</v>
      </c>
      <c r="U12" s="7">
        <f t="shared" si="5"/>
        <v>8.5578683125669214E-2</v>
      </c>
      <c r="V12" s="7">
        <v>9.7222222222222224E-2</v>
      </c>
      <c r="W12" s="7">
        <f t="shared" si="6"/>
        <v>1.164353909655301E-2</v>
      </c>
      <c r="Z12" s="7"/>
      <c r="AA12" s="7"/>
      <c r="AB12" s="7"/>
      <c r="AC12" s="7"/>
      <c r="AD12" s="7"/>
    </row>
    <row r="13" spans="2:34">
      <c r="B13" s="7">
        <f t="shared" si="0"/>
        <v>8</v>
      </c>
      <c r="C13" s="19">
        <v>5.9240000000000004</v>
      </c>
      <c r="D13" s="7">
        <f t="shared" si="1"/>
        <v>-1.3197026022304823</v>
      </c>
      <c r="E13">
        <v>-0.40653283455734057</v>
      </c>
      <c r="F13">
        <f t="shared" si="2"/>
        <v>9.3467165442659428E-2</v>
      </c>
      <c r="G13" s="7">
        <v>0.1111111111111111</v>
      </c>
      <c r="H13" s="7">
        <f t="shared" si="3"/>
        <v>1.7643945668451677E-2</v>
      </c>
      <c r="K13" s="7"/>
      <c r="L13" s="7"/>
      <c r="M13" s="7"/>
      <c r="N13" s="7"/>
      <c r="O13" s="7"/>
      <c r="S13" s="7">
        <f t="shared" si="4"/>
        <v>8</v>
      </c>
      <c r="T13" s="19">
        <v>5.9240000000000004</v>
      </c>
      <c r="U13" s="7">
        <f t="shared" si="5"/>
        <v>9.3467165442659414E-2</v>
      </c>
      <c r="V13" s="7">
        <v>0.1111111111111111</v>
      </c>
      <c r="W13" s="7">
        <f t="shared" si="6"/>
        <v>1.7643945668451691E-2</v>
      </c>
      <c r="Z13" s="7"/>
      <c r="AA13" s="7"/>
      <c r="AB13" s="7"/>
      <c r="AC13" s="7"/>
      <c r="AD13" s="7"/>
    </row>
    <row r="14" spans="2:34">
      <c r="B14" s="7">
        <f t="shared" si="0"/>
        <v>9</v>
      </c>
      <c r="C14" s="19">
        <v>6.0010000000000003</v>
      </c>
      <c r="D14" s="7">
        <f t="shared" si="1"/>
        <v>-1.1407992565055753</v>
      </c>
      <c r="E14">
        <v>-0.37302326494937577</v>
      </c>
      <c r="F14">
        <f t="shared" si="2"/>
        <v>0.12697673505062423</v>
      </c>
      <c r="G14" s="7">
        <v>0.125</v>
      </c>
      <c r="H14" s="7">
        <f t="shared" si="3"/>
        <v>1.9767350506242343E-3</v>
      </c>
      <c r="K14" s="7"/>
      <c r="L14" s="7"/>
      <c r="M14" s="7"/>
      <c r="N14" s="7"/>
      <c r="O14" s="7"/>
      <c r="S14" s="7">
        <f t="shared" si="4"/>
        <v>9</v>
      </c>
      <c r="T14" s="19">
        <v>6.0010000000000003</v>
      </c>
      <c r="U14" s="7">
        <f t="shared" si="5"/>
        <v>0.12697673505062426</v>
      </c>
      <c r="V14" s="7">
        <v>0.125</v>
      </c>
      <c r="W14" s="7">
        <f t="shared" si="6"/>
        <v>1.976735050624262E-3</v>
      </c>
      <c r="Z14" s="7"/>
      <c r="AA14" s="7"/>
      <c r="AB14" s="7"/>
      <c r="AC14" s="7"/>
      <c r="AD14" s="7"/>
    </row>
    <row r="15" spans="2:34">
      <c r="B15" s="7">
        <f t="shared" si="0"/>
        <v>10</v>
      </c>
      <c r="C15" s="19">
        <v>6.0259999999999998</v>
      </c>
      <c r="D15" s="7">
        <f t="shared" si="1"/>
        <v>-1.0827137546468406</v>
      </c>
      <c r="E15">
        <v>-0.36053225155168844</v>
      </c>
      <c r="F15">
        <f t="shared" si="2"/>
        <v>0.13946774844831156</v>
      </c>
      <c r="G15" s="7">
        <v>0.1388888888888889</v>
      </c>
      <c r="H15" s="7">
        <f t="shared" si="3"/>
        <v>5.7885955942266198E-4</v>
      </c>
      <c r="K15" s="7" t="s">
        <v>80</v>
      </c>
      <c r="L15" s="7">
        <f>L11</f>
        <v>7.7789884419346866E-2</v>
      </c>
      <c r="M15" s="7"/>
      <c r="N15" s="7"/>
      <c r="O15" s="7"/>
      <c r="S15" s="7">
        <f t="shared" si="4"/>
        <v>10</v>
      </c>
      <c r="T15" s="19">
        <v>6.0259999999999998</v>
      </c>
      <c r="U15" s="7">
        <f t="shared" si="5"/>
        <v>0.13946774844831153</v>
      </c>
      <c r="V15" s="7">
        <v>0.1388888888888889</v>
      </c>
      <c r="W15" s="7">
        <f t="shared" si="6"/>
        <v>5.7885955942263423E-4</v>
      </c>
      <c r="Z15" s="7" t="s">
        <v>80</v>
      </c>
      <c r="AA15" s="7">
        <f>AA11</f>
        <v>7.7789884419346866E-2</v>
      </c>
      <c r="AB15" s="7"/>
      <c r="AC15" s="7"/>
      <c r="AD15" s="7"/>
    </row>
    <row r="16" spans="2:34">
      <c r="B16" s="7">
        <f t="shared" si="0"/>
        <v>11</v>
      </c>
      <c r="C16" s="19">
        <v>6.0380000000000003</v>
      </c>
      <c r="D16" s="7">
        <f t="shared" si="1"/>
        <v>-1.0548327137546463</v>
      </c>
      <c r="E16">
        <v>-0.35424907997510102</v>
      </c>
      <c r="F16">
        <f t="shared" si="2"/>
        <v>0.14575092002489898</v>
      </c>
      <c r="G16" s="7">
        <v>0.15277777777777779</v>
      </c>
      <c r="H16" s="7">
        <f t="shared" si="3"/>
        <v>7.0268577528788123E-3</v>
      </c>
      <c r="K16" s="7"/>
      <c r="L16" s="7"/>
      <c r="M16" s="7"/>
      <c r="N16" s="7"/>
      <c r="O16" s="7"/>
      <c r="S16" s="7">
        <f t="shared" si="4"/>
        <v>11</v>
      </c>
      <c r="T16" s="19">
        <v>6.0380000000000003</v>
      </c>
      <c r="U16" s="7">
        <f t="shared" si="5"/>
        <v>0.14575092002489895</v>
      </c>
      <c r="V16" s="7">
        <v>0.15277777777777779</v>
      </c>
      <c r="W16" s="7">
        <f t="shared" si="6"/>
        <v>7.0268577528788401E-3</v>
      </c>
      <c r="Z16" s="7"/>
      <c r="AA16" s="7"/>
      <c r="AB16" s="7"/>
      <c r="AC16" s="7"/>
      <c r="AD16" s="7"/>
    </row>
    <row r="17" spans="2:30">
      <c r="B17" s="7">
        <f t="shared" si="0"/>
        <v>12</v>
      </c>
      <c r="C17" s="7">
        <v>6.0789999999999997</v>
      </c>
      <c r="D17" s="7">
        <f t="shared" si="1"/>
        <v>-0.95957249070632034</v>
      </c>
      <c r="E17">
        <v>-0.33136479016294212</v>
      </c>
      <c r="F17">
        <f t="shared" si="2"/>
        <v>0.16863520983705788</v>
      </c>
      <c r="G17" s="7">
        <v>0.16666666666666666</v>
      </c>
      <c r="H17" s="7">
        <f t="shared" si="3"/>
        <v>1.9685431703912182E-3</v>
      </c>
      <c r="K17" s="7" t="s">
        <v>81</v>
      </c>
      <c r="L17" s="14">
        <v>0.22603999999999999</v>
      </c>
      <c r="M17" s="36" t="s">
        <v>82</v>
      </c>
      <c r="N17" s="36"/>
      <c r="O17" s="36"/>
      <c r="S17" s="7">
        <f t="shared" si="4"/>
        <v>12</v>
      </c>
      <c r="T17" s="7">
        <v>6.0789999999999997</v>
      </c>
      <c r="U17" s="7">
        <f t="shared" si="5"/>
        <v>0.16863520983705788</v>
      </c>
      <c r="V17" s="7">
        <v>0.16666666666666666</v>
      </c>
      <c r="W17" s="7">
        <f t="shared" si="6"/>
        <v>1.9685431703912182E-3</v>
      </c>
      <c r="Z17" s="7" t="s">
        <v>81</v>
      </c>
      <c r="AA17" s="14">
        <v>0.22603999999999999</v>
      </c>
      <c r="AB17" s="36" t="s">
        <v>82</v>
      </c>
      <c r="AC17" s="36"/>
      <c r="AD17" s="36"/>
    </row>
    <row r="18" spans="2:30">
      <c r="B18" s="7">
        <f t="shared" si="0"/>
        <v>13</v>
      </c>
      <c r="C18" s="19">
        <v>6.13</v>
      </c>
      <c r="D18" s="7">
        <f t="shared" si="1"/>
        <v>-0.84107806691449838</v>
      </c>
      <c r="E18">
        <v>-0.29984789926362498</v>
      </c>
      <c r="F18">
        <f t="shared" si="2"/>
        <v>0.20015210073637502</v>
      </c>
      <c r="G18" s="7">
        <v>0.18055555555555555</v>
      </c>
      <c r="H18" s="7">
        <f t="shared" si="3"/>
        <v>1.9596545180819464E-2</v>
      </c>
      <c r="K18" s="7"/>
      <c r="L18" s="7"/>
      <c r="M18" s="7"/>
      <c r="N18" s="7"/>
      <c r="O18" s="7"/>
      <c r="S18" s="7">
        <f t="shared" si="4"/>
        <v>13</v>
      </c>
      <c r="T18" s="19">
        <v>6.13</v>
      </c>
      <c r="U18" s="7">
        <f t="shared" si="5"/>
        <v>0.20015210073637504</v>
      </c>
      <c r="V18" s="7">
        <v>0.18055555555555555</v>
      </c>
      <c r="W18" s="7">
        <f t="shared" si="6"/>
        <v>1.9596545180819491E-2</v>
      </c>
      <c r="Z18" s="7"/>
      <c r="AA18" s="7"/>
      <c r="AB18" s="7"/>
      <c r="AC18" s="7"/>
      <c r="AD18" s="7"/>
    </row>
    <row r="19" spans="2:30">
      <c r="B19" s="7">
        <f t="shared" si="0"/>
        <v>14</v>
      </c>
      <c r="C19" s="19">
        <v>6.1360000000000001</v>
      </c>
      <c r="D19" s="7">
        <f t="shared" si="1"/>
        <v>-0.82713754646840121</v>
      </c>
      <c r="E19">
        <v>-0.29592044743550433</v>
      </c>
      <c r="F19">
        <f t="shared" si="2"/>
        <v>0.20407955256449567</v>
      </c>
      <c r="G19" s="7">
        <v>0.19444444444444445</v>
      </c>
      <c r="H19" s="7">
        <f t="shared" si="3"/>
        <v>9.6351081200512223E-3</v>
      </c>
      <c r="K19" s="7"/>
      <c r="L19" s="7"/>
      <c r="M19" s="7"/>
      <c r="N19" s="7"/>
      <c r="O19" s="7"/>
      <c r="S19" s="7">
        <f t="shared" si="4"/>
        <v>14</v>
      </c>
      <c r="T19" s="19">
        <v>6.1360000000000001</v>
      </c>
      <c r="U19" s="7">
        <f t="shared" si="5"/>
        <v>0.20407955256449567</v>
      </c>
      <c r="V19" s="7">
        <v>0.19444444444444445</v>
      </c>
      <c r="W19" s="7">
        <f t="shared" si="6"/>
        <v>9.6351081200512223E-3</v>
      </c>
      <c r="Z19" s="7"/>
      <c r="AA19" s="7"/>
      <c r="AB19" s="7"/>
      <c r="AC19" s="7"/>
      <c r="AD19" s="7"/>
    </row>
    <row r="20" spans="2:30" ht="15.6">
      <c r="B20" s="7">
        <f t="shared" si="0"/>
        <v>15</v>
      </c>
      <c r="C20" s="19">
        <v>6.1369999999999996</v>
      </c>
      <c r="D20" s="7">
        <f t="shared" si="1"/>
        <v>-0.82481412639405305</v>
      </c>
      <c r="E20">
        <v>-0.29526143730741977</v>
      </c>
      <c r="F20">
        <f t="shared" si="2"/>
        <v>0.20473856269258023</v>
      </c>
      <c r="G20" s="7">
        <v>0.20833333333333334</v>
      </c>
      <c r="H20" s="7">
        <f t="shared" si="3"/>
        <v>3.5947706407531144E-3</v>
      </c>
      <c r="K20" s="52" t="s">
        <v>83</v>
      </c>
      <c r="L20" s="52"/>
      <c r="M20" s="52"/>
      <c r="N20" s="52"/>
      <c r="O20" s="52"/>
      <c r="S20" s="7">
        <f t="shared" si="4"/>
        <v>15</v>
      </c>
      <c r="T20" s="19">
        <v>6.1369999999999996</v>
      </c>
      <c r="U20" s="7">
        <f t="shared" si="5"/>
        <v>0.20473856269258023</v>
      </c>
      <c r="V20" s="7">
        <v>0.20833333333333334</v>
      </c>
      <c r="W20" s="7">
        <f t="shared" si="6"/>
        <v>3.5947706407531144E-3</v>
      </c>
      <c r="Z20" s="52" t="s">
        <v>83</v>
      </c>
      <c r="AA20" s="52"/>
      <c r="AB20" s="52"/>
      <c r="AC20" s="52"/>
      <c r="AD20" s="52"/>
    </row>
    <row r="21" spans="2:30">
      <c r="B21" s="7">
        <f t="shared" si="0"/>
        <v>16</v>
      </c>
      <c r="C21" s="19">
        <v>6.1689999999999996</v>
      </c>
      <c r="D21" s="7">
        <f t="shared" si="1"/>
        <v>-0.75046468401487076</v>
      </c>
      <c r="E21">
        <v>-0.27351255698756471</v>
      </c>
      <c r="F21">
        <f t="shared" si="2"/>
        <v>0.22648744301243529</v>
      </c>
      <c r="G21" s="7">
        <v>0.22222222222222221</v>
      </c>
      <c r="H21" s="7">
        <f t="shared" si="3"/>
        <v>4.2652207902130757E-3</v>
      </c>
      <c r="K21" s="15"/>
      <c r="L21" s="15"/>
      <c r="M21" s="15"/>
      <c r="N21" s="15"/>
      <c r="O21" s="15"/>
      <c r="S21" s="7">
        <f t="shared" si="4"/>
        <v>16</v>
      </c>
      <c r="T21" s="19">
        <v>6.1689999999999996</v>
      </c>
      <c r="U21" s="7">
        <f t="shared" si="5"/>
        <v>0.22648744301243526</v>
      </c>
      <c r="V21" s="7">
        <v>0.22222222222222221</v>
      </c>
      <c r="W21" s="7">
        <f t="shared" si="6"/>
        <v>4.2652207902130479E-3</v>
      </c>
      <c r="Z21" s="15"/>
      <c r="AA21" s="15"/>
      <c r="AB21" s="15"/>
      <c r="AC21" s="15"/>
      <c r="AD21" s="15"/>
    </row>
    <row r="22" spans="2:30">
      <c r="B22" s="7">
        <f t="shared" si="0"/>
        <v>17</v>
      </c>
      <c r="C22" s="19">
        <v>6.173</v>
      </c>
      <c r="D22" s="7">
        <f t="shared" si="1"/>
        <v>-0.74117100371747202</v>
      </c>
      <c r="E22">
        <v>-0.27070511884932769</v>
      </c>
      <c r="F22">
        <f t="shared" si="2"/>
        <v>0.22929488115067231</v>
      </c>
      <c r="G22" s="7">
        <v>0.2361111111111111</v>
      </c>
      <c r="H22" s="7">
        <f t="shared" si="3"/>
        <v>6.816229960438791E-3</v>
      </c>
      <c r="K22" s="7"/>
      <c r="L22" s="7"/>
      <c r="M22" s="7"/>
      <c r="N22" s="7"/>
      <c r="O22" s="7"/>
      <c r="S22" s="7">
        <f t="shared" si="4"/>
        <v>17</v>
      </c>
      <c r="T22" s="19">
        <v>6.173</v>
      </c>
      <c r="U22" s="7">
        <f t="shared" si="5"/>
        <v>0.22929488115067234</v>
      </c>
      <c r="V22" s="7">
        <v>0.2361111111111111</v>
      </c>
      <c r="W22" s="7">
        <f t="shared" si="6"/>
        <v>6.8162299604387633E-3</v>
      </c>
      <c r="Z22" s="7"/>
      <c r="AA22" s="7"/>
      <c r="AB22" s="7"/>
      <c r="AC22" s="7"/>
      <c r="AD22" s="7"/>
    </row>
    <row r="23" spans="2:30">
      <c r="B23" s="7">
        <f t="shared" si="0"/>
        <v>18</v>
      </c>
      <c r="C23" s="19">
        <v>6.194</v>
      </c>
      <c r="D23" s="7">
        <f t="shared" si="1"/>
        <v>-0.69237918215613392</v>
      </c>
      <c r="E23">
        <v>-0.2556503820986219</v>
      </c>
      <c r="F23">
        <f t="shared" si="2"/>
        <v>0.2443496179013781</v>
      </c>
      <c r="G23" s="7">
        <v>0.25</v>
      </c>
      <c r="H23" s="7">
        <f t="shared" si="3"/>
        <v>5.6503820986218978E-3</v>
      </c>
      <c r="S23" s="7">
        <f t="shared" si="4"/>
        <v>18</v>
      </c>
      <c r="T23" s="19">
        <v>6.194</v>
      </c>
      <c r="U23" s="7">
        <f t="shared" si="5"/>
        <v>0.2443496179013781</v>
      </c>
      <c r="V23" s="7">
        <v>0.25</v>
      </c>
      <c r="W23" s="7">
        <f t="shared" si="6"/>
        <v>5.6503820986218978E-3</v>
      </c>
    </row>
    <row r="24" spans="2:30">
      <c r="B24" s="7">
        <f t="shared" si="0"/>
        <v>19</v>
      </c>
      <c r="C24" s="19">
        <v>6.2119999999999997</v>
      </c>
      <c r="D24" s="7">
        <f t="shared" si="1"/>
        <v>-0.65055762081784441</v>
      </c>
      <c r="E24">
        <v>-0.24233395266185093</v>
      </c>
      <c r="F24">
        <f t="shared" si="2"/>
        <v>0.25766604733814907</v>
      </c>
      <c r="G24" s="7">
        <v>0.2638888888888889</v>
      </c>
      <c r="H24" s="7">
        <f t="shared" si="3"/>
        <v>6.2228415507398216E-3</v>
      </c>
      <c r="S24" s="7">
        <f t="shared" si="4"/>
        <v>19</v>
      </c>
      <c r="T24" s="19">
        <v>6.2119999999999997</v>
      </c>
      <c r="U24" s="7">
        <f t="shared" si="5"/>
        <v>0.25766604733814907</v>
      </c>
      <c r="V24" s="7">
        <v>0.2638888888888889</v>
      </c>
      <c r="W24" s="7">
        <f t="shared" si="6"/>
        <v>6.2228415507398216E-3</v>
      </c>
    </row>
    <row r="25" spans="2:30">
      <c r="B25" s="7">
        <f t="shared" si="0"/>
        <v>20</v>
      </c>
      <c r="C25" s="19">
        <v>6.2320000000000002</v>
      </c>
      <c r="D25" s="7">
        <f t="shared" si="1"/>
        <v>-0.60408921933085447</v>
      </c>
      <c r="E25">
        <v>-0.22710783668726298</v>
      </c>
      <c r="F25">
        <f t="shared" si="2"/>
        <v>0.27289216331273702</v>
      </c>
      <c r="G25" s="7">
        <v>0.27777777777777779</v>
      </c>
      <c r="H25" s="7">
        <f t="shared" si="3"/>
        <v>4.8856144650407662E-3</v>
      </c>
      <c r="S25" s="7">
        <f t="shared" si="4"/>
        <v>20</v>
      </c>
      <c r="T25" s="19">
        <v>6.2320000000000002</v>
      </c>
      <c r="U25" s="7">
        <f t="shared" si="5"/>
        <v>0.27289216331273702</v>
      </c>
      <c r="V25" s="7">
        <v>0.27777777777777779</v>
      </c>
      <c r="W25" s="7">
        <f t="shared" si="6"/>
        <v>4.8856144650407662E-3</v>
      </c>
    </row>
    <row r="26" spans="2:30">
      <c r="B26" s="7">
        <f t="shared" si="0"/>
        <v>21</v>
      </c>
      <c r="C26" s="19">
        <v>6.2519999999999998</v>
      </c>
      <c r="D26" s="7">
        <f t="shared" si="1"/>
        <v>-0.55762081784386663</v>
      </c>
      <c r="E26">
        <v>-0.21144833108451166</v>
      </c>
      <c r="F26">
        <f t="shared" si="2"/>
        <v>0.28855166891548834</v>
      </c>
      <c r="G26" s="7">
        <v>0.29166666666666669</v>
      </c>
      <c r="H26" s="7">
        <f t="shared" si="3"/>
        <v>3.11499775117835E-3</v>
      </c>
      <c r="S26" s="7">
        <f t="shared" si="4"/>
        <v>21</v>
      </c>
      <c r="T26" s="19">
        <v>6.2519999999999998</v>
      </c>
      <c r="U26" s="7">
        <f t="shared" si="5"/>
        <v>0.28855166891548834</v>
      </c>
      <c r="V26" s="7">
        <v>0.29166666666666669</v>
      </c>
      <c r="W26" s="7">
        <f t="shared" si="6"/>
        <v>3.11499775117835E-3</v>
      </c>
    </row>
    <row r="27" spans="2:30">
      <c r="B27" s="7">
        <f t="shared" si="0"/>
        <v>22</v>
      </c>
      <c r="C27" s="19">
        <v>6.2679999999999998</v>
      </c>
      <c r="D27" s="7">
        <f t="shared" si="1"/>
        <v>-0.52044609665427555</v>
      </c>
      <c r="E27">
        <v>-0.19862365576205032</v>
      </c>
      <c r="F27">
        <f t="shared" si="2"/>
        <v>0.30137634423794968</v>
      </c>
      <c r="G27" s="7">
        <v>0.30555555555555558</v>
      </c>
      <c r="H27" s="7">
        <f t="shared" si="3"/>
        <v>4.179211317605902E-3</v>
      </c>
      <c r="S27" s="7">
        <f t="shared" si="4"/>
        <v>22</v>
      </c>
      <c r="T27" s="19">
        <v>6.2679999999999998</v>
      </c>
      <c r="U27" s="7">
        <f t="shared" si="5"/>
        <v>0.30137634423794968</v>
      </c>
      <c r="V27" s="7">
        <v>0.30555555555555558</v>
      </c>
      <c r="W27" s="7">
        <f t="shared" si="6"/>
        <v>4.179211317605902E-3</v>
      </c>
    </row>
    <row r="28" spans="2:30">
      <c r="B28" s="7">
        <f t="shared" si="0"/>
        <v>23</v>
      </c>
      <c r="C28" s="19">
        <v>6.2869999999999999</v>
      </c>
      <c r="D28" s="7">
        <f t="shared" si="1"/>
        <v>-0.47630111524163588</v>
      </c>
      <c r="E28">
        <v>-0.18307006451091667</v>
      </c>
      <c r="F28">
        <f t="shared" si="2"/>
        <v>0.31692993548908333</v>
      </c>
      <c r="G28" s="7">
        <v>0.31944444444444442</v>
      </c>
      <c r="H28" s="7">
        <f t="shared" si="3"/>
        <v>2.5145089553610944E-3</v>
      </c>
      <c r="S28" s="7">
        <f t="shared" si="4"/>
        <v>23</v>
      </c>
      <c r="T28" s="19">
        <v>6.2869999999999999</v>
      </c>
      <c r="U28" s="7">
        <f t="shared" si="5"/>
        <v>0.31692993548908333</v>
      </c>
      <c r="V28" s="7">
        <v>0.31944444444444442</v>
      </c>
      <c r="W28" s="7">
        <f t="shared" si="6"/>
        <v>2.5145089553610944E-3</v>
      </c>
    </row>
    <row r="29" spans="2:30">
      <c r="B29" s="7">
        <f t="shared" si="0"/>
        <v>24</v>
      </c>
      <c r="C29" s="19">
        <v>6.2930000000000001</v>
      </c>
      <c r="D29" s="7">
        <f t="shared" si="1"/>
        <v>-0.46236059479553865</v>
      </c>
      <c r="E29">
        <v>-0.17808862371000123</v>
      </c>
      <c r="F29">
        <f t="shared" si="2"/>
        <v>0.32191137628999877</v>
      </c>
      <c r="G29" s="7">
        <v>0.33333333333333331</v>
      </c>
      <c r="H29" s="7">
        <f t="shared" si="3"/>
        <v>1.1421957043334541E-2</v>
      </c>
      <c r="S29" s="7">
        <f t="shared" si="4"/>
        <v>24</v>
      </c>
      <c r="T29" s="19">
        <v>6.2930000000000001</v>
      </c>
      <c r="U29" s="7">
        <f t="shared" si="5"/>
        <v>0.32191137628999877</v>
      </c>
      <c r="V29" s="7">
        <v>0.33333333333333331</v>
      </c>
      <c r="W29" s="7">
        <f t="shared" si="6"/>
        <v>1.1421957043334541E-2</v>
      </c>
    </row>
    <row r="30" spans="2:30">
      <c r="B30" s="7">
        <f t="shared" si="0"/>
        <v>25</v>
      </c>
      <c r="C30" s="19">
        <v>6.3170000000000002</v>
      </c>
      <c r="D30" s="7">
        <f t="shared" si="1"/>
        <v>-0.40659851301115202</v>
      </c>
      <c r="E30">
        <v>-0.15784855521928365</v>
      </c>
      <c r="F30">
        <f t="shared" si="2"/>
        <v>0.34215144478071635</v>
      </c>
      <c r="G30" s="7">
        <v>0.34722222222222221</v>
      </c>
      <c r="H30" s="7">
        <f t="shared" si="3"/>
        <v>5.0707774415058582E-3</v>
      </c>
      <c r="S30" s="7">
        <f t="shared" si="4"/>
        <v>25</v>
      </c>
      <c r="T30" s="19">
        <v>6.3170000000000002</v>
      </c>
      <c r="U30" s="7">
        <f t="shared" si="5"/>
        <v>0.34215144478071635</v>
      </c>
      <c r="V30" s="7">
        <v>0.34722222222222221</v>
      </c>
      <c r="W30" s="7">
        <f t="shared" si="6"/>
        <v>5.0707774415058582E-3</v>
      </c>
    </row>
    <row r="31" spans="2:30">
      <c r="B31" s="7">
        <f t="shared" si="0"/>
        <v>26</v>
      </c>
      <c r="C31" s="19">
        <v>6.3239999999999998</v>
      </c>
      <c r="D31" s="7">
        <f t="shared" si="1"/>
        <v>-0.39033457249070669</v>
      </c>
      <c r="E31">
        <v>-0.15185541917574541</v>
      </c>
      <c r="F31">
        <f t="shared" si="2"/>
        <v>0.34814458082425459</v>
      </c>
      <c r="G31" s="7">
        <v>0.3611111111111111</v>
      </c>
      <c r="H31" s="7">
        <f t="shared" si="3"/>
        <v>1.2966530286856515E-2</v>
      </c>
      <c r="S31" s="7">
        <f t="shared" si="4"/>
        <v>26</v>
      </c>
      <c r="T31" s="19">
        <v>6.3239999999999998</v>
      </c>
      <c r="U31" s="7">
        <f t="shared" si="5"/>
        <v>0.34814458082425459</v>
      </c>
      <c r="V31" s="7">
        <v>0.3611111111111111</v>
      </c>
      <c r="W31" s="7">
        <f t="shared" si="6"/>
        <v>1.2966530286856515E-2</v>
      </c>
    </row>
    <row r="32" spans="2:30">
      <c r="B32" s="7">
        <f t="shared" si="0"/>
        <v>27</v>
      </c>
      <c r="C32" s="7">
        <v>6.3280000000000003</v>
      </c>
      <c r="D32" s="7">
        <f t="shared" si="1"/>
        <v>-0.38104089219330783</v>
      </c>
      <c r="E32">
        <v>-0.14841354713550531</v>
      </c>
      <c r="F32">
        <f t="shared" si="2"/>
        <v>0.35158645286449469</v>
      </c>
      <c r="G32" s="7">
        <v>0.375</v>
      </c>
      <c r="H32" s="7">
        <f t="shared" si="3"/>
        <v>2.3413547135505308E-2</v>
      </c>
      <c r="S32" s="7">
        <f t="shared" si="4"/>
        <v>27</v>
      </c>
      <c r="T32" s="7">
        <v>6.3280000000000003</v>
      </c>
      <c r="U32" s="7">
        <f t="shared" si="5"/>
        <v>0.35158645286449469</v>
      </c>
      <c r="V32" s="7">
        <v>0.375</v>
      </c>
      <c r="W32" s="7">
        <f t="shared" si="6"/>
        <v>2.3413547135505308E-2</v>
      </c>
    </row>
    <row r="33" spans="2:23">
      <c r="B33" s="7">
        <f t="shared" si="0"/>
        <v>28</v>
      </c>
      <c r="C33" s="19">
        <v>6.3449999999999998</v>
      </c>
      <c r="D33" s="7">
        <f t="shared" si="1"/>
        <v>-0.34154275092936859</v>
      </c>
      <c r="E33">
        <v>-0.13365248653659662</v>
      </c>
      <c r="F33">
        <f t="shared" si="2"/>
        <v>0.36634751346340338</v>
      </c>
      <c r="G33" s="7">
        <v>0.3888888888888889</v>
      </c>
      <c r="H33" s="7">
        <f t="shared" si="3"/>
        <v>2.254137542548551E-2</v>
      </c>
      <c r="S33" s="7">
        <f t="shared" si="4"/>
        <v>28</v>
      </c>
      <c r="T33" s="19">
        <v>6.3449999999999998</v>
      </c>
      <c r="U33" s="7">
        <f t="shared" si="5"/>
        <v>0.36634751346340338</v>
      </c>
      <c r="V33" s="7">
        <v>0.3888888888888889</v>
      </c>
      <c r="W33" s="7">
        <f t="shared" si="6"/>
        <v>2.254137542548551E-2</v>
      </c>
    </row>
    <row r="34" spans="2:23">
      <c r="B34" s="7">
        <f t="shared" si="0"/>
        <v>29</v>
      </c>
      <c r="C34" s="19">
        <v>6.3719999999999999</v>
      </c>
      <c r="D34" s="7">
        <f t="shared" si="1"/>
        <v>-0.27881040892193332</v>
      </c>
      <c r="E34">
        <v>-0.10980483703315447</v>
      </c>
      <c r="F34">
        <f t="shared" si="2"/>
        <v>0.39019516296684553</v>
      </c>
      <c r="G34" s="7">
        <v>0.40277777777777779</v>
      </c>
      <c r="H34" s="7">
        <f t="shared" si="3"/>
        <v>1.2582614810932258E-2</v>
      </c>
      <c r="S34" s="7">
        <f t="shared" si="4"/>
        <v>29</v>
      </c>
      <c r="T34" s="19">
        <v>6.3719999999999999</v>
      </c>
      <c r="U34" s="7">
        <f t="shared" si="5"/>
        <v>0.39019516296684553</v>
      </c>
      <c r="V34" s="7">
        <v>0.40277777777777779</v>
      </c>
      <c r="W34" s="7">
        <f t="shared" si="6"/>
        <v>1.2582614810932258E-2</v>
      </c>
    </row>
    <row r="35" spans="2:23">
      <c r="B35" s="7">
        <f t="shared" si="0"/>
        <v>30</v>
      </c>
      <c r="C35" s="19">
        <v>6.3730000000000002</v>
      </c>
      <c r="D35" s="7">
        <f t="shared" si="1"/>
        <v>-0.2764869888475831</v>
      </c>
      <c r="E35">
        <v>-0.10891297414464896</v>
      </c>
      <c r="F35">
        <f t="shared" si="2"/>
        <v>0.39108702585535104</v>
      </c>
      <c r="G35" s="7">
        <v>0.41666666666666669</v>
      </c>
      <c r="H35" s="7">
        <f t="shared" si="3"/>
        <v>2.557964081131564E-2</v>
      </c>
      <c r="S35" s="7">
        <f t="shared" si="4"/>
        <v>30</v>
      </c>
      <c r="T35" s="19">
        <v>6.3730000000000002</v>
      </c>
      <c r="U35" s="7">
        <f t="shared" si="5"/>
        <v>0.39108702585535104</v>
      </c>
      <c r="V35" s="7">
        <v>0.41666666666666669</v>
      </c>
      <c r="W35" s="7">
        <f t="shared" si="6"/>
        <v>2.557964081131564E-2</v>
      </c>
    </row>
    <row r="36" spans="2:23">
      <c r="B36" s="7">
        <f t="shared" si="0"/>
        <v>31</v>
      </c>
      <c r="C36" s="19">
        <v>6.39</v>
      </c>
      <c r="D36" s="7">
        <f t="shared" si="1"/>
        <v>-0.23698884758364386</v>
      </c>
      <c r="E36">
        <v>-9.3667278909492946E-2</v>
      </c>
      <c r="F36">
        <f t="shared" si="2"/>
        <v>0.40633272109050705</v>
      </c>
      <c r="G36" s="7">
        <v>0.43055555555555558</v>
      </c>
      <c r="H36" s="7">
        <f t="shared" si="3"/>
        <v>2.4222834465048526E-2</v>
      </c>
      <c r="S36" s="7">
        <f t="shared" si="4"/>
        <v>31</v>
      </c>
      <c r="T36" s="19">
        <v>6.39</v>
      </c>
      <c r="U36" s="7">
        <f t="shared" si="5"/>
        <v>0.40633272109050705</v>
      </c>
      <c r="V36" s="7">
        <v>0.43055555555555558</v>
      </c>
      <c r="W36" s="7">
        <f t="shared" si="6"/>
        <v>2.4222834465048526E-2</v>
      </c>
    </row>
    <row r="37" spans="2:23">
      <c r="B37" s="7">
        <f t="shared" si="0"/>
        <v>32</v>
      </c>
      <c r="C37" s="19">
        <v>6.391</v>
      </c>
      <c r="D37" s="7">
        <f t="shared" si="1"/>
        <v>-0.23466542750929362</v>
      </c>
      <c r="E37">
        <v>-9.2765788337828059E-2</v>
      </c>
      <c r="F37">
        <f t="shared" si="2"/>
        <v>0.40723421166217194</v>
      </c>
      <c r="G37" s="7">
        <v>0.44444444444444442</v>
      </c>
      <c r="H37" s="7">
        <f t="shared" si="3"/>
        <v>3.7210232782272479E-2</v>
      </c>
      <c r="S37" s="7">
        <f t="shared" si="4"/>
        <v>32</v>
      </c>
      <c r="T37" s="19">
        <v>6.391</v>
      </c>
      <c r="U37" s="7">
        <f t="shared" si="5"/>
        <v>0.40723421166217194</v>
      </c>
      <c r="V37" s="7">
        <v>0.44444444444444442</v>
      </c>
      <c r="W37" s="7">
        <f t="shared" si="6"/>
        <v>3.7210232782272479E-2</v>
      </c>
    </row>
    <row r="38" spans="2:23">
      <c r="B38" s="7">
        <f t="shared" si="0"/>
        <v>33</v>
      </c>
      <c r="C38" s="19">
        <v>6.3929999999999998</v>
      </c>
      <c r="D38" s="7">
        <f t="shared" si="1"/>
        <v>-0.23001858736059524</v>
      </c>
      <c r="E38">
        <v>-9.096133684748553E-2</v>
      </c>
      <c r="F38">
        <f t="shared" si="2"/>
        <v>0.40903866315251447</v>
      </c>
      <c r="G38" s="7">
        <v>0.45833333333333331</v>
      </c>
      <c r="H38" s="7">
        <f t="shared" si="3"/>
        <v>4.9294670180818845E-2</v>
      </c>
      <c r="S38" s="7">
        <f t="shared" si="4"/>
        <v>33</v>
      </c>
      <c r="T38" s="19">
        <v>6.3929999999999998</v>
      </c>
      <c r="U38" s="7">
        <f t="shared" si="5"/>
        <v>0.40903866315251447</v>
      </c>
      <c r="V38" s="7">
        <v>0.45833333333333331</v>
      </c>
      <c r="W38" s="7">
        <f t="shared" si="6"/>
        <v>4.9294670180818845E-2</v>
      </c>
    </row>
    <row r="39" spans="2:23">
      <c r="B39" s="7">
        <f t="shared" si="0"/>
        <v>34</v>
      </c>
      <c r="C39" s="19">
        <v>6.4210000000000003</v>
      </c>
      <c r="D39" s="7">
        <f t="shared" si="1"/>
        <v>-0.16496282527880979</v>
      </c>
      <c r="E39">
        <v>-6.5513378872292249E-2</v>
      </c>
      <c r="F39">
        <f t="shared" si="2"/>
        <v>0.43448662112770775</v>
      </c>
      <c r="G39" s="7">
        <v>0.47222222222222221</v>
      </c>
      <c r="H39" s="7">
        <f t="shared" si="3"/>
        <v>3.7735601094514459E-2</v>
      </c>
      <c r="S39" s="7">
        <f t="shared" si="4"/>
        <v>34</v>
      </c>
      <c r="T39" s="19">
        <v>6.4210000000000003</v>
      </c>
      <c r="U39" s="7">
        <f t="shared" si="5"/>
        <v>0.43448662112770775</v>
      </c>
      <c r="V39" s="7">
        <v>0.47222222222222221</v>
      </c>
      <c r="W39" s="7">
        <f t="shared" si="6"/>
        <v>3.7735601094514459E-2</v>
      </c>
    </row>
    <row r="40" spans="2:23">
      <c r="B40" s="7">
        <f t="shared" si="0"/>
        <v>35</v>
      </c>
      <c r="C40" s="19">
        <v>6.4390000000000001</v>
      </c>
      <c r="D40" s="7">
        <f t="shared" si="1"/>
        <v>-0.1231412639405203</v>
      </c>
      <c r="E40">
        <v>-4.9002381991082644E-2</v>
      </c>
      <c r="F40">
        <f t="shared" si="2"/>
        <v>0.45099761800891736</v>
      </c>
      <c r="G40" s="7">
        <v>0.4861111111111111</v>
      </c>
      <c r="H40" s="7">
        <f t="shared" si="3"/>
        <v>3.5113493102193749E-2</v>
      </c>
      <c r="S40" s="7">
        <f t="shared" si="4"/>
        <v>35</v>
      </c>
      <c r="T40" s="19">
        <v>6.4390000000000001</v>
      </c>
      <c r="U40" s="7">
        <f t="shared" si="5"/>
        <v>0.45099761800891736</v>
      </c>
      <c r="V40" s="7">
        <v>0.4861111111111111</v>
      </c>
      <c r="W40" s="7">
        <f t="shared" si="6"/>
        <v>3.5113493102193749E-2</v>
      </c>
    </row>
    <row r="41" spans="2:23">
      <c r="B41" s="7">
        <f t="shared" si="0"/>
        <v>36</v>
      </c>
      <c r="C41" s="19">
        <v>6.4429999999999996</v>
      </c>
      <c r="D41" s="7">
        <f t="shared" si="1"/>
        <v>-0.11384758364312356</v>
      </c>
      <c r="E41">
        <v>-4.5320691256202805E-2</v>
      </c>
      <c r="F41">
        <f t="shared" si="2"/>
        <v>0.45467930874379719</v>
      </c>
      <c r="G41" s="7">
        <v>0.5</v>
      </c>
      <c r="H41" s="7">
        <f t="shared" si="3"/>
        <v>4.5320691256202805E-2</v>
      </c>
      <c r="S41" s="7">
        <f t="shared" si="4"/>
        <v>36</v>
      </c>
      <c r="T41" s="19">
        <v>6.4429999999999996</v>
      </c>
      <c r="U41" s="7">
        <f t="shared" si="5"/>
        <v>0.45467930874379719</v>
      </c>
      <c r="V41" s="7">
        <v>0.5</v>
      </c>
      <c r="W41" s="7">
        <f t="shared" si="6"/>
        <v>4.5320691256202805E-2</v>
      </c>
    </row>
    <row r="42" spans="2:23">
      <c r="B42" s="7">
        <f t="shared" si="0"/>
        <v>37</v>
      </c>
      <c r="C42" s="19">
        <v>6.4470000000000001</v>
      </c>
      <c r="D42" s="7">
        <f t="shared" si="1"/>
        <v>-0.10455390334572474</v>
      </c>
      <c r="E42">
        <v>-4.1635103026931741E-2</v>
      </c>
      <c r="F42">
        <f t="shared" si="2"/>
        <v>0.45836489697306826</v>
      </c>
      <c r="G42" s="7">
        <v>0.51388888888888884</v>
      </c>
      <c r="H42" s="7">
        <f t="shared" si="3"/>
        <v>5.5523991915820581E-2</v>
      </c>
      <c r="S42" s="7">
        <f t="shared" si="4"/>
        <v>37</v>
      </c>
      <c r="T42" s="19">
        <v>6.4470000000000001</v>
      </c>
      <c r="U42" s="7">
        <f t="shared" si="5"/>
        <v>0.45836489697306826</v>
      </c>
      <c r="V42" s="7">
        <v>0.51388888888888884</v>
      </c>
      <c r="W42" s="7">
        <f t="shared" si="6"/>
        <v>5.5523991915820581E-2</v>
      </c>
    </row>
    <row r="43" spans="2:23">
      <c r="B43" s="7">
        <f t="shared" si="0"/>
        <v>38</v>
      </c>
      <c r="C43" s="19">
        <v>6.4610000000000003</v>
      </c>
      <c r="D43" s="7">
        <f t="shared" si="1"/>
        <v>-7.2026022304832002E-2</v>
      </c>
      <c r="E43">
        <v>-2.8709400587822065E-2</v>
      </c>
      <c r="F43">
        <f t="shared" si="2"/>
        <v>0.47129059941217794</v>
      </c>
      <c r="G43" s="7">
        <v>0.52777777777777779</v>
      </c>
      <c r="H43" s="7">
        <f t="shared" si="3"/>
        <v>5.6487178365599855E-2</v>
      </c>
      <c r="S43" s="7">
        <f t="shared" si="4"/>
        <v>38</v>
      </c>
      <c r="T43" s="19">
        <v>6.4610000000000003</v>
      </c>
      <c r="U43" s="7">
        <f t="shared" si="5"/>
        <v>0.47129059941217794</v>
      </c>
      <c r="V43" s="7">
        <v>0.52777777777777779</v>
      </c>
      <c r="W43" s="7">
        <f t="shared" si="6"/>
        <v>5.6487178365599855E-2</v>
      </c>
    </row>
    <row r="44" spans="2:23">
      <c r="B44" s="7">
        <f t="shared" si="0"/>
        <v>39</v>
      </c>
      <c r="C44" s="19">
        <v>6.4669999999999996</v>
      </c>
      <c r="D44" s="7">
        <f t="shared" si="1"/>
        <v>-5.8085501858736885E-2</v>
      </c>
      <c r="E44">
        <v>-2.315973863255244E-2</v>
      </c>
      <c r="F44">
        <f t="shared" si="2"/>
        <v>0.47684026136744756</v>
      </c>
      <c r="G44" s="7">
        <v>0.54166666666666663</v>
      </c>
      <c r="H44" s="7">
        <f t="shared" si="3"/>
        <v>6.482640529921907E-2</v>
      </c>
      <c r="S44" s="7">
        <f t="shared" si="4"/>
        <v>39</v>
      </c>
      <c r="T44" s="19">
        <v>6.4669999999999996</v>
      </c>
      <c r="U44" s="7">
        <f t="shared" si="5"/>
        <v>0.47684026136744756</v>
      </c>
      <c r="V44" s="7">
        <v>0.54166666666666663</v>
      </c>
      <c r="W44" s="7">
        <f t="shared" si="6"/>
        <v>6.482640529921907E-2</v>
      </c>
    </row>
    <row r="45" spans="2:23">
      <c r="B45" s="7">
        <f t="shared" si="0"/>
        <v>40</v>
      </c>
      <c r="C45" s="19">
        <v>6.468</v>
      </c>
      <c r="D45" s="7">
        <f t="shared" si="1"/>
        <v>-5.5762081784386665E-2</v>
      </c>
      <c r="E45">
        <v>-2.2234328863791286E-2</v>
      </c>
      <c r="F45">
        <f t="shared" si="2"/>
        <v>0.47776567113620871</v>
      </c>
      <c r="G45" s="7">
        <v>0.55555555555555558</v>
      </c>
      <c r="H45" s="7">
        <f t="shared" si="3"/>
        <v>7.7789884419346866E-2</v>
      </c>
      <c r="S45" s="7">
        <f t="shared" si="4"/>
        <v>40</v>
      </c>
      <c r="T45" s="19">
        <v>6.468</v>
      </c>
      <c r="U45" s="7">
        <f t="shared" si="5"/>
        <v>0.47776567113620871</v>
      </c>
      <c r="V45" s="7">
        <v>0.55555555555555558</v>
      </c>
      <c r="W45" s="7">
        <f t="shared" si="6"/>
        <v>7.7789884419346866E-2</v>
      </c>
    </row>
    <row r="46" spans="2:23">
      <c r="B46" s="7">
        <f t="shared" si="0"/>
        <v>41</v>
      </c>
      <c r="C46" s="7">
        <v>6.5330000000000004</v>
      </c>
      <c r="D46" s="7">
        <f>(C46-$L$5)/$L$6</f>
        <v>9.5260223048327999E-2</v>
      </c>
      <c r="E46">
        <v>0</v>
      </c>
      <c r="F46">
        <f t="shared" si="2"/>
        <v>0.5</v>
      </c>
      <c r="G46" s="7">
        <v>0.56944444444444442</v>
      </c>
      <c r="H46" s="7">
        <f t="shared" si="3"/>
        <v>6.944444444444442E-2</v>
      </c>
      <c r="S46" s="7">
        <f t="shared" si="4"/>
        <v>41</v>
      </c>
      <c r="T46" s="7">
        <v>6.5330000000000004</v>
      </c>
      <c r="U46" s="7">
        <f t="shared" si="5"/>
        <v>0.53794593183170636</v>
      </c>
      <c r="V46" s="7">
        <v>0.56944444444444442</v>
      </c>
      <c r="W46" s="7">
        <f t="shared" si="6"/>
        <v>3.1498512612738061E-2</v>
      </c>
    </row>
    <row r="47" spans="2:23">
      <c r="B47" s="7">
        <f t="shared" si="0"/>
        <v>42</v>
      </c>
      <c r="C47" s="19">
        <v>6.5540000000000003</v>
      </c>
      <c r="D47" s="7">
        <f t="shared" si="1"/>
        <v>0.14405204460966606</v>
      </c>
      <c r="E47">
        <v>5.727031374346836E-2</v>
      </c>
      <c r="F47">
        <f t="shared" si="2"/>
        <v>0.55727031374346836</v>
      </c>
      <c r="G47" s="7">
        <v>0.58333333333333337</v>
      </c>
      <c r="H47" s="7">
        <f t="shared" si="3"/>
        <v>2.6063019589865011E-2</v>
      </c>
      <c r="S47" s="7">
        <f t="shared" si="4"/>
        <v>42</v>
      </c>
      <c r="T47" s="19">
        <v>6.5540000000000003</v>
      </c>
      <c r="U47" s="7">
        <f t="shared" si="5"/>
        <v>0.55727031374346836</v>
      </c>
      <c r="V47" s="7">
        <v>0.58333333333333337</v>
      </c>
      <c r="W47" s="7">
        <f t="shared" si="6"/>
        <v>2.6063019589865011E-2</v>
      </c>
    </row>
    <row r="48" spans="2:23">
      <c r="B48" s="7">
        <f t="shared" si="0"/>
        <v>43</v>
      </c>
      <c r="C48" s="19">
        <v>6.5839999999999996</v>
      </c>
      <c r="D48" s="7">
        <f t="shared" si="1"/>
        <v>0.21375464684014786</v>
      </c>
      <c r="E48">
        <v>8.4630802980707021E-2</v>
      </c>
      <c r="F48">
        <f t="shared" si="2"/>
        <v>0.58463080298070702</v>
      </c>
      <c r="G48" s="7">
        <v>0.59722222222222221</v>
      </c>
      <c r="H48" s="7">
        <f t="shared" si="3"/>
        <v>1.2591419241515189E-2</v>
      </c>
      <c r="S48" s="7">
        <f t="shared" si="4"/>
        <v>43</v>
      </c>
      <c r="T48" s="19">
        <v>6.5839999999999996</v>
      </c>
      <c r="U48" s="7">
        <f t="shared" si="5"/>
        <v>0.58463080298070702</v>
      </c>
      <c r="V48" s="7">
        <v>0.59722222222222221</v>
      </c>
      <c r="W48" s="7">
        <f t="shared" si="6"/>
        <v>1.2591419241515189E-2</v>
      </c>
    </row>
    <row r="49" spans="2:23">
      <c r="B49" s="7">
        <f t="shared" si="0"/>
        <v>44</v>
      </c>
      <c r="C49" s="19">
        <v>6.6079999999999997</v>
      </c>
      <c r="D49" s="7">
        <f t="shared" si="1"/>
        <v>0.26951672862453452</v>
      </c>
      <c r="E49">
        <v>0.10623396462314405</v>
      </c>
      <c r="F49">
        <f t="shared" si="2"/>
        <v>0.60623396462314405</v>
      </c>
      <c r="G49" s="7">
        <v>0.61111111111111116</v>
      </c>
      <c r="H49" s="7">
        <f t="shared" si="3"/>
        <v>4.87714648796711E-3</v>
      </c>
      <c r="S49" s="7">
        <f t="shared" si="4"/>
        <v>44</v>
      </c>
      <c r="T49" s="19">
        <v>6.6079999999999997</v>
      </c>
      <c r="U49" s="7">
        <f t="shared" si="5"/>
        <v>0.60623396462314405</v>
      </c>
      <c r="V49" s="7">
        <v>0.61111111111111116</v>
      </c>
      <c r="W49" s="7">
        <f t="shared" si="6"/>
        <v>4.87714648796711E-3</v>
      </c>
    </row>
    <row r="50" spans="2:23">
      <c r="B50" s="7">
        <f t="shared" si="0"/>
        <v>45</v>
      </c>
      <c r="C50" s="19">
        <v>6.64</v>
      </c>
      <c r="D50" s="7">
        <f t="shared" si="1"/>
        <v>0.34386617100371675</v>
      </c>
      <c r="E50">
        <v>0.13452653309403484</v>
      </c>
      <c r="F50">
        <f t="shared" si="2"/>
        <v>0.63452653309403484</v>
      </c>
      <c r="G50" s="7">
        <v>0.625</v>
      </c>
      <c r="H50" s="7">
        <f t="shared" si="3"/>
        <v>9.5265330940348392E-3</v>
      </c>
      <c r="S50" s="7">
        <f t="shared" si="4"/>
        <v>45</v>
      </c>
      <c r="T50" s="19">
        <v>6.64</v>
      </c>
      <c r="U50" s="7">
        <f t="shared" si="5"/>
        <v>0.63452653309403484</v>
      </c>
      <c r="V50" s="7">
        <v>0.625</v>
      </c>
      <c r="W50" s="7">
        <f t="shared" si="6"/>
        <v>9.5265330940348392E-3</v>
      </c>
    </row>
    <row r="51" spans="2:23">
      <c r="B51" s="7">
        <f t="shared" si="0"/>
        <v>46</v>
      </c>
      <c r="C51" s="19">
        <v>6.6440000000000001</v>
      </c>
      <c r="D51" s="7">
        <f t="shared" si="1"/>
        <v>0.35315985130111555</v>
      </c>
      <c r="E51">
        <v>0.13801569748090559</v>
      </c>
      <c r="F51">
        <f t="shared" si="2"/>
        <v>0.63801569748090559</v>
      </c>
      <c r="G51" s="7">
        <v>0.63888888888888884</v>
      </c>
      <c r="H51" s="7">
        <f t="shared" si="3"/>
        <v>8.7319140798325368E-4</v>
      </c>
      <c r="S51" s="7">
        <f t="shared" si="4"/>
        <v>46</v>
      </c>
      <c r="T51" s="19">
        <v>6.6440000000000001</v>
      </c>
      <c r="U51" s="7">
        <f t="shared" si="5"/>
        <v>0.63801569748090559</v>
      </c>
      <c r="V51" s="7">
        <v>0.63888888888888884</v>
      </c>
      <c r="W51" s="7">
        <f t="shared" si="6"/>
        <v>8.7319140798325368E-4</v>
      </c>
    </row>
    <row r="52" spans="2:23">
      <c r="B52" s="7">
        <f t="shared" si="0"/>
        <v>47</v>
      </c>
      <c r="C52" s="19">
        <v>6.6719999999999997</v>
      </c>
      <c r="D52" s="7">
        <f t="shared" si="1"/>
        <v>0.41821561338289898</v>
      </c>
      <c r="E52">
        <v>0.16210525938007958</v>
      </c>
      <c r="F52">
        <f t="shared" si="2"/>
        <v>0.66210525938007958</v>
      </c>
      <c r="G52" s="7">
        <v>0.65277777777777779</v>
      </c>
      <c r="H52" s="7">
        <f t="shared" si="3"/>
        <v>9.3274816023017904E-3</v>
      </c>
      <c r="S52" s="7">
        <f t="shared" si="4"/>
        <v>47</v>
      </c>
      <c r="T52" s="19">
        <v>6.6719999999999997</v>
      </c>
      <c r="U52" s="7">
        <f t="shared" si="5"/>
        <v>0.66210525938007958</v>
      </c>
      <c r="V52" s="7">
        <v>0.65277777777777779</v>
      </c>
      <c r="W52" s="7">
        <f t="shared" si="6"/>
        <v>9.3274816023017904E-3</v>
      </c>
    </row>
    <row r="53" spans="2:23">
      <c r="B53" s="7">
        <f t="shared" si="0"/>
        <v>48</v>
      </c>
      <c r="C53" s="7">
        <v>6.7460000000000004</v>
      </c>
      <c r="D53" s="7">
        <f t="shared" si="1"/>
        <v>0.5901486988847594</v>
      </c>
      <c r="E53">
        <v>0.22245451888879009</v>
      </c>
      <c r="F53">
        <f t="shared" si="2"/>
        <v>0.72245451888879009</v>
      </c>
      <c r="G53" s="7">
        <v>0.66666666666666663</v>
      </c>
      <c r="H53" s="7">
        <f t="shared" si="3"/>
        <v>5.5787852222123457E-2</v>
      </c>
      <c r="S53" s="7">
        <f t="shared" si="4"/>
        <v>48</v>
      </c>
      <c r="T53" s="7">
        <v>6.7460000000000004</v>
      </c>
      <c r="U53" s="7">
        <f t="shared" si="5"/>
        <v>0.72245451888879009</v>
      </c>
      <c r="V53" s="7">
        <v>0.66666666666666663</v>
      </c>
      <c r="W53" s="7">
        <f t="shared" si="6"/>
        <v>5.5787852222123457E-2</v>
      </c>
    </row>
    <row r="54" spans="2:23">
      <c r="B54" s="7">
        <f t="shared" si="0"/>
        <v>49</v>
      </c>
      <c r="C54" s="19">
        <v>6.7709999999999999</v>
      </c>
      <c r="D54" s="7">
        <f t="shared" si="1"/>
        <v>0.64823420074349425</v>
      </c>
      <c r="E54">
        <v>0.2415832577239605</v>
      </c>
      <c r="F54">
        <f t="shared" si="2"/>
        <v>0.7415832577239605</v>
      </c>
      <c r="G54" s="7">
        <v>0.68055555555555558</v>
      </c>
      <c r="H54" s="7">
        <f t="shared" si="3"/>
        <v>6.1027702168404918E-2</v>
      </c>
      <c r="S54" s="7">
        <f t="shared" si="4"/>
        <v>49</v>
      </c>
      <c r="T54" s="19">
        <v>6.7709999999999999</v>
      </c>
      <c r="U54" s="7">
        <f t="shared" si="5"/>
        <v>0.7415832577239605</v>
      </c>
      <c r="V54" s="7">
        <v>0.68055555555555558</v>
      </c>
      <c r="W54" s="7">
        <f t="shared" si="6"/>
        <v>6.1027702168404918E-2</v>
      </c>
    </row>
    <row r="55" spans="2:23">
      <c r="B55" s="7">
        <f t="shared" si="0"/>
        <v>50</v>
      </c>
      <c r="C55" s="19">
        <v>6.79</v>
      </c>
      <c r="D55" s="7">
        <f t="shared" si="1"/>
        <v>0.69237918215613392</v>
      </c>
      <c r="E55">
        <v>0.2556503820986219</v>
      </c>
      <c r="F55">
        <f t="shared" si="2"/>
        <v>0.7556503820986219</v>
      </c>
      <c r="G55" s="7">
        <v>0.69444444444444442</v>
      </c>
      <c r="H55" s="7">
        <f t="shared" si="3"/>
        <v>6.1205937654177478E-2</v>
      </c>
      <c r="S55" s="7">
        <f t="shared" si="4"/>
        <v>50</v>
      </c>
      <c r="T55" s="19">
        <v>6.79</v>
      </c>
      <c r="U55" s="7">
        <f t="shared" si="5"/>
        <v>0.7556503820986219</v>
      </c>
      <c r="V55" s="7">
        <v>0.69444444444444442</v>
      </c>
      <c r="W55" s="7">
        <f t="shared" si="6"/>
        <v>6.1205937654177478E-2</v>
      </c>
    </row>
    <row r="56" spans="2:23">
      <c r="B56" s="7">
        <f t="shared" si="0"/>
        <v>51</v>
      </c>
      <c r="C56" s="19">
        <v>6.7960000000000003</v>
      </c>
      <c r="D56" s="7">
        <f t="shared" si="1"/>
        <v>0.70631970260223109</v>
      </c>
      <c r="E56">
        <v>0.26000532826033917</v>
      </c>
      <c r="F56">
        <f t="shared" si="2"/>
        <v>0.76000532826033917</v>
      </c>
      <c r="G56" s="7">
        <v>0.70833333333333337</v>
      </c>
      <c r="H56" s="7">
        <f t="shared" si="3"/>
        <v>5.1671994927005804E-2</v>
      </c>
      <c r="S56" s="7">
        <f t="shared" si="4"/>
        <v>51</v>
      </c>
      <c r="T56" s="19">
        <v>6.7960000000000003</v>
      </c>
      <c r="U56" s="7">
        <f t="shared" si="5"/>
        <v>0.76000532826033917</v>
      </c>
      <c r="V56" s="7">
        <v>0.70833333333333337</v>
      </c>
      <c r="W56" s="7">
        <f t="shared" si="6"/>
        <v>5.1671994927005804E-2</v>
      </c>
    </row>
    <row r="57" spans="2:23">
      <c r="B57" s="7">
        <f t="shared" si="0"/>
        <v>52</v>
      </c>
      <c r="C57" s="19">
        <v>6.7990000000000004</v>
      </c>
      <c r="D57" s="7">
        <f t="shared" si="1"/>
        <v>0.71328996282527968</v>
      </c>
      <c r="E57">
        <v>0.26216682641390365</v>
      </c>
      <c r="F57">
        <f t="shared" si="2"/>
        <v>0.76216682641390365</v>
      </c>
      <c r="G57" s="7">
        <v>0.72222222222222221</v>
      </c>
      <c r="H57" s="7">
        <f t="shared" si="3"/>
        <v>3.9944604191681443E-2</v>
      </c>
      <c r="S57" s="7">
        <f t="shared" si="4"/>
        <v>52</v>
      </c>
      <c r="T57" s="19">
        <v>6.7990000000000004</v>
      </c>
      <c r="U57" s="7">
        <f t="shared" si="5"/>
        <v>0.76216682641390365</v>
      </c>
      <c r="V57" s="7">
        <v>0.72222222222222221</v>
      </c>
      <c r="W57" s="7">
        <f t="shared" si="6"/>
        <v>3.9944604191681443E-2</v>
      </c>
    </row>
    <row r="58" spans="2:23">
      <c r="B58" s="7">
        <f t="shared" si="0"/>
        <v>53</v>
      </c>
      <c r="C58" s="19">
        <v>6.8029999999999999</v>
      </c>
      <c r="D58" s="7">
        <f t="shared" si="1"/>
        <v>0.72258364312267642</v>
      </c>
      <c r="E58">
        <v>0.26503213979747897</v>
      </c>
      <c r="F58">
        <f t="shared" si="2"/>
        <v>0.76503213979747897</v>
      </c>
      <c r="G58" s="7">
        <v>0.73611111111111116</v>
      </c>
      <c r="H58" s="7">
        <f t="shared" si="3"/>
        <v>2.8921028686367811E-2</v>
      </c>
      <c r="S58" s="7">
        <f t="shared" si="4"/>
        <v>53</v>
      </c>
      <c r="T58" s="19">
        <v>6.8029999999999999</v>
      </c>
      <c r="U58" s="7">
        <f t="shared" si="5"/>
        <v>0.76503213979747897</v>
      </c>
      <c r="V58" s="7">
        <v>0.73611111111111116</v>
      </c>
      <c r="W58" s="7">
        <f t="shared" si="6"/>
        <v>2.8921028686367811E-2</v>
      </c>
    </row>
    <row r="59" spans="2:23">
      <c r="B59" s="7">
        <f t="shared" si="0"/>
        <v>54</v>
      </c>
      <c r="C59" s="19">
        <v>6.8049999999999997</v>
      </c>
      <c r="D59" s="7">
        <f t="shared" si="1"/>
        <v>0.72723048327137485</v>
      </c>
      <c r="E59">
        <v>0.26645761233699672</v>
      </c>
      <c r="F59">
        <f t="shared" si="2"/>
        <v>0.76645761233699672</v>
      </c>
      <c r="G59" s="7">
        <v>0.75</v>
      </c>
      <c r="H59" s="7">
        <f t="shared" si="3"/>
        <v>1.6457612336996719E-2</v>
      </c>
      <c r="S59" s="7">
        <f t="shared" si="4"/>
        <v>54</v>
      </c>
      <c r="T59" s="19">
        <v>6.8049999999999997</v>
      </c>
      <c r="U59" s="7">
        <f t="shared" si="5"/>
        <v>0.76645761233699672</v>
      </c>
      <c r="V59" s="7">
        <v>0.75</v>
      </c>
      <c r="W59" s="7">
        <f t="shared" si="6"/>
        <v>1.6457612336996719E-2</v>
      </c>
    </row>
    <row r="60" spans="2:23">
      <c r="B60" s="7">
        <f t="shared" si="0"/>
        <v>55</v>
      </c>
      <c r="C60" s="19">
        <v>6.81</v>
      </c>
      <c r="D60" s="7">
        <f t="shared" si="1"/>
        <v>0.73884758364312175</v>
      </c>
      <c r="E60">
        <v>0.27000022301667614</v>
      </c>
      <c r="F60">
        <f t="shared" si="2"/>
        <v>0.77000022301667614</v>
      </c>
      <c r="G60" s="7">
        <v>0.76388888888888884</v>
      </c>
      <c r="H60" s="7">
        <f t="shared" si="3"/>
        <v>6.1113341277873046E-3</v>
      </c>
      <c r="S60" s="7">
        <f t="shared" si="4"/>
        <v>55</v>
      </c>
      <c r="T60" s="19">
        <v>6.81</v>
      </c>
      <c r="U60" s="7">
        <f t="shared" si="5"/>
        <v>0.77000022301667614</v>
      </c>
      <c r="V60" s="7">
        <v>0.76388888888888884</v>
      </c>
      <c r="W60" s="7">
        <f t="shared" si="6"/>
        <v>6.1113341277873046E-3</v>
      </c>
    </row>
    <row r="61" spans="2:23">
      <c r="B61" s="7">
        <f t="shared" si="0"/>
        <v>56</v>
      </c>
      <c r="C61" s="19">
        <v>6.83</v>
      </c>
      <c r="D61" s="7">
        <f t="shared" si="1"/>
        <v>0.78531598513011169</v>
      </c>
      <c r="E61">
        <v>0.28386583709019497</v>
      </c>
      <c r="F61">
        <f t="shared" si="2"/>
        <v>0.78386583709019497</v>
      </c>
      <c r="G61" s="7">
        <v>0.77777777777777779</v>
      </c>
      <c r="H61" s="7">
        <f t="shared" si="3"/>
        <v>6.0880593124171822E-3</v>
      </c>
      <c r="S61" s="7">
        <f t="shared" si="4"/>
        <v>56</v>
      </c>
      <c r="T61" s="19">
        <v>6.83</v>
      </c>
      <c r="U61" s="7">
        <f t="shared" si="5"/>
        <v>0.78386583709019497</v>
      </c>
      <c r="V61" s="7">
        <v>0.77777777777777779</v>
      </c>
      <c r="W61" s="7">
        <f t="shared" si="6"/>
        <v>6.0880593124171822E-3</v>
      </c>
    </row>
    <row r="62" spans="2:23">
      <c r="B62" s="7">
        <f t="shared" si="0"/>
        <v>57</v>
      </c>
      <c r="C62" s="19">
        <v>6.86</v>
      </c>
      <c r="D62" s="7">
        <f t="shared" si="1"/>
        <v>0.85501858736059555</v>
      </c>
      <c r="E62">
        <v>0.30372957111240395</v>
      </c>
      <c r="F62">
        <f t="shared" si="2"/>
        <v>0.80372957111240395</v>
      </c>
      <c r="G62" s="7">
        <v>0.79166666666666663</v>
      </c>
      <c r="H62" s="7">
        <f t="shared" si="3"/>
        <v>1.2062904445737321E-2</v>
      </c>
      <c r="S62" s="7">
        <f t="shared" si="4"/>
        <v>57</v>
      </c>
      <c r="T62" s="19">
        <v>6.86</v>
      </c>
      <c r="U62" s="7">
        <f t="shared" si="5"/>
        <v>0.80372957111240395</v>
      </c>
      <c r="V62" s="7">
        <v>0.79166666666666663</v>
      </c>
      <c r="W62" s="7">
        <f t="shared" si="6"/>
        <v>1.2062904445737321E-2</v>
      </c>
    </row>
    <row r="63" spans="2:23">
      <c r="B63" s="7">
        <f t="shared" si="0"/>
        <v>58</v>
      </c>
      <c r="C63" s="19">
        <v>6.8689999999999998</v>
      </c>
      <c r="D63" s="7">
        <f t="shared" si="1"/>
        <v>0.87592936802973931</v>
      </c>
      <c r="E63">
        <v>0.30946578355274912</v>
      </c>
      <c r="F63">
        <f t="shared" si="2"/>
        <v>0.80946578355274912</v>
      </c>
      <c r="G63" s="7">
        <v>0.80555555555555558</v>
      </c>
      <c r="H63" s="7">
        <f t="shared" si="3"/>
        <v>3.9102279971935383E-3</v>
      </c>
      <c r="S63" s="7">
        <f t="shared" si="4"/>
        <v>58</v>
      </c>
      <c r="T63" s="19">
        <v>6.8689999999999998</v>
      </c>
      <c r="U63" s="7">
        <f t="shared" si="5"/>
        <v>0.80946578355274912</v>
      </c>
      <c r="V63" s="7">
        <v>0.80555555555555558</v>
      </c>
      <c r="W63" s="7">
        <f t="shared" si="6"/>
        <v>3.9102279971935383E-3</v>
      </c>
    </row>
    <row r="64" spans="2:23">
      <c r="B64" s="7">
        <f t="shared" si="0"/>
        <v>59</v>
      </c>
      <c r="C64" s="19">
        <v>6.8760000000000003</v>
      </c>
      <c r="D64" s="7">
        <f t="shared" si="1"/>
        <v>0.89219330855018664</v>
      </c>
      <c r="E64">
        <v>0.31385533591165027</v>
      </c>
      <c r="F64">
        <f t="shared" si="2"/>
        <v>0.81385533591165027</v>
      </c>
      <c r="G64" s="7">
        <v>0.81944444444444442</v>
      </c>
      <c r="H64" s="7">
        <f t="shared" si="3"/>
        <v>5.5891085327941514E-3</v>
      </c>
      <c r="S64" s="7">
        <f t="shared" si="4"/>
        <v>59</v>
      </c>
      <c r="T64" s="19">
        <v>6.8760000000000003</v>
      </c>
      <c r="U64" s="7">
        <f t="shared" si="5"/>
        <v>0.81385533591165027</v>
      </c>
      <c r="V64" s="7">
        <v>0.81944444444444442</v>
      </c>
      <c r="W64" s="7">
        <f t="shared" si="6"/>
        <v>5.5891085327941514E-3</v>
      </c>
    </row>
    <row r="65" spans="2:23">
      <c r="B65" s="7">
        <f t="shared" si="0"/>
        <v>60</v>
      </c>
      <c r="C65" s="19">
        <v>6.94</v>
      </c>
      <c r="D65" s="7">
        <f t="shared" si="1"/>
        <v>1.0408921933085511</v>
      </c>
      <c r="E65">
        <v>0.35103720735105171</v>
      </c>
      <c r="F65">
        <f t="shared" si="2"/>
        <v>0.85103720735105171</v>
      </c>
      <c r="G65" s="7">
        <v>0.83333333333333337</v>
      </c>
      <c r="H65" s="7">
        <f t="shared" si="3"/>
        <v>1.7703874017718335E-2</v>
      </c>
      <c r="S65" s="7">
        <f t="shared" si="4"/>
        <v>60</v>
      </c>
      <c r="T65" s="19">
        <v>6.94</v>
      </c>
      <c r="U65" s="7">
        <f t="shared" si="5"/>
        <v>0.85103720735105171</v>
      </c>
      <c r="V65" s="7">
        <v>0.83333333333333337</v>
      </c>
      <c r="W65" s="7">
        <f t="shared" si="6"/>
        <v>1.7703874017718335E-2</v>
      </c>
    </row>
    <row r="66" spans="2:23">
      <c r="B66" s="7">
        <f t="shared" si="0"/>
        <v>61</v>
      </c>
      <c r="C66" s="19">
        <v>6.9420000000000002</v>
      </c>
      <c r="D66" s="7">
        <f t="shared" si="1"/>
        <v>1.0455390334572494</v>
      </c>
      <c r="E66">
        <v>0.35211304502415408</v>
      </c>
      <c r="F66">
        <f t="shared" si="2"/>
        <v>0.85211304502415408</v>
      </c>
      <c r="G66" s="7">
        <v>0.84722222222222221</v>
      </c>
      <c r="H66" s="7">
        <f t="shared" si="3"/>
        <v>4.8908228019318711E-3</v>
      </c>
      <c r="S66" s="7">
        <f t="shared" si="4"/>
        <v>61</v>
      </c>
      <c r="T66" s="19">
        <v>6.9420000000000002</v>
      </c>
      <c r="U66" s="7">
        <f t="shared" si="5"/>
        <v>0.85211304502415408</v>
      </c>
      <c r="V66" s="7">
        <v>0.84722222222222221</v>
      </c>
      <c r="W66" s="7">
        <f t="shared" si="6"/>
        <v>4.8908228019318711E-3</v>
      </c>
    </row>
    <row r="67" spans="2:23">
      <c r="B67" s="7">
        <f t="shared" si="0"/>
        <v>62</v>
      </c>
      <c r="C67" s="19">
        <v>6.9569999999999999</v>
      </c>
      <c r="D67" s="7">
        <f t="shared" si="1"/>
        <v>1.0803903345724903</v>
      </c>
      <c r="E67">
        <v>0.36001580095103469</v>
      </c>
      <c r="F67">
        <f t="shared" si="2"/>
        <v>0.86001580095103469</v>
      </c>
      <c r="G67" s="7">
        <v>0.86111111111111116</v>
      </c>
      <c r="H67" s="7">
        <f t="shared" si="3"/>
        <v>1.0953101600764681E-3</v>
      </c>
      <c r="S67" s="7">
        <f t="shared" si="4"/>
        <v>62</v>
      </c>
      <c r="T67" s="19">
        <v>6.9569999999999999</v>
      </c>
      <c r="U67" s="7">
        <f t="shared" si="5"/>
        <v>0.86001580095103469</v>
      </c>
      <c r="V67" s="7">
        <v>0.86111111111111116</v>
      </c>
      <c r="W67" s="7">
        <f t="shared" si="6"/>
        <v>1.0953101600764681E-3</v>
      </c>
    </row>
    <row r="68" spans="2:23">
      <c r="B68" s="7">
        <f t="shared" si="0"/>
        <v>63</v>
      </c>
      <c r="C68" s="7">
        <v>6.9660000000000002</v>
      </c>
      <c r="D68" s="7">
        <f t="shared" si="1"/>
        <v>1.1013011152416361</v>
      </c>
      <c r="E68">
        <v>0.36461718701724677</v>
      </c>
      <c r="F68">
        <f t="shared" si="2"/>
        <v>0.86461718701724677</v>
      </c>
      <c r="G68" s="7">
        <v>0.875</v>
      </c>
      <c r="H68" s="7">
        <f t="shared" si="3"/>
        <v>1.0382812982753231E-2</v>
      </c>
      <c r="S68" s="7">
        <f t="shared" si="4"/>
        <v>63</v>
      </c>
      <c r="T68" s="7">
        <v>6.9660000000000002</v>
      </c>
      <c r="U68" s="7">
        <f t="shared" si="5"/>
        <v>0.86461718701724677</v>
      </c>
      <c r="V68" s="7">
        <v>0.875</v>
      </c>
      <c r="W68" s="7">
        <f t="shared" si="6"/>
        <v>1.0382812982753231E-2</v>
      </c>
    </row>
    <row r="69" spans="2:23">
      <c r="B69" s="7">
        <f t="shared" si="0"/>
        <v>64</v>
      </c>
      <c r="C69" s="19">
        <v>6.9870000000000001</v>
      </c>
      <c r="D69" s="7">
        <f t="shared" si="1"/>
        <v>1.1500929368029742</v>
      </c>
      <c r="E69">
        <v>0.37494720239852419</v>
      </c>
      <c r="F69">
        <f t="shared" si="2"/>
        <v>0.87494720239852419</v>
      </c>
      <c r="G69" s="7">
        <v>0.88888888888888884</v>
      </c>
      <c r="H69" s="7">
        <f t="shared" si="3"/>
        <v>1.3941686490364646E-2</v>
      </c>
      <c r="S69" s="7">
        <f t="shared" si="4"/>
        <v>64</v>
      </c>
      <c r="T69" s="19">
        <v>6.9870000000000001</v>
      </c>
      <c r="U69" s="7">
        <f t="shared" si="5"/>
        <v>0.87494720239852419</v>
      </c>
      <c r="V69" s="7">
        <v>0.88888888888888884</v>
      </c>
      <c r="W69" s="7">
        <f t="shared" si="6"/>
        <v>1.3941686490364646E-2</v>
      </c>
    </row>
    <row r="70" spans="2:23">
      <c r="B70" s="7">
        <f t="shared" si="0"/>
        <v>65</v>
      </c>
      <c r="C70" s="19">
        <v>7.0060000000000002</v>
      </c>
      <c r="D70" s="7">
        <f t="shared" si="1"/>
        <v>1.194237918215614</v>
      </c>
      <c r="E70">
        <v>0.38380754276944717</v>
      </c>
      <c r="F70">
        <f t="shared" si="2"/>
        <v>0.88380754276944717</v>
      </c>
      <c r="G70" s="7">
        <v>0.90277777777777779</v>
      </c>
      <c r="H70" s="7">
        <f t="shared" si="3"/>
        <v>1.8970235008330616E-2</v>
      </c>
      <c r="S70" s="7">
        <f t="shared" si="4"/>
        <v>65</v>
      </c>
      <c r="T70" s="19">
        <v>7.0060000000000002</v>
      </c>
      <c r="U70" s="7">
        <f t="shared" si="5"/>
        <v>0.88380754276944717</v>
      </c>
      <c r="V70" s="7">
        <v>0.90277777777777779</v>
      </c>
      <c r="W70" s="7">
        <f t="shared" si="6"/>
        <v>1.8970235008330616E-2</v>
      </c>
    </row>
    <row r="71" spans="2:23">
      <c r="B71" s="7">
        <f t="shared" ref="B71:B77" si="7">B70+1</f>
        <v>66</v>
      </c>
      <c r="C71" s="19">
        <v>7.0289999999999999</v>
      </c>
      <c r="D71" s="7">
        <f t="shared" ref="D71:D77" si="8">(C71-$L$5)/$L$6</f>
        <v>1.2476765799256504</v>
      </c>
      <c r="E71">
        <v>0.39392523932280854</v>
      </c>
      <c r="F71">
        <f t="shared" ref="F71:F77" si="9">E71+0.5</f>
        <v>0.89392523932280854</v>
      </c>
      <c r="G71" s="7">
        <v>0.91666666666666663</v>
      </c>
      <c r="H71" s="7">
        <f t="shared" ref="H71:H77" si="10">ABS(G71-F71)</f>
        <v>2.2741427343858089E-2</v>
      </c>
      <c r="S71" s="7">
        <f t="shared" ref="S71:S77" si="11">S70+1</f>
        <v>66</v>
      </c>
      <c r="T71" s="19">
        <v>7.0289999999999999</v>
      </c>
      <c r="U71" s="7">
        <f t="shared" ref="U71:U77" si="12">_xlfn.NORM.DIST(T71,$AA$5,$AA$6,1)</f>
        <v>0.89392523932280854</v>
      </c>
      <c r="V71" s="7">
        <v>0.91666666666666663</v>
      </c>
      <c r="W71" s="7">
        <f t="shared" ref="W71:W77" si="13">ABS(V71-U71)</f>
        <v>2.2741427343858089E-2</v>
      </c>
    </row>
    <row r="72" spans="2:23">
      <c r="B72" s="7">
        <f t="shared" si="7"/>
        <v>67</v>
      </c>
      <c r="C72" s="19">
        <v>7.0309999999999997</v>
      </c>
      <c r="D72" s="7">
        <f t="shared" si="8"/>
        <v>1.2523234200743487</v>
      </c>
      <c r="E72">
        <v>0.39477398085545479</v>
      </c>
      <c r="F72">
        <f t="shared" si="9"/>
        <v>0.89477398085545479</v>
      </c>
      <c r="G72" s="7">
        <v>0.93055555555555558</v>
      </c>
      <c r="H72" s="7">
        <f t="shared" si="10"/>
        <v>3.5781574700100793E-2</v>
      </c>
      <c r="S72" s="7">
        <f t="shared" si="11"/>
        <v>67</v>
      </c>
      <c r="T72" s="19">
        <v>7.0309999999999997</v>
      </c>
      <c r="U72" s="7">
        <f t="shared" si="12"/>
        <v>0.89477398085545479</v>
      </c>
      <c r="V72" s="7">
        <v>0.93055555555555558</v>
      </c>
      <c r="W72" s="7">
        <f t="shared" si="13"/>
        <v>3.5781574700100793E-2</v>
      </c>
    </row>
    <row r="73" spans="2:23">
      <c r="B73" s="7">
        <f t="shared" si="7"/>
        <v>68</v>
      </c>
      <c r="C73" s="19">
        <v>7.0670000000000002</v>
      </c>
      <c r="D73" s="7">
        <f t="shared" si="8"/>
        <v>1.3359665427509297</v>
      </c>
      <c r="E73">
        <v>0.40921989539491777</v>
      </c>
      <c r="F73">
        <f t="shared" si="9"/>
        <v>0.90921989539491777</v>
      </c>
      <c r="G73" s="7">
        <v>0.94444444444444442</v>
      </c>
      <c r="H73" s="7">
        <f t="shared" si="10"/>
        <v>3.5224549049526654E-2</v>
      </c>
      <c r="S73" s="7">
        <f t="shared" si="11"/>
        <v>68</v>
      </c>
      <c r="T73" s="19">
        <v>7.0670000000000002</v>
      </c>
      <c r="U73" s="7">
        <f t="shared" si="12"/>
        <v>0.90921989539491777</v>
      </c>
      <c r="V73" s="7">
        <v>0.94444444444444442</v>
      </c>
      <c r="W73" s="7">
        <f t="shared" si="13"/>
        <v>3.5224549049526654E-2</v>
      </c>
    </row>
    <row r="74" spans="2:23">
      <c r="B74" s="7">
        <f t="shared" si="7"/>
        <v>69</v>
      </c>
      <c r="C74" s="19">
        <v>7.0910000000000002</v>
      </c>
      <c r="D74" s="7">
        <f t="shared" si="8"/>
        <v>1.3917286245353164</v>
      </c>
      <c r="E74">
        <v>0.41799770457507701</v>
      </c>
      <c r="F74">
        <f t="shared" si="9"/>
        <v>0.91799770457507701</v>
      </c>
      <c r="G74" s="7">
        <v>0.95833333333333337</v>
      </c>
      <c r="H74" s="7">
        <f t="shared" si="10"/>
        <v>4.0335628758256359E-2</v>
      </c>
      <c r="S74" s="7">
        <f t="shared" si="11"/>
        <v>69</v>
      </c>
      <c r="T74" s="19">
        <v>7.0910000000000002</v>
      </c>
      <c r="U74" s="7">
        <f t="shared" si="12"/>
        <v>0.91799770457507701</v>
      </c>
      <c r="V74" s="7">
        <v>0.95833333333333337</v>
      </c>
      <c r="W74" s="7">
        <f t="shared" si="13"/>
        <v>4.0335628758256359E-2</v>
      </c>
    </row>
    <row r="75" spans="2:23">
      <c r="B75" s="7">
        <f t="shared" si="7"/>
        <v>70</v>
      </c>
      <c r="C75" s="7">
        <v>7.1440000000000001</v>
      </c>
      <c r="D75" s="7">
        <f t="shared" si="8"/>
        <v>1.5148698884758367</v>
      </c>
      <c r="E75">
        <v>0.43509732136994206</v>
      </c>
      <c r="F75">
        <f t="shared" si="9"/>
        <v>0.93509732136994206</v>
      </c>
      <c r="G75" s="7">
        <v>0.97222222222222221</v>
      </c>
      <c r="H75" s="7">
        <f t="shared" si="10"/>
        <v>3.7124900852280152E-2</v>
      </c>
      <c r="S75" s="7">
        <f t="shared" si="11"/>
        <v>70</v>
      </c>
      <c r="T75" s="7">
        <v>7.1440000000000001</v>
      </c>
      <c r="U75" s="7">
        <f t="shared" si="12"/>
        <v>0.93509732136994206</v>
      </c>
      <c r="V75" s="7">
        <v>0.97222222222222221</v>
      </c>
      <c r="W75" s="7">
        <f t="shared" si="13"/>
        <v>3.7124900852280152E-2</v>
      </c>
    </row>
    <row r="76" spans="2:23">
      <c r="B76" s="7">
        <f t="shared" si="7"/>
        <v>71</v>
      </c>
      <c r="C76" s="19">
        <v>7.3449999999999998</v>
      </c>
      <c r="D76" s="7">
        <f t="shared" si="8"/>
        <v>1.9818773234200737</v>
      </c>
      <c r="E76">
        <v>0.4762535137388908</v>
      </c>
      <c r="F76">
        <f t="shared" si="9"/>
        <v>0.9762535137388908</v>
      </c>
      <c r="G76" s="7">
        <v>0.98611111111111116</v>
      </c>
      <c r="H76" s="7">
        <f t="shared" si="10"/>
        <v>9.8575973722203614E-3</v>
      </c>
      <c r="S76" s="7">
        <f t="shared" si="11"/>
        <v>71</v>
      </c>
      <c r="T76" s="19">
        <v>7.3449999999999998</v>
      </c>
      <c r="U76" s="7">
        <f t="shared" si="12"/>
        <v>0.9762535137388908</v>
      </c>
      <c r="V76" s="7">
        <v>0.98611111111111116</v>
      </c>
      <c r="W76" s="7">
        <f t="shared" si="13"/>
        <v>9.8575973722203614E-3</v>
      </c>
    </row>
    <row r="77" spans="2:23">
      <c r="B77" s="7">
        <f t="shared" si="7"/>
        <v>72</v>
      </c>
      <c r="C77" s="19">
        <v>7.4109999999999996</v>
      </c>
      <c r="D77" s="7">
        <f t="shared" si="8"/>
        <v>2.1352230483271364</v>
      </c>
      <c r="E77">
        <v>0.48362860244900119</v>
      </c>
      <c r="F77">
        <f t="shared" si="9"/>
        <v>0.98362860244900119</v>
      </c>
      <c r="G77" s="7">
        <v>1</v>
      </c>
      <c r="H77" s="7">
        <f t="shared" si="10"/>
        <v>1.6371397550998812E-2</v>
      </c>
      <c r="S77" s="7">
        <f t="shared" si="11"/>
        <v>72</v>
      </c>
      <c r="T77" s="19">
        <v>7.4109999999999996</v>
      </c>
      <c r="U77" s="7">
        <f t="shared" si="12"/>
        <v>0.98362860244900119</v>
      </c>
      <c r="V77" s="7">
        <v>1</v>
      </c>
      <c r="W77" s="7">
        <f t="shared" si="13"/>
        <v>1.6371397550998812E-2</v>
      </c>
    </row>
    <row r="141" spans="11:11">
      <c r="K141" s="28"/>
    </row>
    <row r="142" spans="11:11">
      <c r="K142" s="28"/>
    </row>
    <row r="143" spans="11:11">
      <c r="K143" s="28"/>
    </row>
    <row r="144" spans="11:11">
      <c r="K144" s="28"/>
    </row>
    <row r="145" spans="11:11">
      <c r="K145" s="28"/>
    </row>
    <row r="146" spans="11:11">
      <c r="K146" s="28"/>
    </row>
    <row r="147" spans="11:11">
      <c r="K147" s="28"/>
    </row>
    <row r="148" spans="11:11">
      <c r="K148" s="28"/>
    </row>
    <row r="149" spans="11:11">
      <c r="K149" s="28"/>
    </row>
    <row r="150" spans="11:11">
      <c r="K150" s="28"/>
    </row>
    <row r="151" spans="11:11">
      <c r="K151" s="28"/>
    </row>
  </sheetData>
  <mergeCells count="6">
    <mergeCell ref="M17:O17"/>
    <mergeCell ref="K20:O20"/>
    <mergeCell ref="D1:L1"/>
    <mergeCell ref="AB17:AD17"/>
    <mergeCell ref="Z20:AD20"/>
    <mergeCell ref="T1:AB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Основные данные</vt:lpstr>
      <vt:lpstr>Интервальная таблица</vt:lpstr>
      <vt:lpstr>Графики</vt:lpstr>
      <vt:lpstr>Пирсона</vt:lpstr>
      <vt:lpstr>Колмогорова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2022-05-12T19:23:55Z</dcterms:modified>
</cp:coreProperties>
</file>