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MPB\Sitio web\material descargable\viviana ramos\"/>
    </mc:Choice>
  </mc:AlternateContent>
  <xr:revisionPtr revIDLastSave="0" documentId="13_ncr:1_{911F49F2-94C3-4DF5-919A-DC8838B1FAD6}" xr6:coauthVersionLast="45" xr6:coauthVersionMax="45" xr10:uidLastSave="{00000000-0000-0000-0000-000000000000}"/>
  <bookViews>
    <workbookView xWindow="-108" yWindow="-108" windowWidth="23256" windowHeight="12576" firstSheet="2" activeTab="7" xr2:uid="{00000000-000D-0000-FFFF-FFFF00000000}"/>
  </bookViews>
  <sheets>
    <sheet name="Definiciones" sheetId="1" r:id="rId1"/>
    <sheet name="Costo Fijo" sheetId="2" r:id="rId2"/>
    <sheet name="Capacidad Productiva" sheetId="3" r:id="rId3"/>
    <sheet name="CF Unitario" sheetId="4" r:id="rId4"/>
    <sheet name="Costo Variable" sheetId="5" r:id="rId5"/>
    <sheet name="Costo Total" sheetId="6" r:id="rId6"/>
    <sheet name="Calculos punto equilibrio" sheetId="8" r:id="rId7"/>
    <sheet name="Análisis" sheetId="7" r:id="rId8"/>
  </sheets>
  <definedNames>
    <definedName name="_xlnm.Print_Area" localSheetId="7">Análisis!$A$1:$I$48</definedName>
    <definedName name="_xlnm.Print_Area" localSheetId="6">'Calculos punto equilibrio'!$A$1:$O$26</definedName>
    <definedName name="_xlnm.Print_Area" localSheetId="2">'Capacidad Productiva'!$A$1:$O$30</definedName>
    <definedName name="_xlnm.Print_Area" localSheetId="3">'CF Unitario'!$A$1:$O$7</definedName>
    <definedName name="_xlnm.Print_Area" localSheetId="1">'Costo Fijo'!$A$1:$O$26</definedName>
    <definedName name="_xlnm.Print_Area" localSheetId="5">'Costo Total'!$A$1:$I$15</definedName>
    <definedName name="_xlnm.Print_Area" localSheetId="4">'Costo Variable'!$A$1:$N$11</definedName>
    <definedName name="_xlnm.Print_Area" localSheetId="0">Definiciones!$A$1:$H$62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6" l="1"/>
  <c r="C22" i="8" l="1"/>
  <c r="C21" i="8"/>
  <c r="C18" i="8"/>
  <c r="C17" i="8"/>
  <c r="N12" i="8"/>
  <c r="M12" i="8"/>
  <c r="L12" i="8"/>
  <c r="K12" i="8"/>
  <c r="J12" i="8"/>
  <c r="I12" i="8"/>
  <c r="H12" i="8"/>
  <c r="G12" i="8"/>
  <c r="F12" i="8"/>
  <c r="E12" i="8"/>
  <c r="D12" i="8"/>
  <c r="C12" i="8"/>
  <c r="C24" i="8" s="1"/>
  <c r="C23" i="8" l="1"/>
  <c r="C19" i="8"/>
  <c r="C25" i="8" s="1"/>
  <c r="C20" i="8"/>
  <c r="C17" i="7"/>
  <c r="C29" i="3"/>
  <c r="C22" i="3"/>
  <c r="C23" i="3"/>
  <c r="C24" i="3"/>
  <c r="C25" i="3"/>
  <c r="C26" i="3"/>
  <c r="C27" i="3"/>
  <c r="C28" i="3"/>
  <c r="C21" i="3"/>
  <c r="E24" i="7"/>
  <c r="F24" i="7" s="1"/>
  <c r="C18" i="7"/>
  <c r="E10" i="3"/>
  <c r="F10" i="3" s="1"/>
  <c r="G10" i="3" s="1"/>
  <c r="H10" i="3" s="1"/>
  <c r="I10" i="3" s="1"/>
  <c r="D11" i="3"/>
  <c r="E11" i="3" s="1"/>
  <c r="F11" i="3" s="1"/>
  <c r="D12" i="3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D13" i="3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D14" i="3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D15" i="3"/>
  <c r="E15" i="3" s="1"/>
  <c r="F15" i="3" s="1"/>
  <c r="G15" i="3" s="1"/>
  <c r="H15" i="3" s="1"/>
  <c r="I15" i="3" s="1"/>
  <c r="J15" i="3" s="1"/>
  <c r="K15" i="3" s="1"/>
  <c r="L15" i="3" s="1"/>
  <c r="M15" i="3" s="1"/>
  <c r="N15" i="3" s="1"/>
  <c r="D16" i="3"/>
  <c r="E16" i="3" s="1"/>
  <c r="F16" i="3" s="1"/>
  <c r="G16" i="3" s="1"/>
  <c r="H16" i="3" s="1"/>
  <c r="I16" i="3" s="1"/>
  <c r="J16" i="3" s="1"/>
  <c r="K16" i="3" s="1"/>
  <c r="L16" i="3" s="1"/>
  <c r="M16" i="3" s="1"/>
  <c r="N16" i="3" s="1"/>
  <c r="D17" i="3"/>
  <c r="E17" i="3" s="1"/>
  <c r="F17" i="3" s="1"/>
  <c r="G17" i="3" s="1"/>
  <c r="H17" i="3" s="1"/>
  <c r="I17" i="3" s="1"/>
  <c r="J17" i="3" s="1"/>
  <c r="K17" i="3" s="1"/>
  <c r="L17" i="3" s="1"/>
  <c r="M17" i="3" s="1"/>
  <c r="N17" i="3" s="1"/>
  <c r="D10" i="3"/>
  <c r="F23" i="7"/>
  <c r="H9" i="5"/>
  <c r="H8" i="5"/>
  <c r="H7" i="5"/>
  <c r="H6" i="5"/>
  <c r="H5" i="5"/>
  <c r="H4" i="5"/>
  <c r="C18" i="3"/>
  <c r="N25" i="2"/>
  <c r="M25" i="2"/>
  <c r="L25" i="2"/>
  <c r="K25" i="2"/>
  <c r="J25" i="2"/>
  <c r="I25" i="2"/>
  <c r="H25" i="2"/>
  <c r="G25" i="2"/>
  <c r="F25" i="2"/>
  <c r="E25" i="2"/>
  <c r="D25" i="2"/>
  <c r="C25" i="2"/>
  <c r="C21" i="7" l="1"/>
  <c r="H10" i="5"/>
  <c r="I10" i="5" s="1"/>
  <c r="E18" i="3"/>
  <c r="E6" i="4" s="1"/>
  <c r="F18" i="3"/>
  <c r="F6" i="4" s="1"/>
  <c r="G11" i="3"/>
  <c r="H11" i="3" s="1"/>
  <c r="J10" i="3"/>
  <c r="D18" i="3"/>
  <c r="D6" i="4" s="1"/>
  <c r="G24" i="7"/>
  <c r="H24" i="7" s="1"/>
  <c r="C6" i="4"/>
  <c r="D5" i="6" s="1"/>
  <c r="E25" i="7"/>
  <c r="F5" i="6" l="1"/>
  <c r="G18" i="3"/>
  <c r="G6" i="4" s="1"/>
  <c r="I11" i="3"/>
  <c r="H18" i="3"/>
  <c r="H6" i="4" s="1"/>
  <c r="K10" i="3"/>
  <c r="F25" i="7"/>
  <c r="E26" i="7"/>
  <c r="G25" i="7"/>
  <c r="G23" i="7"/>
  <c r="H23" i="7" s="1"/>
  <c r="J11" i="3" l="1"/>
  <c r="I18" i="3"/>
  <c r="I6" i="4" s="1"/>
  <c r="L10" i="3"/>
  <c r="F26" i="7"/>
  <c r="E27" i="7"/>
  <c r="G26" i="7"/>
  <c r="H25" i="7"/>
  <c r="K11" i="3" l="1"/>
  <c r="J18" i="3"/>
  <c r="J6" i="4" s="1"/>
  <c r="M10" i="3"/>
  <c r="N10" i="3" s="1"/>
  <c r="H26" i="7"/>
  <c r="F27" i="7"/>
  <c r="E28" i="7"/>
  <c r="G27" i="7"/>
  <c r="L11" i="3" l="1"/>
  <c r="K18" i="3"/>
  <c r="K6" i="4" s="1"/>
  <c r="F28" i="7"/>
  <c r="E29" i="7"/>
  <c r="G28" i="7"/>
  <c r="H27" i="7"/>
  <c r="M11" i="3" l="1"/>
  <c r="L18" i="3"/>
  <c r="L6" i="4" s="1"/>
  <c r="H28" i="7"/>
  <c r="F29" i="7"/>
  <c r="E30" i="7"/>
  <c r="G29" i="7"/>
  <c r="M18" i="3" l="1"/>
  <c r="M6" i="4" s="1"/>
  <c r="N11" i="3"/>
  <c r="N18" i="3" s="1"/>
  <c r="N6" i="4" s="1"/>
  <c r="F30" i="7"/>
  <c r="E31" i="7"/>
  <c r="G30" i="7"/>
  <c r="H29" i="7"/>
  <c r="F31" i="7" l="1"/>
  <c r="E32" i="7"/>
  <c r="G31" i="7"/>
  <c r="H30" i="7"/>
  <c r="H31" i="7" l="1"/>
  <c r="F32" i="7"/>
  <c r="E33" i="7"/>
  <c r="G32" i="7"/>
  <c r="H32" i="7" l="1"/>
  <c r="F33" i="7"/>
  <c r="E34" i="7"/>
  <c r="G33" i="7"/>
  <c r="H33" i="7" l="1"/>
  <c r="F34" i="7"/>
  <c r="E35" i="7"/>
  <c r="G34" i="7"/>
  <c r="H34" i="7" l="1"/>
  <c r="F35" i="7"/>
  <c r="E36" i="7"/>
  <c r="G35" i="7"/>
  <c r="F36" i="7" l="1"/>
  <c r="E37" i="7"/>
  <c r="G36" i="7"/>
  <c r="H35" i="7"/>
  <c r="H36" i="7" l="1"/>
  <c r="F37" i="7"/>
  <c r="E38" i="7"/>
  <c r="G37" i="7"/>
  <c r="H37" i="7" l="1"/>
  <c r="F38" i="7"/>
  <c r="E39" i="7"/>
  <c r="G38" i="7"/>
  <c r="H38" i="7" l="1"/>
  <c r="F39" i="7"/>
  <c r="E40" i="7"/>
  <c r="G39" i="7"/>
  <c r="H39" i="7" l="1"/>
  <c r="F40" i="7"/>
  <c r="E41" i="7"/>
  <c r="G40" i="7"/>
  <c r="F41" i="7" l="1"/>
  <c r="E42" i="7"/>
  <c r="G41" i="7"/>
  <c r="H40" i="7"/>
  <c r="H41" i="7" l="1"/>
  <c r="F42" i="7"/>
  <c r="E43" i="7"/>
  <c r="E44" i="7" s="1"/>
  <c r="G42" i="7"/>
  <c r="F44" i="7" l="1"/>
  <c r="E45" i="7"/>
  <c r="G44" i="7"/>
  <c r="H42" i="7"/>
  <c r="F43" i="7"/>
  <c r="G43" i="7"/>
  <c r="H44" i="7" l="1"/>
  <c r="F45" i="7"/>
  <c r="E46" i="7"/>
  <c r="G45" i="7"/>
  <c r="H43" i="7"/>
  <c r="F46" i="7" l="1"/>
  <c r="E47" i="7"/>
  <c r="G46" i="7"/>
  <c r="H45" i="7"/>
  <c r="H46" i="7" l="1"/>
  <c r="F47" i="7"/>
  <c r="G47" i="7"/>
  <c r="H47" i="7" l="1"/>
</calcChain>
</file>

<file path=xl/sharedStrings.xml><?xml version="1.0" encoding="utf-8"?>
<sst xmlns="http://schemas.openxmlformats.org/spreadsheetml/2006/main" count="91" uniqueCount="68">
  <si>
    <t>COSTO FIJO</t>
  </si>
  <si>
    <t>TOTAL</t>
  </si>
  <si>
    <t>Internet</t>
  </si>
  <si>
    <t xml:space="preserve">Luz </t>
  </si>
  <si>
    <t>Agua</t>
  </si>
  <si>
    <t>Telefono</t>
  </si>
  <si>
    <t>Patente</t>
  </si>
  <si>
    <t>Permiso</t>
  </si>
  <si>
    <t xml:space="preserve">Arriendo </t>
  </si>
  <si>
    <t>Gas</t>
  </si>
  <si>
    <t>Papeleria</t>
  </si>
  <si>
    <t xml:space="preserve">Impuesto </t>
  </si>
  <si>
    <t>Publicidad</t>
  </si>
  <si>
    <t>Depreciación</t>
  </si>
  <si>
    <t>Honorarios contador</t>
  </si>
  <si>
    <t>Ejemplo con emprendimiento de panificadora</t>
  </si>
  <si>
    <t>Pan</t>
  </si>
  <si>
    <t>Quequitos</t>
  </si>
  <si>
    <t>Torta</t>
  </si>
  <si>
    <t>Pasteles</t>
  </si>
  <si>
    <t>Berlines</t>
  </si>
  <si>
    <t>Pie limon</t>
  </si>
  <si>
    <t>Galletas</t>
  </si>
  <si>
    <t>Otros</t>
  </si>
  <si>
    <t>1 UNIDAD Pan amasado</t>
  </si>
  <si>
    <t>Insumo</t>
  </si>
  <si>
    <t>Cantidad</t>
  </si>
  <si>
    <t xml:space="preserve">Precio ref  </t>
  </si>
  <si>
    <t>Valor insumo</t>
  </si>
  <si>
    <t>Precio por unidad</t>
  </si>
  <si>
    <t>Harina</t>
  </si>
  <si>
    <t>gr</t>
  </si>
  <si>
    <t>cc</t>
  </si>
  <si>
    <t>Sal</t>
  </si>
  <si>
    <t>Azucar</t>
  </si>
  <si>
    <t>Levadura</t>
  </si>
  <si>
    <t>Manteca</t>
  </si>
  <si>
    <t>Costo total unitario</t>
  </si>
  <si>
    <t>Costo Fijo Unitario</t>
  </si>
  <si>
    <t>Costo Variable Unitario</t>
  </si>
  <si>
    <t>Total costo unitario</t>
  </si>
  <si>
    <t>1 unidad de pan</t>
  </si>
  <si>
    <t>UNIDADES VENDIDAS</t>
  </si>
  <si>
    <t>VENTAS</t>
  </si>
  <si>
    <t>IMPORTE TOTAL</t>
  </si>
  <si>
    <t>Costo variable por unidad</t>
  </si>
  <si>
    <t>Precio unitario</t>
  </si>
  <si>
    <t>Incrementos de unidades</t>
  </si>
  <si>
    <t>PUNTO DE EQUILIBRIO</t>
  </si>
  <si>
    <t>Mantención maquinaria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</si>
  <si>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</si>
  <si>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</si>
  <si>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</si>
  <si>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</si>
  <si>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</si>
  <si>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</si>
  <si>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</si>
  <si>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</si>
  <si>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</si>
  <si>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</si>
  <si>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</si>
  <si>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</si>
  <si>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COSTOS FIJOS POR MES</t>
  </si>
  <si>
    <t>COSTO FIJO UNITARIO  =  COSTO FIJO : CAPACIDAD DE PRODUCCION</t>
  </si>
  <si>
    <t>INGRESOS /PÉRDIDAS</t>
  </si>
  <si>
    <t>Calculo en porcentajes</t>
  </si>
  <si>
    <t>Costo fijo total por producto</t>
  </si>
  <si>
    <r>
      <t xml:space="preserve">Costos fijos </t>
    </r>
    <r>
      <rPr>
        <b/>
        <sz val="14"/>
        <color rgb="FF000000"/>
        <rFont val="Helvetica Neue"/>
        <family val="2"/>
      </rPr>
      <t>total por producto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</si>
</sst>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_-;\-&quot;$&quot;* #,##0_-;_-&quot;$&quot;* &quot;-&quot;_-;_-@_-"/>
    <numFmt numFmtId="165" formatCode="_-* #,##0_-;\-* #,##0_-;_-* &quot;-&quot;_-;_-@_-"/>
    <numFmt numFmtId="166" formatCode="mmmm"/>
    <numFmt numFmtId="167" formatCode="&quot;$&quot;#,##0"/>
    <numFmt numFmtId="168" formatCode="_-* #,##0.00_-;\-* #,##0.00_-;_-* &quot;-&quot;_-;_-@_-"/>
  </numFmts>
  <fonts count="14">
    <font>
      <sz val="10"/>
      <color indexed="8"/>
      <name val="Helvetica Neue Light"/>
    </font>
    <font>
      <b/>
      <sz val="10"/>
      <color indexed="8"/>
      <name val="Helvetica Neue"/>
    </font>
    <font>
      <sz val="10"/>
      <color indexed="8"/>
      <name val="Helvetica Neue Light"/>
    </font>
    <font>
      <sz val="14"/>
      <color indexed="8"/>
      <name val="Helvetica Neue Light"/>
    </font>
    <font>
      <sz val="14"/>
      <color indexed="8"/>
      <name val="Helvetica Neue Medium"/>
    </font>
    <font>
      <b/>
      <sz val="14"/>
      <color indexed="10"/>
      <name val="Helvetica Neue"/>
      <family val="2"/>
    </font>
    <font>
      <b/>
      <sz val="14"/>
      <color indexed="8"/>
      <name val="Helvetica Neue"/>
      <family val="2"/>
    </font>
    <font>
      <sz val="8"/>
      <name val="Helvetica Neue Light"/>
    </font>
    <font>
      <b/>
      <sz val="14"/>
      <color indexed="11"/>
      <name val="Helvetica Neue"/>
      <family val="2"/>
    </font>
    <font>
      <b/>
      <sz val="14"/>
      <color rgb="FF000000"/>
      <name val="Helvetica Neue"/>
      <family val="2"/>
    </font>
    <font>
      <sz val="14"/>
      <color rgb="FF000000"/>
      <name val="Helvetica Neue Light"/>
    </font>
    <font>
      <b/>
      <sz val="14"/>
      <color rgb="FF357CA2"/>
      <name val="Helvetica Neue"/>
      <family val="2"/>
    </font>
    <font>
      <b/>
      <sz val="14"/>
      <color indexed="8"/>
      <name val="Helvetica Neue Light"/>
    </font>
    <font>
      <b/>
      <sz val="14"/>
      <color rgb="FF000000"/>
      <name val="Helvetica Neue Light"/>
    </font>
  </fonts>
  <fills count="7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</fills>
  <borders count="36">
    <border>
      <left/>
      <right/>
      <top/>
      <bottom/>
      <diagonal/>
    </border>
    <border>
      <left/>
      <right style="thin">
        <color indexed="15"/>
      </right>
      <top/>
      <bottom style="thin">
        <color indexed="12"/>
      </bottom>
      <diagonal/>
    </border>
    <border>
      <left style="thin">
        <color indexed="15"/>
      </left>
      <right style="thin">
        <color indexed="15"/>
      </right>
      <top/>
      <bottom style="thin">
        <color indexed="12"/>
      </bottom>
      <diagonal/>
    </border>
    <border>
      <left style="thin">
        <color indexed="15"/>
      </left>
      <right/>
      <top/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dotted">
        <color indexed="13"/>
      </bottom>
      <diagonal/>
    </border>
    <border>
      <left style="thin">
        <color indexed="12"/>
      </left>
      <right style="thin">
        <color indexed="16"/>
      </right>
      <top style="thin">
        <color indexed="12"/>
      </top>
      <bottom style="dotted">
        <color indexed="13"/>
      </bottom>
      <diagonal/>
    </border>
    <border>
      <left style="thin">
        <color indexed="16"/>
      </left>
      <right style="thin">
        <color indexed="16"/>
      </right>
      <top style="thin">
        <color indexed="12"/>
      </top>
      <bottom style="dotted">
        <color indexed="13"/>
      </bottom>
      <diagonal/>
    </border>
    <border>
      <left style="thin">
        <color indexed="16"/>
      </left>
      <right/>
      <top style="thin">
        <color indexed="12"/>
      </top>
      <bottom style="dotted">
        <color indexed="13"/>
      </bottom>
      <diagonal/>
    </border>
    <border>
      <left/>
      <right style="thin">
        <color indexed="12"/>
      </right>
      <top style="dotted">
        <color indexed="13"/>
      </top>
      <bottom style="dotted">
        <color indexed="13"/>
      </bottom>
      <diagonal/>
    </border>
    <border>
      <left style="thin">
        <color indexed="12"/>
      </left>
      <right style="thin">
        <color indexed="16"/>
      </right>
      <top style="dotted">
        <color indexed="13"/>
      </top>
      <bottom style="dotted">
        <color indexed="13"/>
      </bottom>
      <diagonal/>
    </border>
    <border>
      <left style="thin">
        <color indexed="16"/>
      </left>
      <right style="thin">
        <color indexed="16"/>
      </right>
      <top style="dotted">
        <color indexed="13"/>
      </top>
      <bottom style="dotted">
        <color indexed="13"/>
      </bottom>
      <diagonal/>
    </border>
    <border>
      <left style="thin">
        <color indexed="16"/>
      </left>
      <right/>
      <top style="dotted">
        <color indexed="13"/>
      </top>
      <bottom style="dotted">
        <color indexed="13"/>
      </bottom>
      <diagonal/>
    </border>
    <border>
      <left/>
      <right style="thin">
        <color indexed="15"/>
      </right>
      <top style="thin">
        <color indexed="15"/>
      </top>
      <bottom style="thin">
        <color indexed="12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2"/>
      </bottom>
      <diagonal/>
    </border>
    <border>
      <left/>
      <right style="dotted">
        <color indexed="13"/>
      </right>
      <top/>
      <bottom style="thin">
        <color indexed="11"/>
      </bottom>
      <diagonal/>
    </border>
    <border>
      <left style="dotted">
        <color indexed="13"/>
      </left>
      <right style="dotted">
        <color indexed="13"/>
      </right>
      <top/>
      <bottom style="thin">
        <color indexed="11"/>
      </bottom>
      <diagonal/>
    </border>
    <border>
      <left style="dotted">
        <color indexed="13"/>
      </left>
      <right/>
      <top/>
      <bottom style="thin">
        <color indexed="11"/>
      </bottom>
      <diagonal/>
    </border>
    <border>
      <left/>
      <right style="dotted">
        <color indexed="13"/>
      </right>
      <top style="thin">
        <color indexed="11"/>
      </top>
      <bottom style="dotted">
        <color indexed="13"/>
      </bottom>
      <diagonal/>
    </border>
    <border>
      <left style="dotted">
        <color indexed="13"/>
      </left>
      <right style="dotted">
        <color indexed="13"/>
      </right>
      <top style="thin">
        <color indexed="11"/>
      </top>
      <bottom style="dotted">
        <color indexed="13"/>
      </bottom>
      <diagonal/>
    </border>
    <border>
      <left style="dotted">
        <color indexed="13"/>
      </left>
      <right/>
      <top style="thin">
        <color indexed="11"/>
      </top>
      <bottom style="dotted">
        <color indexed="13"/>
      </bottom>
      <diagonal/>
    </border>
    <border>
      <left/>
      <right style="dotted">
        <color indexed="13"/>
      </right>
      <top style="dotted">
        <color indexed="13"/>
      </top>
      <bottom style="dotted">
        <color indexed="13"/>
      </bottom>
      <diagonal/>
    </border>
    <border>
      <left style="dotted">
        <color indexed="13"/>
      </left>
      <right style="dotted">
        <color indexed="13"/>
      </right>
      <top style="dotted">
        <color indexed="13"/>
      </top>
      <bottom style="dotted">
        <color indexed="13"/>
      </bottom>
      <diagonal/>
    </border>
    <border>
      <left style="dotted">
        <color indexed="13"/>
      </left>
      <right/>
      <top style="dotted">
        <color indexed="13"/>
      </top>
      <bottom style="dotted">
        <color indexed="13"/>
      </bottom>
      <diagonal/>
    </border>
    <border>
      <left/>
      <right style="dotted">
        <color indexed="13"/>
      </right>
      <top style="dotted">
        <color indexed="13"/>
      </top>
      <bottom style="thin">
        <color indexed="11"/>
      </bottom>
      <diagonal/>
    </border>
    <border>
      <left style="dotted">
        <color indexed="13"/>
      </left>
      <right/>
      <top style="dotted">
        <color indexed="13"/>
      </top>
      <bottom style="thin">
        <color indexed="11"/>
      </bottom>
      <diagonal/>
    </border>
    <border>
      <left style="thin">
        <color indexed="16"/>
      </left>
      <right style="thin">
        <color indexed="16"/>
      </right>
      <top style="thin">
        <color indexed="11"/>
      </top>
      <bottom style="thin">
        <color indexed="1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12"/>
      </right>
      <top style="dotted">
        <color indexed="13"/>
      </top>
      <bottom style="thin">
        <color indexed="64"/>
      </bottom>
      <diagonal/>
    </border>
    <border>
      <left style="thin">
        <color indexed="12"/>
      </left>
      <right style="thin">
        <color indexed="16"/>
      </right>
      <top style="dotted">
        <color indexed="13"/>
      </top>
      <bottom style="thin">
        <color indexed="64"/>
      </bottom>
      <diagonal/>
    </border>
    <border>
      <left style="thin">
        <color indexed="16"/>
      </left>
      <right style="thin">
        <color indexed="16"/>
      </right>
      <top style="dotted">
        <color indexed="13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indexed="12"/>
      </left>
      <right style="dotted">
        <color indexed="12"/>
      </right>
      <top style="dotted">
        <color indexed="12"/>
      </top>
      <bottom style="dotted">
        <color indexed="12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thin">
        <color indexed="15"/>
      </bottom>
      <diagonal/>
    </border>
  </borders>
  <cellStyleXfs count="3">
    <xf numFmtId="0" fontId="0" fillId="0" borderId="0" applyNumberFormat="0" applyFill="0" applyBorder="0" applyProtection="0">
      <alignment vertical="top" wrapText="1"/>
    </xf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0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0" fillId="3" borderId="9" xfId="0" applyFont="1" applyFill="1" applyBorder="1" applyAlignment="1">
      <alignment vertical="top" wrapText="1"/>
    </xf>
    <xf numFmtId="0" fontId="0" fillId="3" borderId="10" xfId="0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3" fillId="0" borderId="0" xfId="0" applyNumberFormat="1" applyFont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166" fontId="5" fillId="2" borderId="2" xfId="0" applyNumberFormat="1" applyFont="1" applyFill="1" applyBorder="1" applyAlignment="1">
      <alignment vertical="top" wrapText="1"/>
    </xf>
    <xf numFmtId="49" fontId="5" fillId="2" borderId="3" xfId="0" applyNumberFormat="1" applyFont="1" applyFill="1" applyBorder="1" applyAlignment="1">
      <alignment vertical="top" wrapText="1"/>
    </xf>
    <xf numFmtId="49" fontId="6" fillId="0" borderId="4" xfId="0" applyNumberFormat="1" applyFont="1" applyBorder="1" applyAlignment="1">
      <alignment vertical="top" wrapText="1"/>
    </xf>
    <xf numFmtId="0" fontId="3" fillId="0" borderId="5" xfId="0" applyNumberFormat="1" applyFont="1" applyBorder="1" applyAlignment="1">
      <alignment vertical="top" wrapText="1"/>
    </xf>
    <xf numFmtId="49" fontId="6" fillId="0" borderId="8" xfId="0" applyNumberFormat="1" applyFont="1" applyBorder="1" applyAlignment="1">
      <alignment vertical="top" wrapText="1"/>
    </xf>
    <xf numFmtId="0" fontId="3" fillId="3" borderId="9" xfId="0" applyNumberFormat="1" applyFont="1" applyFill="1" applyBorder="1" applyAlignment="1">
      <alignment vertical="top" wrapText="1"/>
    </xf>
    <xf numFmtId="0" fontId="3" fillId="0" borderId="9" xfId="0" applyNumberFormat="1" applyFont="1" applyBorder="1" applyAlignment="1">
      <alignment vertical="top" wrapText="1"/>
    </xf>
    <xf numFmtId="164" fontId="3" fillId="0" borderId="0" xfId="2" applyFont="1" applyAlignment="1">
      <alignment vertical="top" wrapText="1"/>
    </xf>
    <xf numFmtId="164" fontId="5" fillId="2" borderId="1" xfId="2" applyFont="1" applyFill="1" applyBorder="1" applyAlignment="1">
      <alignment vertical="top" wrapText="1"/>
    </xf>
    <xf numFmtId="164" fontId="3" fillId="0" borderId="6" xfId="2" applyFont="1" applyBorder="1" applyAlignment="1">
      <alignment vertical="top" wrapText="1"/>
    </xf>
    <xf numFmtId="164" fontId="3" fillId="3" borderId="9" xfId="2" applyFont="1" applyFill="1" applyBorder="1" applyAlignment="1">
      <alignment vertical="top" wrapText="1"/>
    </xf>
    <xf numFmtId="164" fontId="3" fillId="3" borderId="10" xfId="2" applyFont="1" applyFill="1" applyBorder="1" applyAlignment="1">
      <alignment vertical="top" wrapText="1"/>
    </xf>
    <xf numFmtId="164" fontId="3" fillId="0" borderId="10" xfId="2" applyFont="1" applyBorder="1" applyAlignment="1">
      <alignment vertical="top" wrapText="1"/>
    </xf>
    <xf numFmtId="164" fontId="3" fillId="0" borderId="11" xfId="2" applyFont="1" applyBorder="1" applyAlignment="1">
      <alignment vertical="top" wrapText="1"/>
    </xf>
    <xf numFmtId="164" fontId="6" fillId="0" borderId="4" xfId="2" applyFont="1" applyBorder="1" applyAlignment="1">
      <alignment horizontal="left" wrapText="1"/>
    </xf>
    <xf numFmtId="164" fontId="6" fillId="0" borderId="8" xfId="2" applyFont="1" applyBorder="1" applyAlignment="1">
      <alignment horizontal="left" wrapText="1"/>
    </xf>
    <xf numFmtId="164" fontId="3" fillId="0" borderId="0" xfId="2" applyFont="1" applyAlignment="1">
      <alignment wrapText="1"/>
    </xf>
    <xf numFmtId="164" fontId="3" fillId="0" borderId="5" xfId="2" applyFont="1" applyBorder="1" applyAlignment="1">
      <alignment wrapText="1"/>
    </xf>
    <xf numFmtId="164" fontId="3" fillId="0" borderId="6" xfId="2" applyFont="1" applyBorder="1" applyAlignment="1">
      <alignment wrapText="1"/>
    </xf>
    <xf numFmtId="164" fontId="3" fillId="3" borderId="9" xfId="2" applyFont="1" applyFill="1" applyBorder="1" applyAlignment="1">
      <alignment wrapText="1"/>
    </xf>
    <xf numFmtId="164" fontId="3" fillId="3" borderId="10" xfId="2" applyFont="1" applyFill="1" applyBorder="1" applyAlignment="1">
      <alignment wrapText="1"/>
    </xf>
    <xf numFmtId="164" fontId="3" fillId="0" borderId="9" xfId="2" applyFont="1" applyBorder="1" applyAlignment="1">
      <alignment wrapText="1"/>
    </xf>
    <xf numFmtId="164" fontId="3" fillId="0" borderId="10" xfId="2" applyFont="1" applyBorder="1" applyAlignment="1">
      <alignment wrapText="1"/>
    </xf>
    <xf numFmtId="164" fontId="5" fillId="2" borderId="2" xfId="2" applyFont="1" applyFill="1" applyBorder="1" applyAlignment="1">
      <alignment horizontal="left" wrapText="1"/>
    </xf>
    <xf numFmtId="166" fontId="5" fillId="2" borderId="3" xfId="0" applyNumberFormat="1" applyFont="1" applyFill="1" applyBorder="1" applyAlignment="1">
      <alignment vertical="top" wrapText="1"/>
    </xf>
    <xf numFmtId="0" fontId="4" fillId="0" borderId="0" xfId="0" applyFont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3" fontId="3" fillId="0" borderId="5" xfId="2" applyNumberFormat="1" applyFont="1" applyBorder="1" applyAlignment="1">
      <alignment vertical="top" wrapText="1"/>
    </xf>
    <xf numFmtId="3" fontId="3" fillId="3" borderId="9" xfId="2" applyNumberFormat="1" applyFont="1" applyFill="1" applyBorder="1" applyAlignment="1">
      <alignment vertical="top" wrapText="1"/>
    </xf>
    <xf numFmtId="3" fontId="3" fillId="0" borderId="9" xfId="2" applyNumberFormat="1" applyFont="1" applyBorder="1" applyAlignment="1">
      <alignment vertical="top" wrapText="1"/>
    </xf>
    <xf numFmtId="49" fontId="5" fillId="2" borderId="1" xfId="0" applyNumberFormat="1" applyFont="1" applyFill="1" applyBorder="1" applyAlignment="1">
      <alignment vertical="top" wrapText="1"/>
    </xf>
    <xf numFmtId="49" fontId="5" fillId="2" borderId="2" xfId="0" applyNumberFormat="1" applyFont="1" applyFill="1" applyBorder="1" applyAlignment="1">
      <alignment vertical="top" wrapText="1"/>
    </xf>
    <xf numFmtId="49" fontId="3" fillId="0" borderId="6" xfId="0" applyNumberFormat="1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49" fontId="3" fillId="3" borderId="10" xfId="0" applyNumberFormat="1" applyFont="1" applyFill="1" applyBorder="1" applyAlignment="1">
      <alignment vertical="top" wrapText="1"/>
    </xf>
    <xf numFmtId="0" fontId="3" fillId="3" borderId="11" xfId="0" applyFont="1" applyFill="1" applyBorder="1" applyAlignment="1">
      <alignment vertical="top" wrapText="1"/>
    </xf>
    <xf numFmtId="49" fontId="3" fillId="0" borderId="10" xfId="0" applyNumberFormat="1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3" borderId="9" xfId="0" applyFont="1" applyFill="1" applyBorder="1" applyAlignment="1">
      <alignment vertical="top" wrapText="1"/>
    </xf>
    <xf numFmtId="0" fontId="3" fillId="3" borderId="10" xfId="0" applyFont="1" applyFill="1" applyBorder="1" applyAlignment="1">
      <alignment vertical="top" wrapText="1"/>
    </xf>
    <xf numFmtId="0" fontId="5" fillId="2" borderId="12" xfId="0" applyFont="1" applyFill="1" applyBorder="1" applyAlignment="1">
      <alignment vertical="top" wrapText="1"/>
    </xf>
    <xf numFmtId="49" fontId="5" fillId="2" borderId="13" xfId="0" applyNumberFormat="1" applyFont="1" applyFill="1" applyBorder="1" applyAlignment="1">
      <alignment vertical="top" wrapText="1"/>
    </xf>
    <xf numFmtId="49" fontId="6" fillId="0" borderId="29" xfId="0" applyNumberFormat="1" applyFont="1" applyBorder="1" applyAlignment="1">
      <alignment vertical="top" wrapText="1"/>
    </xf>
    <xf numFmtId="3" fontId="6" fillId="0" borderId="30" xfId="2" applyNumberFormat="1" applyFont="1" applyBorder="1" applyAlignment="1">
      <alignment vertical="top" wrapText="1"/>
    </xf>
    <xf numFmtId="164" fontId="6" fillId="0" borderId="29" xfId="2" applyFont="1" applyBorder="1" applyAlignment="1">
      <alignment wrapText="1"/>
    </xf>
    <xf numFmtId="164" fontId="6" fillId="0" borderId="30" xfId="2" applyFont="1" applyBorder="1" applyAlignment="1">
      <alignment wrapText="1"/>
    </xf>
    <xf numFmtId="164" fontId="6" fillId="0" borderId="31" xfId="2" applyFont="1" applyBorder="1" applyAlignment="1">
      <alignment wrapText="1"/>
    </xf>
    <xf numFmtId="0" fontId="3" fillId="0" borderId="0" xfId="0" applyNumberFormat="1" applyFont="1" applyAlignment="1">
      <alignment horizontal="center" vertical="top" wrapText="1"/>
    </xf>
    <xf numFmtId="49" fontId="8" fillId="4" borderId="14" xfId="0" applyNumberFormat="1" applyFont="1" applyFill="1" applyBorder="1" applyAlignment="1">
      <alignment horizontal="center" vertical="top" wrapText="1"/>
    </xf>
    <xf numFmtId="49" fontId="8" fillId="4" borderId="15" xfId="0" applyNumberFormat="1" applyFont="1" applyFill="1" applyBorder="1" applyAlignment="1">
      <alignment horizontal="center" vertical="top" wrapText="1"/>
    </xf>
    <xf numFmtId="49" fontId="8" fillId="4" borderId="16" xfId="0" applyNumberFormat="1" applyFont="1" applyFill="1" applyBorder="1" applyAlignment="1">
      <alignment horizontal="center" vertical="top" wrapText="1"/>
    </xf>
    <xf numFmtId="1" fontId="3" fillId="0" borderId="17" xfId="0" applyNumberFormat="1" applyFont="1" applyBorder="1" applyAlignment="1">
      <alignment horizontal="center" vertical="top" wrapText="1"/>
    </xf>
    <xf numFmtId="167" fontId="3" fillId="0" borderId="18" xfId="0" applyNumberFormat="1" applyFont="1" applyBorder="1" applyAlignment="1">
      <alignment horizontal="center" vertical="top" wrapText="1"/>
    </xf>
    <xf numFmtId="167" fontId="3" fillId="0" borderId="19" xfId="0" applyNumberFormat="1" applyFont="1" applyBorder="1" applyAlignment="1">
      <alignment horizontal="center" vertical="top" wrapText="1"/>
    </xf>
    <xf numFmtId="3" fontId="3" fillId="5" borderId="20" xfId="0" applyNumberFormat="1" applyFont="1" applyFill="1" applyBorder="1" applyAlignment="1">
      <alignment horizontal="center" vertical="top" wrapText="1"/>
    </xf>
    <xf numFmtId="167" fontId="3" fillId="5" borderId="21" xfId="0" applyNumberFormat="1" applyFont="1" applyFill="1" applyBorder="1" applyAlignment="1">
      <alignment horizontal="center" vertical="top" wrapText="1"/>
    </xf>
    <xf numFmtId="167" fontId="3" fillId="5" borderId="22" xfId="0" applyNumberFormat="1" applyFont="1" applyFill="1" applyBorder="1" applyAlignment="1">
      <alignment horizontal="center" vertical="top" wrapText="1"/>
    </xf>
    <xf numFmtId="3" fontId="3" fillId="0" borderId="20" xfId="0" applyNumberFormat="1" applyFont="1" applyBorder="1" applyAlignment="1">
      <alignment horizontal="center" vertical="top" wrapText="1"/>
    </xf>
    <xf numFmtId="167" fontId="3" fillId="0" borderId="21" xfId="0" applyNumberFormat="1" applyFont="1" applyBorder="1" applyAlignment="1">
      <alignment horizontal="center" vertical="top" wrapText="1"/>
    </xf>
    <xf numFmtId="167" fontId="3" fillId="0" borderId="22" xfId="0" applyNumberFormat="1" applyFont="1" applyBorder="1" applyAlignment="1">
      <alignment horizontal="center" vertical="top" wrapText="1"/>
    </xf>
    <xf numFmtId="49" fontId="6" fillId="0" borderId="17" xfId="0" applyNumberFormat="1" applyFont="1" applyBorder="1" applyAlignment="1">
      <alignment vertical="top" wrapText="1"/>
    </xf>
    <xf numFmtId="167" fontId="3" fillId="6" borderId="19" xfId="0" applyNumberFormat="1" applyFont="1" applyFill="1" applyBorder="1" applyAlignment="1">
      <alignment horizontal="center" vertical="top" wrapText="1"/>
    </xf>
    <xf numFmtId="49" fontId="6" fillId="0" borderId="20" xfId="0" applyNumberFormat="1" applyFont="1" applyBorder="1" applyAlignment="1">
      <alignment vertical="top" wrapText="1"/>
    </xf>
    <xf numFmtId="167" fontId="3" fillId="6" borderId="22" xfId="0" applyNumberFormat="1" applyFont="1" applyFill="1" applyBorder="1" applyAlignment="1">
      <alignment horizontal="center" vertical="top" wrapText="1"/>
    </xf>
    <xf numFmtId="49" fontId="6" fillId="0" borderId="23" xfId="0" applyNumberFormat="1" applyFont="1" applyBorder="1" applyAlignment="1">
      <alignment vertical="top" wrapText="1"/>
    </xf>
    <xf numFmtId="3" fontId="3" fillId="6" borderId="24" xfId="0" applyNumberFormat="1" applyFont="1" applyFill="1" applyBorder="1" applyAlignment="1">
      <alignment horizontal="center" vertical="top" wrapText="1"/>
    </xf>
    <xf numFmtId="49" fontId="8" fillId="0" borderId="25" xfId="0" applyNumberFormat="1" applyFont="1" applyBorder="1" applyAlignment="1">
      <alignment vertical="top" wrapText="1"/>
    </xf>
    <xf numFmtId="3" fontId="8" fillId="0" borderId="25" xfId="0" applyNumberFormat="1" applyFont="1" applyBorder="1" applyAlignment="1">
      <alignment horizontal="center" vertical="top" wrapText="1"/>
    </xf>
    <xf numFmtId="49" fontId="9" fillId="0" borderId="0" xfId="0" applyNumberFormat="1" applyFont="1" applyFill="1" applyBorder="1" applyAlignment="1">
      <alignment vertical="top" wrapText="1"/>
    </xf>
    <xf numFmtId="167" fontId="10" fillId="0" borderId="0" xfId="0" applyNumberFormat="1" applyFont="1" applyFill="1" applyBorder="1" applyAlignment="1">
      <alignment horizontal="center" vertical="top" wrapText="1"/>
    </xf>
    <xf numFmtId="3" fontId="10" fillId="0" borderId="0" xfId="0" applyNumberFormat="1" applyFont="1" applyFill="1" applyBorder="1" applyAlignment="1">
      <alignment horizontal="center" vertical="top" wrapText="1"/>
    </xf>
    <xf numFmtId="49" fontId="11" fillId="0" borderId="0" xfId="0" applyNumberFormat="1" applyFont="1" applyFill="1" applyBorder="1" applyAlignment="1">
      <alignment vertical="top" wrapText="1"/>
    </xf>
    <xf numFmtId="3" fontId="11" fillId="0" borderId="0" xfId="0" applyNumberFormat="1" applyFont="1" applyFill="1" applyBorder="1" applyAlignment="1">
      <alignment horizontal="center" vertical="top" wrapText="1"/>
    </xf>
    <xf numFmtId="3" fontId="8" fillId="0" borderId="0" xfId="0" applyNumberFormat="1" applyFont="1" applyBorder="1" applyAlignment="1">
      <alignment horizontal="center" vertical="top" wrapText="1"/>
    </xf>
    <xf numFmtId="167" fontId="3" fillId="0" borderId="0" xfId="0" applyNumberFormat="1" applyFont="1" applyFill="1" applyBorder="1" applyAlignment="1">
      <alignment horizontal="center" vertical="top" wrapText="1"/>
    </xf>
    <xf numFmtId="3" fontId="3" fillId="0" borderId="0" xfId="0" applyNumberFormat="1" applyFont="1" applyFill="1" applyBorder="1" applyAlignment="1">
      <alignment horizontal="center" vertical="top" wrapText="1"/>
    </xf>
    <xf numFmtId="168" fontId="3" fillId="0" borderId="34" xfId="1" applyNumberFormat="1" applyFont="1" applyBorder="1" applyAlignment="1">
      <alignment vertical="top" wrapText="1"/>
    </xf>
    <xf numFmtId="49" fontId="6" fillId="0" borderId="33" xfId="0" applyNumberFormat="1" applyFont="1" applyBorder="1" applyAlignment="1">
      <alignment vertical="top" wrapText="1"/>
    </xf>
    <xf numFmtId="0" fontId="12" fillId="0" borderId="0" xfId="0" applyNumberFormat="1" applyFont="1" applyAlignment="1">
      <alignment horizontal="left" vertical="top"/>
    </xf>
    <xf numFmtId="168" fontId="12" fillId="0" borderId="32" xfId="0" applyNumberFormat="1" applyFont="1" applyBorder="1" applyAlignment="1">
      <alignment vertical="top" wrapText="1"/>
    </xf>
    <xf numFmtId="0" fontId="10" fillId="0" borderId="0" xfId="0" applyNumberFormat="1" applyFont="1" applyAlignment="1">
      <alignment vertical="top"/>
    </xf>
    <xf numFmtId="0" fontId="13" fillId="0" borderId="0" xfId="0" applyNumberFormat="1" applyFont="1" applyAlignment="1">
      <alignment vertical="top"/>
    </xf>
    <xf numFmtId="164" fontId="3" fillId="0" borderId="33" xfId="2" applyFont="1" applyBorder="1" applyAlignment="1">
      <alignment vertical="top" wrapText="1"/>
    </xf>
    <xf numFmtId="0" fontId="10" fillId="0" borderId="32" xfId="0" applyNumberFormat="1" applyFont="1" applyBorder="1" applyAlignment="1">
      <alignment vertical="top" wrapText="1"/>
    </xf>
    <xf numFmtId="164" fontId="3" fillId="0" borderId="32" xfId="0" applyNumberFormat="1" applyFont="1" applyBorder="1" applyAlignment="1">
      <alignment vertical="top" wrapText="1"/>
    </xf>
    <xf numFmtId="164" fontId="3" fillId="0" borderId="33" xfId="0" applyNumberFormat="1" applyFont="1" applyBorder="1" applyAlignment="1">
      <alignment vertical="top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top" wrapText="1"/>
    </xf>
    <xf numFmtId="49" fontId="5" fillId="2" borderId="1" xfId="0" applyNumberFormat="1" applyFont="1" applyFill="1" applyBorder="1" applyAlignment="1">
      <alignment horizontal="center" vertical="top" wrapText="1"/>
    </xf>
    <xf numFmtId="0" fontId="4" fillId="0" borderId="35" xfId="0" applyFont="1" applyBorder="1" applyAlignment="1">
      <alignment horizontal="center" vertical="center"/>
    </xf>
  </cellXfs>
  <cellStyles count="3">
    <cellStyle name="Millares [0]" xfId="1" builtinId="6"/>
    <cellStyle name="Moneda [0]" xfId="2" builtinId="7"/>
    <cellStyle name="Normal" xfId="0" builtinId="0"/>
  </cellStyles>
  <dxfs count="6">
    <dxf>
      <font>
        <color rgb="FF698B4C"/>
      </font>
    </dxf>
    <dxf>
      <font>
        <color rgb="FF1D6281"/>
      </font>
    </dxf>
    <dxf>
      <font>
        <color rgb="FFAB1807"/>
      </font>
    </dxf>
    <dxf>
      <font>
        <color rgb="FF698B4C"/>
      </font>
    </dxf>
    <dxf>
      <font>
        <color rgb="FF1D6281"/>
      </font>
    </dxf>
    <dxf>
      <font>
        <color rgb="FFAB1807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F5F5F"/>
      <rgbColor rgb="FFFEFEFE"/>
      <rgbColor rgb="FF357CA2"/>
      <rgbColor rgb="FF7F7F7F"/>
      <rgbColor rgb="FFADADAD"/>
      <rgbColor rgb="FFEEEEEE"/>
      <rgbColor rgb="FFC7D2D8"/>
      <rgbColor rgb="FFE3E3E3"/>
      <rgbColor rgb="FFF0F5F8"/>
      <rgbColor rgb="FFAB1807"/>
      <rgbColor rgb="FF1D6281"/>
      <rgbColor rgb="FF698B4C"/>
      <rgbColor rgb="FFF0F0F0"/>
      <rgbColor rgb="FFFDF7E4"/>
      <rgbColor rgb="FF515050"/>
      <rgbColor rgb="FF7E7E7E"/>
      <rgbColor rgb="FF3B6C9D"/>
      <rgbColor rgb="FF6EA45A"/>
      <rgbColor rgb="FF222222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200" b="0" i="0" u="none" strike="noStrike">
                <a:solidFill>
                  <a:srgbClr val="222222"/>
                </a:solidFill>
                <a:latin typeface="Helvetica Neue Medium"/>
              </a:defRPr>
            </a:pPr>
            <a:r>
              <a:rPr lang="es-CL" sz="1400" b="0" i="0" u="none" strike="noStrike">
                <a:solidFill>
                  <a:srgbClr val="222222"/>
                </a:solidFill>
                <a:latin typeface="Helvetica Neue Medium"/>
              </a:rPr>
              <a:t>Costos vs. ventas</a:t>
            </a:r>
          </a:p>
        </c:rich>
      </c:tx>
      <c:layout>
        <c:manualLayout>
          <c:xMode val="edge"/>
          <c:yMode val="edge"/>
          <c:x val="0.35445294438999025"/>
          <c:y val="4.8543689320388349E-2"/>
          <c:w val="0.29109400000000002"/>
          <c:h val="0.11991499999999999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5818699999999999"/>
          <c:y val="0.11991499999999999"/>
          <c:w val="0.81568700000000005"/>
          <c:h val="0.64227800000000002"/>
        </c:manualLayout>
      </c:layout>
      <c:lineChart>
        <c:grouping val="standard"/>
        <c:varyColors val="0"/>
        <c:ser>
          <c:idx val="0"/>
          <c:order val="0"/>
          <c:spPr>
            <a:ln w="50800" cap="flat">
              <a:solidFill>
                <a:srgbClr val="3B6C9D"/>
              </a:solidFill>
              <a:prstDash val="solid"/>
              <a:miter lim="400000"/>
            </a:ln>
            <a:effectLst>
              <a:outerShdw blurRad="50800" dist="25400" dir="5400000" algn="tl">
                <a:srgbClr val="000100">
                  <a:alpha val="50000"/>
                </a:srgbClr>
              </a:outerShdw>
            </a:effectLst>
          </c:spPr>
          <c:marker>
            <c:symbol val="none"/>
          </c:marker>
          <c:cat>
            <c:numRef>
              <c:f>Análisis!$E$23:$E$47</c:f>
              <c:numCache>
                <c:formatCode>#,##0</c:formatCode>
                <c:ptCount val="25"/>
                <c:pt idx="0" formatCode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</c:numCache>
            </c:numRef>
          </c:cat>
          <c:val>
            <c:numRef>
              <c:f>Análisis!$F$23:$F$47</c:f>
              <c:numCache>
                <c:formatCode>"$"#,##0</c:formatCode>
                <c:ptCount val="25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7-A042-A5E5-EA22E8377474}"/>
            </c:ext>
          </c:extLst>
        </c:ser>
        <c:ser>
          <c:idx val="1"/>
          <c:order val="1"/>
          <c:tx>
            <c:v>Importe total</c:v>
          </c:tx>
          <c:spPr>
            <a:ln w="50800" cap="flat">
              <a:solidFill>
                <a:srgbClr val="6EA45A"/>
              </a:solidFill>
              <a:prstDash val="solid"/>
              <a:miter lim="400000"/>
            </a:ln>
            <a:effectLst>
              <a:outerShdw blurRad="50800" dist="25400" dir="5400000" algn="tl">
                <a:srgbClr val="000100">
                  <a:alpha val="50000"/>
                </a:srgbClr>
              </a:outerShdw>
            </a:effectLst>
          </c:spPr>
          <c:marker>
            <c:symbol val="none"/>
          </c:marker>
          <c:cat>
            <c:numRef>
              <c:f>Análisis!$E$23:$E$47</c:f>
              <c:numCache>
                <c:formatCode>#,##0</c:formatCode>
                <c:ptCount val="25"/>
                <c:pt idx="0" formatCode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</c:numCache>
            </c:numRef>
          </c:cat>
          <c:val>
            <c:numRef>
              <c:f>Análisis!$G$23:$G$43</c:f>
              <c:numCache>
                <c:formatCode>"$"#,##0</c:formatCode>
                <c:ptCount val="21"/>
                <c:pt idx="0">
                  <c:v>79928.57142857142</c:v>
                </c:pt>
                <c:pt idx="1">
                  <c:v>84377.63392857142</c:v>
                </c:pt>
                <c:pt idx="2">
                  <c:v>88826.69642857142</c:v>
                </c:pt>
                <c:pt idx="3">
                  <c:v>93275.75892857142</c:v>
                </c:pt>
                <c:pt idx="4">
                  <c:v>97724.82142857142</c:v>
                </c:pt>
                <c:pt idx="5">
                  <c:v>102173.88392857142</c:v>
                </c:pt>
                <c:pt idx="6">
                  <c:v>106622.94642857142</c:v>
                </c:pt>
                <c:pt idx="7">
                  <c:v>111072.00892857142</c:v>
                </c:pt>
                <c:pt idx="8">
                  <c:v>115521.07142857142</c:v>
                </c:pt>
                <c:pt idx="9">
                  <c:v>119970.13392857142</c:v>
                </c:pt>
                <c:pt idx="10">
                  <c:v>124419.19642857142</c:v>
                </c:pt>
                <c:pt idx="11">
                  <c:v>128868.25892857142</c:v>
                </c:pt>
                <c:pt idx="12">
                  <c:v>133317.32142857142</c:v>
                </c:pt>
                <c:pt idx="13">
                  <c:v>137766.38392857142</c:v>
                </c:pt>
                <c:pt idx="14">
                  <c:v>142215.44642857142</c:v>
                </c:pt>
                <c:pt idx="15">
                  <c:v>146664.50892857142</c:v>
                </c:pt>
                <c:pt idx="16">
                  <c:v>151113.57142857142</c:v>
                </c:pt>
                <c:pt idx="17">
                  <c:v>155562.63392857142</c:v>
                </c:pt>
                <c:pt idx="18">
                  <c:v>160011.69642857142</c:v>
                </c:pt>
                <c:pt idx="19">
                  <c:v>164460.75892857142</c:v>
                </c:pt>
                <c:pt idx="20">
                  <c:v>168909.82142857142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7-A042-A5E5-EA22E8377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majorGridlines>
          <c:spPr>
            <a:ln w="6350" cap="flat">
              <a:solidFill>
                <a:srgbClr val="7F7F7F"/>
              </a:solidFill>
              <a:custDash>
                <a:ds d="200000" sp="200000"/>
              </a:custDash>
              <a:miter lim="400000"/>
            </a:ln>
          </c:spPr>
        </c:majorGridlines>
        <c:title>
          <c:tx>
            <c:rich>
              <a:bodyPr rot="0"/>
              <a:lstStyle/>
              <a:p>
                <a:pPr>
                  <a:defRPr sz="1000" b="0" i="0" u="none" strike="noStrike">
                    <a:solidFill>
                      <a:srgbClr val="515151"/>
                    </a:solidFill>
                    <a:latin typeface="Helvetica Neue"/>
                  </a:defRPr>
                </a:pPr>
                <a:r>
                  <a:rPr lang="es-CL" sz="1000" b="0" i="0" u="none" strike="noStrike">
                    <a:solidFill>
                      <a:srgbClr val="515151"/>
                    </a:solidFill>
                    <a:latin typeface="Helvetica Neue"/>
                  </a:rPr>
                  <a:t>Unidades vendidas</a:t>
                </a:r>
              </a:p>
            </c:rich>
          </c:tx>
          <c:overlay val="1"/>
        </c:title>
        <c:numFmt formatCode="0" sourceLinked="1"/>
        <c:majorTickMark val="none"/>
        <c:minorTickMark val="none"/>
        <c:tickLblPos val="low"/>
        <c:spPr>
          <a:ln w="6350" cap="flat">
            <a:solidFill>
              <a:srgbClr val="7F7F7F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515151"/>
                </a:solidFill>
                <a:latin typeface="Helvetica Neue"/>
              </a:defRPr>
            </a:pPr>
            <a:endParaRPr lang="es-CL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7F7F7F"/>
              </a:solidFill>
              <a:custDash>
                <a:ds d="200000" sp="200000"/>
              </a:custDash>
              <a:miter lim="400000"/>
            </a:ln>
          </c:spPr>
        </c:majorGridlines>
        <c:numFmt formatCode="&quot;$&quot;#,##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515151"/>
                </a:solidFill>
                <a:latin typeface="Helvetica Neue"/>
              </a:defRPr>
            </a:pPr>
            <a:endParaRPr lang="es-CL"/>
          </a:p>
        </c:txPr>
        <c:crossAx val="2094734552"/>
        <c:crossesAt val="1"/>
        <c:crossBetween val="midCat"/>
        <c:majorUnit val="20000"/>
        <c:minorUnit val="10000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3168399729737969"/>
          <c:y val="0.85812507596869847"/>
          <c:w val="0.428531"/>
          <c:h val="6.5791600000000006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515151"/>
              </a:solidFill>
              <a:latin typeface="Helvetica Neue"/>
            </a:defRPr>
          </a:pPr>
          <a:endParaRPr lang="es-CL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135985</xdr:colOff>
      <xdr:row>6</xdr:row>
      <xdr:rowOff>97908</xdr:rowOff>
    </xdr:from>
    <xdr:to>
      <xdr:col>7</xdr:col>
      <xdr:colOff>480623</xdr:colOff>
      <xdr:row>6</xdr:row>
      <xdr:rowOff>484168</xdr:rowOff>
    </xdr:to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77285" y="1533008"/>
          <a:ext cx="8840938" cy="38626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endParaRPr sz="1700" b="0" i="0" u="none" strike="noStrike" cap="none" spc="0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 Light"/>
          </a:endParaRPr>
        </a:p>
      </xdr:txBody>
    </xdr:sp>
    <xdr:clientData/>
  </xdr:twoCellAnchor>
  <xdr:twoCellAnchor>
    <xdr:from>
      <xdr:col>0</xdr:col>
      <xdr:colOff>88900</xdr:colOff>
      <xdr:row>4</xdr:row>
      <xdr:rowOff>139700</xdr:rowOff>
    </xdr:from>
    <xdr:to>
      <xdr:col>7</xdr:col>
      <xdr:colOff>1155700</xdr:colOff>
      <xdr:row>61</xdr:row>
      <xdr:rowOff>50801</xdr:rowOff>
    </xdr:to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8900" y="1066800"/>
          <a:ext cx="9804400" cy="1421130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no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r>
            <a:rPr lang="es-CL" sz="17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DEFINICIONES</a:t>
          </a:r>
        </a:p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endParaRPr lang="es-CL" sz="1700" b="0" i="0" u="none" strike="noStrike" cap="none" spc="0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 Light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r>
            <a:rPr lang="es-CL" sz="17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COSTO</a:t>
          </a:r>
        </a:p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r>
            <a:rPr lang="es-CL"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Es el valor monetario en el que se expresan todos los recursos utilizados en la elaboración de un producto o prestación de servicio, en su comercialización y en la administración de la empresa.</a:t>
          </a:r>
        </a:p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endParaRPr lang="es-ES" sz="1700" b="0" i="0" u="none" strike="noStrike" cap="none" spc="0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 Light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r>
            <a:rPr sz="17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COSTO FIJO</a:t>
          </a:r>
        </a:p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r>
            <a: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Son aquellos que deben ser cancelados todos los meses sin importar cuál sea la ganancia de la empresa. </a:t>
          </a:r>
        </a:p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r>
            <a: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Ejemplo: teléfono, arrendamiento, impuestos, entre otros.</a:t>
          </a:r>
        </a:p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endParaRPr sz="1700" b="0" i="0" u="none" strike="noStrike" cap="none" spc="0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 Light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r>
            <a:rPr sz="17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COSTOS VARIABLES</a:t>
          </a:r>
        </a:p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r>
            <a: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Estos dependerán de la producción obtenida durante el mes. Mientras mayor sea la producción, mayores serán los costos variables y viceversa. </a:t>
          </a:r>
        </a:p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r>
            <a: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Ejemplo: materia prima, mano de obra, comisión por venta, insumos, etc.</a:t>
          </a:r>
        </a:p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endParaRPr sz="1700" b="0" i="0" u="none" strike="noStrike" cap="none" spc="0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 Light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r>
            <a:rPr sz="17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COSTOS DIRECTOS</a:t>
          </a:r>
        </a:p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r>
            <a: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Son aquellos que influyen directamente en la producción o fabricación de un producto o servicio e influirá en el precio final del mismo.</a:t>
          </a:r>
        </a:p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r>
            <a: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Ejemplo: El aumento de las telas afectará el precio de la ropa.</a:t>
          </a:r>
        </a:p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endParaRPr sz="1700" b="0" i="0" u="none" strike="noStrike" cap="none" spc="0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 Light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r>
            <a:rPr sz="17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COSTOS INDIRECTOS</a:t>
          </a:r>
        </a:p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r>
            <a: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Son aquellos que aunque no influyen directamente en la fabricación igual aumentan los gastos de producción ya que son necesarios para la creación de mercancías o servicios. </a:t>
          </a:r>
        </a:p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r>
            <a: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Ejemplo: Gastos por alquiler.</a:t>
          </a:r>
        </a:p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endParaRPr sz="1700" b="0" i="0" u="none" strike="noStrike" cap="none" spc="0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 Light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r>
            <a:rPr sz="17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COSTOS DE VENTA</a:t>
          </a:r>
        </a:p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r>
            <a: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Es el dinero invertido para la obtención o compra  de mercancías y servicios,  que posteriormente son vendidos a un precio superior.</a:t>
          </a:r>
          <a:br>
            <a: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</a:br>
          <a:endParaRPr sz="1700" b="0" i="0" u="none" strike="noStrike" cap="none" spc="0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 Light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r>
            <a:rPr sz="17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COSTOS DE PRODUCCIÓN</a:t>
          </a:r>
        </a:p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r>
            <a: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Estos encierran todos los gastos generados para poder producir un bien o servicio, estos incluyen los costos fijos, variables, directos e indirectos.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21167</xdr:colOff>
      <xdr:row>3</xdr:row>
      <xdr:rowOff>105832</xdr:rowOff>
    </xdr:from>
    <xdr:to>
      <xdr:col>14</xdr:col>
      <xdr:colOff>994833</xdr:colOff>
      <xdr:row>6</xdr:row>
      <xdr:rowOff>4047299</xdr:rowOff>
    </xdr:to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21167" y="867832"/>
          <a:ext cx="18647833" cy="470346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r>
            <a:rPr sz="17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1.- IDENTIFICAR Y CALCULAR LOS COSTOS FIJOS</a:t>
          </a:r>
        </a:p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r>
            <a: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El costo fijo es aquel gasto que obligatoriamente debe ser cancelado todos los meses indiferentemente de las ganancias o pérdidas de la empresa.</a:t>
          </a:r>
        </a:p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r>
            <a: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Se llama fijo porque no varían en determinado tiempo, aunque dependiendo de las necesidades de la empresa estos pueden aumentar o disminuir en cierto período, como en un trimestre o año.</a:t>
          </a:r>
        </a:p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r>
            <a: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Características de los costos fijos</a:t>
          </a:r>
        </a:p>
        <a:p>
          <a:pPr marL="237489" marR="0" indent="-237489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>
              <a:srgbClr val="808785"/>
            </a:buClr>
            <a:buSzPct val="100000"/>
            <a:buFontTx/>
            <a:buChar char="•"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r>
            <a: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Se pueden programar y controlar.</a:t>
          </a:r>
        </a:p>
        <a:p>
          <a:pPr marL="237489" marR="0" indent="-237489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>
              <a:srgbClr val="808785"/>
            </a:buClr>
            <a:buSzPct val="100000"/>
            <a:buFontTx/>
            <a:buChar char="•"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r>
            <a: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Están conectados con la capacidad de producción de la empresa, pero de esto no depende la estabilidad de los mismos.</a:t>
          </a:r>
        </a:p>
        <a:p>
          <a:pPr marL="237489" marR="0" indent="-237489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>
              <a:srgbClr val="808785"/>
            </a:buClr>
            <a:buSzPct val="100000"/>
            <a:buFontTx/>
            <a:buChar char="•"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r>
            <a: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Son controlados directamente por la administración y gerencia de la empresa.</a:t>
          </a:r>
        </a:p>
        <a:p>
          <a:pPr marL="237489" marR="0" indent="-237489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>
              <a:srgbClr val="808785"/>
            </a:buClr>
            <a:buSzPct val="100000"/>
            <a:buFontTx/>
            <a:buChar char="•"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r>
            <a: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Pueden aumentar o disminuir con el tiempo dependiendo de las necesidades de la empresa.</a:t>
          </a:r>
        </a:p>
        <a:p>
          <a:pPr marL="237489" marR="0" indent="-237489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>
              <a:srgbClr val="808785"/>
            </a:buClr>
            <a:buSzPct val="100000"/>
            <a:buFontTx/>
            <a:buChar char="•"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r>
            <a: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Aunque no afectan directamente la fabricación de un producto son necesarios para que la empresa funcione.</a:t>
          </a:r>
        </a:p>
        <a:p>
          <a:pPr marL="237489" marR="0" indent="-237489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>
              <a:srgbClr val="808785"/>
            </a:buClr>
            <a:buSzPct val="100000"/>
            <a:buFontTx/>
            <a:buChar char="•"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r>
            <a: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Se deben diferenciar los costos familiares de los costos del negocio</a:t>
          </a:r>
        </a:p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endParaRPr sz="1700" b="0" i="0" u="none" strike="noStrike" cap="none" spc="0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 Light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184150</xdr:colOff>
      <xdr:row>6</xdr:row>
      <xdr:rowOff>110144</xdr:rowOff>
    </xdr:from>
    <xdr:to>
      <xdr:col>14</xdr:col>
      <xdr:colOff>80792</xdr:colOff>
      <xdr:row>6</xdr:row>
      <xdr:rowOff>1791566</xdr:rowOff>
    </xdr:to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336550" y="1634144"/>
          <a:ext cx="16076442" cy="168142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r>
            <a:rPr sz="17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2.- IDENTIFICAR LA CAPACIDAD PRODUCTIVA EFECTIVA DE LA EMPRESA</a:t>
          </a:r>
        </a:p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r>
            <a: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Este punto es esencial, ya que permite estimar el desempeño financiero de la empresa. </a:t>
          </a:r>
        </a:p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r>
            <a: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Determina cuántos productos se realizan por mes. </a:t>
          </a:r>
        </a:p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r>
            <a: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Ejemplo en esta panificadora se elaboran; pan amasado, queques tortas, galletas, pie, pasteles, etc.</a:t>
          </a:r>
        </a:p>
      </xdr:txBody>
    </xdr:sp>
    <xdr:clientData/>
  </xdr:twoCellAnchor>
  <xdr:twoCellAnchor>
    <xdr:from>
      <xdr:col>1</xdr:col>
      <xdr:colOff>146812</xdr:colOff>
      <xdr:row>0</xdr:row>
      <xdr:rowOff>0</xdr:rowOff>
    </xdr:from>
    <xdr:to>
      <xdr:col>3</xdr:col>
      <xdr:colOff>88900</xdr:colOff>
      <xdr:row>6</xdr:row>
      <xdr:rowOff>185499</xdr:rowOff>
    </xdr:to>
    <xdr:pic>
      <xdr:nvPicPr>
        <xdr:cNvPr id="10" name="logo mpb negro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212" y="0"/>
          <a:ext cx="2431288" cy="170949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146240</xdr:colOff>
      <xdr:row>0</xdr:row>
      <xdr:rowOff>1547043</xdr:rowOff>
    </xdr:from>
    <xdr:to>
      <xdr:col>14</xdr:col>
      <xdr:colOff>79458</xdr:colOff>
      <xdr:row>0</xdr:row>
      <xdr:rowOff>2365024</xdr:rowOff>
    </xdr:to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273240" y="1547043"/>
          <a:ext cx="16113018" cy="81798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r>
            <a:rPr lang="es-ES" sz="17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3</a:t>
          </a:r>
          <a:r>
            <a:rPr sz="17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.- CALCULA EL COSTO FIJO UNITARIO</a:t>
          </a:r>
        </a:p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r>
            <a: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Como ya conocemos el costo total por mes y también la producción realizada en un mes, ahora dividimos el primero por el segundo</a:t>
          </a:r>
        </a:p>
      </xdr:txBody>
    </xdr:sp>
    <xdr:clientData/>
  </xdr:twoCellAnchor>
  <xdr:twoCellAnchor>
    <xdr:from>
      <xdr:col>1</xdr:col>
      <xdr:colOff>83312</xdr:colOff>
      <xdr:row>0</xdr:row>
      <xdr:rowOff>0</xdr:rowOff>
    </xdr:from>
    <xdr:to>
      <xdr:col>3</xdr:col>
      <xdr:colOff>25400</xdr:colOff>
      <xdr:row>0</xdr:row>
      <xdr:rowOff>1709499</xdr:rowOff>
    </xdr:to>
    <xdr:pic>
      <xdr:nvPicPr>
        <xdr:cNvPr id="13" name="logo mpb negro.png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312" y="-609600"/>
          <a:ext cx="2431288" cy="170949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</xdr:colOff>
      <xdr:row>0</xdr:row>
      <xdr:rowOff>1490492</xdr:rowOff>
    </xdr:from>
    <xdr:to>
      <xdr:col>12</xdr:col>
      <xdr:colOff>703205</xdr:colOff>
      <xdr:row>0</xdr:row>
      <xdr:rowOff>3488218</xdr:rowOff>
    </xdr:to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666750" y="1490492"/>
          <a:ext cx="9505575" cy="199772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r>
            <a:rPr lang="es-ES" sz="17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4</a:t>
          </a:r>
          <a:r>
            <a:rPr sz="17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.- CALCULA EL COSTO VARIABLE UNITARIO</a:t>
          </a:r>
        </a:p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r>
            <a: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Para calcular el costo variable debemos monetizar todos los insumos directos necesarios para la elaboración de un producto</a:t>
          </a:r>
        </a:p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r>
            <a: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Ejemplo: calcularemos el costo de realizar 1 UNIDAD DE PAN, </a:t>
          </a:r>
          <a:endParaRPr lang="es-ES" sz="1700" b="0" i="0" u="none" strike="noStrike" cap="none" spc="0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 Light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r>
            <a: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de esta cantidad de insumos resultan 16 unidades de pan amasado</a:t>
          </a:r>
        </a:p>
      </xdr:txBody>
    </xdr:sp>
    <xdr:clientData/>
  </xdr:twoCellAnchor>
  <xdr:twoCellAnchor>
    <xdr:from>
      <xdr:col>3</xdr:col>
      <xdr:colOff>108712</xdr:colOff>
      <xdr:row>0</xdr:row>
      <xdr:rowOff>0</xdr:rowOff>
    </xdr:from>
    <xdr:to>
      <xdr:col>6</xdr:col>
      <xdr:colOff>304800</xdr:colOff>
      <xdr:row>0</xdr:row>
      <xdr:rowOff>1709499</xdr:rowOff>
    </xdr:to>
    <xdr:pic>
      <xdr:nvPicPr>
        <xdr:cNvPr id="16" name="logo mpb negro.png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312" y="-609600"/>
          <a:ext cx="2431288" cy="170949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0</xdr:row>
      <xdr:rowOff>1525958</xdr:rowOff>
    </xdr:from>
    <xdr:to>
      <xdr:col>7</xdr:col>
      <xdr:colOff>570414</xdr:colOff>
      <xdr:row>2</xdr:row>
      <xdr:rowOff>106268</xdr:rowOff>
    </xdr:to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754380" y="1525958"/>
          <a:ext cx="8055794" cy="188231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r>
            <a:rPr lang="es-ES" sz="17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5</a:t>
          </a:r>
          <a:r>
            <a:rPr sz="17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.- CALCULA EL COSTO TOTAL UNITARIO</a:t>
          </a:r>
        </a:p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r>
            <a: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Para calcular el costo total unitario solo debemos sumar el costo fijo unitario mas el costo variable unitario</a:t>
          </a:r>
        </a:p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r>
            <a: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Ejemplo: Sumando estas dos cifras obtendremos el costo total unitario de 1 </a:t>
          </a:r>
          <a:r>
            <a:rPr lang="es-ES"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unidad</a:t>
          </a:r>
          <a:r>
            <a: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 de pan</a:t>
          </a:r>
        </a:p>
      </xdr:txBody>
    </xdr:sp>
    <xdr:clientData/>
  </xdr:twoCellAnchor>
  <xdr:twoCellAnchor>
    <xdr:from>
      <xdr:col>1</xdr:col>
      <xdr:colOff>57912</xdr:colOff>
      <xdr:row>0</xdr:row>
      <xdr:rowOff>0</xdr:rowOff>
    </xdr:from>
    <xdr:to>
      <xdr:col>3</xdr:col>
      <xdr:colOff>0</xdr:colOff>
      <xdr:row>0</xdr:row>
      <xdr:rowOff>1709499</xdr:rowOff>
    </xdr:to>
    <xdr:pic>
      <xdr:nvPicPr>
        <xdr:cNvPr id="19" name="logo mpb negro.png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12" y="-660400"/>
          <a:ext cx="2431289" cy="170949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7</xdr:row>
      <xdr:rowOff>698500</xdr:rowOff>
    </xdr:from>
    <xdr:to>
      <xdr:col>6</xdr:col>
      <xdr:colOff>875214</xdr:colOff>
      <xdr:row>8</xdr:row>
      <xdr:rowOff>1079500</xdr:rowOff>
    </xdr:to>
    <xdr:sp macro="" textlink="">
      <xdr:nvSpPr>
        <xdr:cNvPr id="3" name="Shape 18">
          <a:extLst>
            <a:ext uri="{FF2B5EF4-FFF2-40B4-BE49-F238E27FC236}">
              <a16:creationId xmlns:a16="http://schemas.microsoft.com/office/drawing/2014/main" id="{9801AEBF-46F4-3E47-8644-1C9C2868B504}"/>
            </a:ext>
          </a:extLst>
        </xdr:cNvPr>
        <xdr:cNvSpPr txBox="1"/>
      </xdr:nvSpPr>
      <xdr:spPr>
        <a:xfrm>
          <a:off x="1457960" y="1836420"/>
          <a:ext cx="8012614" cy="198628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no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r>
            <a:rPr lang="es-ES" sz="17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6</a:t>
          </a:r>
          <a:r>
            <a:rPr sz="17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.- CALCUL</a:t>
          </a:r>
          <a:r>
            <a:rPr lang="es-ES" sz="17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O</a:t>
          </a:r>
          <a:r>
            <a:rPr sz="17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 </a:t>
          </a:r>
          <a:r>
            <a:rPr lang="es-ES" sz="17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D</a:t>
          </a:r>
          <a:r>
            <a:rPr sz="17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EL </a:t>
          </a:r>
          <a:r>
            <a:rPr lang="es-ES" sz="17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PUNT</a:t>
          </a:r>
          <a:r>
            <a:rPr sz="17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O </a:t>
          </a:r>
          <a:r>
            <a:rPr lang="es-ES" sz="17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DE EQUILIBRIO</a:t>
          </a:r>
          <a:endParaRPr sz="1700" b="1" i="0" u="none" strike="noStrike" cap="none" spc="0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 Light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r>
            <a:rPr lang="es-ES"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-El punto de equilibrio es el momento en el que los ingresos son iguales al costo fijo mas el costo variable.</a:t>
          </a:r>
        </a:p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r>
            <a:rPr lang="es-ES"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-Como ya conocemos el costo fijo total y el costo variable, ahora falta calcular el porcentaje del costo que le corresponde a cada linea de productos</a:t>
          </a:r>
        </a:p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sz="17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endParaRPr sz="1700" b="0" i="0" u="none" strike="noStrike" cap="none" spc="0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 Light"/>
          </a:endParaRP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2</xdr:col>
      <xdr:colOff>996188</xdr:colOff>
      <xdr:row>7</xdr:row>
      <xdr:rowOff>553799</xdr:rowOff>
    </xdr:to>
    <xdr:pic>
      <xdr:nvPicPr>
        <xdr:cNvPr id="4" name="logo mpb negro.png">
          <a:extLst>
            <a:ext uri="{FF2B5EF4-FFF2-40B4-BE49-F238E27FC236}">
              <a16:creationId xmlns:a16="http://schemas.microsoft.com/office/drawing/2014/main" id="{EB585B39-CB64-E843-9385-8FD833535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" y="0"/>
          <a:ext cx="2431288" cy="170949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oneCellAnchor>
    <xdr:from>
      <xdr:col>0</xdr:col>
      <xdr:colOff>1397000</xdr:colOff>
      <xdr:row>12</xdr:row>
      <xdr:rowOff>10160</xdr:rowOff>
    </xdr:from>
    <xdr:ext cx="12890500" cy="883920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50E3E2E9-A0CE-CC47-A9F7-C42479EA1CA6}"/>
            </a:ext>
          </a:extLst>
        </xdr:cNvPr>
        <xdr:cNvSpPr txBox="1"/>
      </xdr:nvSpPr>
      <xdr:spPr>
        <a:xfrm>
          <a:off x="1397000" y="5120640"/>
          <a:ext cx="12890500" cy="883920"/>
        </a:xfrm>
        <a:prstGeom prst="rect">
          <a:avLst/>
        </a:prstGeom>
        <a:noFill/>
        <a:ln w="12700" cap="flat">
          <a:noFill/>
          <a:miter lim="400000"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50800" tIns="50800" rIns="50800" bIns="50800" numCol="1" spcCol="38100" rtlCol="0" anchor="t">
          <a:noAutofit/>
        </a:bodyPr>
        <a:lstStyle/>
        <a:p>
          <a:pPr marL="0" marR="0" indent="0" algn="l" defTabSz="457200" rtl="0" fontAlgn="auto" latinLnBrk="0" hangingPunct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s-ES_tradnl" sz="14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 Neue Light"/>
            </a:rPr>
            <a:t>COSTO FIJO TOTAL POR LINEA DE PRODUCTOS: Se calcula sacando el porcentaje </a:t>
          </a:r>
        </a:p>
        <a:p>
          <a:pPr marL="0" marR="0" indent="0" algn="l" defTabSz="457200" rtl="0" fontAlgn="auto" latinLnBrk="0" hangingPunct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s-ES_tradnl" sz="14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 Neue Light"/>
            </a:rPr>
            <a:t>del total de costo fijo por la caapcidad productivoa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245269</xdr:rowOff>
    </xdr:from>
    <xdr:to>
      <xdr:col>1</xdr:col>
      <xdr:colOff>4229811</xdr:colOff>
      <xdr:row>8</xdr:row>
      <xdr:rowOff>71035</xdr:rowOff>
    </xdr:to>
    <xdr:sp macro="" textlink="">
      <xdr:nvSpPr>
        <xdr:cNvPr id="21" name="Shape 21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/>
      </xdr:nvSpPr>
      <xdr:spPr>
        <a:xfrm>
          <a:off x="76200" y="1515269"/>
          <a:ext cx="4153611" cy="58776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800" b="0" i="0" u="none" strike="noStrike" cap="none" spc="84" baseline="0">
              <a:solidFill>
                <a:srgbClr val="000000"/>
              </a:solidFill>
              <a:uFillTx/>
              <a:latin typeface="+mj-lt"/>
              <a:ea typeface="+mj-ea"/>
              <a:cs typeface="+mj-cs"/>
              <a:sym typeface="Helvetica Neue UltraLight"/>
            </a:defRPr>
          </a:pPr>
          <a:r>
            <a:rPr sz="2800" b="0" i="0" u="none" strike="noStrike" cap="none" spc="84" baseline="0">
              <a:solidFill>
                <a:srgbClr val="000000"/>
              </a:solidFill>
              <a:uFillTx/>
              <a:latin typeface="+mj-lt"/>
              <a:ea typeface="+mj-ea"/>
              <a:cs typeface="+mj-cs"/>
              <a:sym typeface="Helvetica Neue UltraLight"/>
            </a:rPr>
            <a:t>Análisis punto de equilibrio</a:t>
          </a:r>
        </a:p>
      </xdr:txBody>
    </xdr:sp>
    <xdr:clientData/>
  </xdr:twoCellAnchor>
  <xdr:twoCellAnchor>
    <xdr:from>
      <xdr:col>1</xdr:col>
      <xdr:colOff>0</xdr:colOff>
      <xdr:row>8</xdr:row>
      <xdr:rowOff>228736</xdr:rowOff>
    </xdr:from>
    <xdr:to>
      <xdr:col>8</xdr:col>
      <xdr:colOff>2540</xdr:colOff>
      <xdr:row>8</xdr:row>
      <xdr:rowOff>228737</xdr:rowOff>
    </xdr:to>
    <xdr:sp macro="" textlink="">
      <xdr:nvSpPr>
        <xdr:cNvPr id="22" name="Shape 2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 flipV="1">
          <a:off x="581186" y="2295177"/>
          <a:ext cx="10205591" cy="1"/>
        </a:xfrm>
        <a:prstGeom prst="line">
          <a:avLst/>
        </a:prstGeom>
        <a:noFill/>
        <a:ln w="25400" cap="flat">
          <a:solidFill>
            <a:schemeClr val="accent1">
              <a:hueOff val="366345"/>
              <a:satOff val="11385"/>
              <a:lumOff val="-23239"/>
            </a:schemeClr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353292</xdr:colOff>
      <xdr:row>22</xdr:row>
      <xdr:rowOff>80817</xdr:rowOff>
    </xdr:from>
    <xdr:to>
      <xdr:col>3</xdr:col>
      <xdr:colOff>1808019</xdr:colOff>
      <xdr:row>47</xdr:row>
      <xdr:rowOff>73890</xdr:rowOff>
    </xdr:to>
    <xdr:graphicFrame macro="">
      <xdr:nvGraphicFramePr>
        <xdr:cNvPr id="23" name="Chart 23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577272</xdr:colOff>
      <xdr:row>9</xdr:row>
      <xdr:rowOff>115720</xdr:rowOff>
    </xdr:from>
    <xdr:to>
      <xdr:col>2</xdr:col>
      <xdr:colOff>1420090</xdr:colOff>
      <xdr:row>15</xdr:row>
      <xdr:rowOff>23091</xdr:rowOff>
    </xdr:to>
    <xdr:sp macro="" textlink="">
      <xdr:nvSpPr>
        <xdr:cNvPr id="24" name="Shape 24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/>
      </xdr:nvSpPr>
      <xdr:spPr>
        <a:xfrm>
          <a:off x="577272" y="2378629"/>
          <a:ext cx="4167909" cy="140828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no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r>
            <a: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Calcula el punto de equilibrio de un producto: las unidades que necesitas vender para que los ingresos y los costos sean iguales. Ingresa los costos, el precio por unidad y los incrementos de unidades en esta tabla.</a:t>
          </a:r>
          <a:r>
            <a:rPr lang="es-ES"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 Ejemplo con la produccion de pan.</a:t>
          </a:r>
          <a:endParaRPr sz="1400" b="0" i="0" u="none" strike="noStrike" cap="none" spc="0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 Light"/>
          </a:endParaRPr>
        </a:p>
      </xdr:txBody>
    </xdr:sp>
    <xdr:clientData/>
  </xdr:twoCellAnchor>
  <xdr:twoCellAnchor>
    <xdr:from>
      <xdr:col>1</xdr:col>
      <xdr:colOff>146812</xdr:colOff>
      <xdr:row>0</xdr:row>
      <xdr:rowOff>1</xdr:rowOff>
    </xdr:from>
    <xdr:to>
      <xdr:col>1</xdr:col>
      <xdr:colOff>2438400</xdr:colOff>
      <xdr:row>6</xdr:row>
      <xdr:rowOff>87273</xdr:rowOff>
    </xdr:to>
    <xdr:pic>
      <xdr:nvPicPr>
        <xdr:cNvPr id="25" name="logo mpb negro.png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812" y="1"/>
          <a:ext cx="2291588" cy="161127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02_BreakEvenAnalysis">
  <a:themeElements>
    <a:clrScheme name="02_BreakEvenAnalysis">
      <a:dk1>
        <a:srgbClr val="000000"/>
      </a:dk1>
      <a:lt1>
        <a:srgbClr val="FFFFFF"/>
      </a:lt1>
      <a:dk2>
        <a:srgbClr val="535F65"/>
      </a:dk2>
      <a:lt2>
        <a:srgbClr val="F4F2EF"/>
      </a:lt2>
      <a:accent1>
        <a:srgbClr val="85B9C9"/>
      </a:accent1>
      <a:accent2>
        <a:srgbClr val="93B06D"/>
      </a:accent2>
      <a:accent3>
        <a:srgbClr val="FED227"/>
      </a:accent3>
      <a:accent4>
        <a:srgbClr val="F3A14D"/>
      </a:accent4>
      <a:accent5>
        <a:srgbClr val="E67869"/>
      </a:accent5>
      <a:accent6>
        <a:srgbClr val="899FD7"/>
      </a:accent6>
      <a:hlink>
        <a:srgbClr val="0000FF"/>
      </a:hlink>
      <a:folHlink>
        <a:srgbClr val="FF00FF"/>
      </a:folHlink>
    </a:clrScheme>
    <a:fontScheme name="02_BreakEvenAnalysis">
      <a:majorFont>
        <a:latin typeface="Helvetica Neue UltraLight"/>
        <a:ea typeface="Helvetica Neue UltraLight"/>
        <a:cs typeface="Helvetica Neue UltraLight"/>
      </a:majorFont>
      <a:minorFont>
        <a:latin typeface="Helvetica Neue Light"/>
        <a:ea typeface="Helvetica Neue Light"/>
        <a:cs typeface="Helvetica Neue Light"/>
      </a:minorFont>
    </a:fontScheme>
    <a:fmtScheme name="02_BreakEvenAnalys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25400" dist="127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>
            <a:hueOff val="366345"/>
            <a:satOff val="11385"/>
            <a:lumOff val="-23239"/>
          </a:schemeClr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20000"/>
          </a:lnSpc>
          <a:spcBef>
            <a:spcPts val="90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>
              <a:hueOff val="366345"/>
              <a:satOff val="11385"/>
              <a:lumOff val="-23239"/>
            </a:schemeClr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20000"/>
          </a:lnSpc>
          <a:spcBef>
            <a:spcPts val="900"/>
          </a:spcBef>
          <a:spcAft>
            <a:spcPts val="0"/>
          </a:spcAft>
          <a:buClrTx/>
          <a:buSzTx/>
          <a:buFontTx/>
          <a:buNone/>
          <a:tabLst/>
          <a:defRPr kumimoji="0" sz="10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 Light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"/>
  <sheetViews>
    <sheetView showGridLines="0" view="pageLayout" zoomScaleNormal="125" workbookViewId="0">
      <selection activeCell="H31" sqref="H31"/>
    </sheetView>
  </sheetViews>
  <sheetFormatPr baseColWidth="10" defaultColWidth="16.33203125" defaultRowHeight="19.95" customHeight="1"/>
  <cols>
    <col min="1" max="1" width="3.109375" style="1" customWidth="1"/>
    <col min="2" max="2" width="29.77734375" style="1" customWidth="1"/>
    <col min="3" max="3" width="16.33203125" style="1" customWidth="1"/>
    <col min="4" max="16384" width="16.33203125" style="1"/>
  </cols>
  <sheetData>
    <row r="1" s="9" customFormat="1" ht="13.2"/>
    <row r="2" s="9" customFormat="1" ht="19.95" customHeight="1"/>
    <row r="3" s="9" customFormat="1" ht="19.95" customHeight="1"/>
    <row r="4" s="9" customFormat="1" ht="19.95" customHeight="1"/>
    <row r="5" s="9" customFormat="1" ht="19.95" customHeight="1"/>
    <row r="6" s="9" customFormat="1" ht="19.95" customHeight="1"/>
    <row r="7" ht="13.2"/>
    <row r="8" ht="13.2"/>
    <row r="10" ht="20.25" customHeight="1"/>
    <row r="11" ht="20.55" customHeight="1"/>
    <row r="12" ht="20.55" customHeight="1"/>
    <row r="13" ht="20.55" customHeight="1"/>
  </sheetData>
  <pageMargins left="0.98425196850393704" right="0.98425196850393704" top="0.98425196850393704" bottom="0.98425196850393704" header="0.23622047244094491" footer="0.23622047244094491"/>
  <pageSetup scale="53" orientation="portrait" r:id="rId1"/>
  <headerFooter>
    <oddHeader>&amp;L&amp;K000000&amp;G&amp;R&amp;"System Font,Normal"&amp;K000000&amp;G</oddHeader>
    <oddFooter>&amp;L&amp;"Helvetica Neue Bold,Negrita"&amp;14&amp;K000000Viviana Ramos  Asesor de Proyectos YEA&amp;C&amp;"Helvetica Neue Bold,Negrita"&amp;17&amp;K000000                       &amp;14Tel. 56 9337 26251 viviramosvi@gmail.com &amp;R&amp;"Helvetica Neue Bold,Negrita"&amp;14&amp;K000000Facebook:/ViviRamos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N25"/>
  <sheetViews>
    <sheetView showGridLines="0" view="pageLayout" topLeftCell="A8" zoomScale="60" zoomScaleNormal="125" zoomScalePageLayoutView="60" workbookViewId="0">
      <selection activeCell="J8" sqref="J8"/>
    </sheetView>
  </sheetViews>
  <sheetFormatPr baseColWidth="10" defaultColWidth="16.33203125" defaultRowHeight="19.95" customHeight="1"/>
  <cols>
    <col min="1" max="1" width="5.77734375" style="2" customWidth="1"/>
    <col min="2" max="2" width="29.33203125" style="2" customWidth="1"/>
    <col min="3" max="15" width="16.33203125" style="2" customWidth="1"/>
    <col min="16" max="16384" width="16.33203125" style="2"/>
  </cols>
  <sheetData>
    <row r="1" spans="2:14" s="9" customFormat="1" ht="19.95" customHeight="1"/>
    <row r="2" spans="2:14" s="9" customFormat="1" ht="19.95" customHeight="1"/>
    <row r="3" spans="2:14" s="9" customFormat="1" ht="19.95" customHeight="1"/>
    <row r="4" spans="2:14" s="9" customFormat="1" ht="19.95" customHeight="1"/>
    <row r="5" spans="2:14" s="9" customFormat="1" ht="19.95" customHeight="1"/>
    <row r="6" spans="2:14" s="9" customFormat="1" ht="19.95" customHeight="1"/>
    <row r="7" spans="2:14" ht="409.05" customHeight="1"/>
    <row r="8" spans="2:14" ht="65.55" customHeight="1"/>
    <row r="9" spans="2:14" s="10" customFormat="1" ht="28.8" customHeight="1">
      <c r="B9" s="103" t="s">
        <v>62</v>
      </c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</row>
    <row r="10" spans="2:14" s="19" customFormat="1" ht="27" customHeight="1">
      <c r="B10" s="20"/>
      <c r="C10" s="35" t="s">
        <v>50</v>
      </c>
      <c r="D10" s="35" t="s">
        <v>51</v>
      </c>
      <c r="E10" s="35" t="s">
        <v>52</v>
      </c>
      <c r="F10" s="35" t="s">
        <v>53</v>
      </c>
      <c r="G10" s="35" t="s">
        <v>54</v>
      </c>
      <c r="H10" s="35" t="s">
        <v>55</v>
      </c>
      <c r="I10" s="35" t="s">
        <v>56</v>
      </c>
      <c r="J10" s="35" t="s">
        <v>57</v>
      </c>
      <c r="K10" s="35" t="s">
        <v>58</v>
      </c>
      <c r="L10" s="35" t="s">
        <v>59</v>
      </c>
      <c r="M10" s="35" t="s">
        <v>60</v>
      </c>
      <c r="N10" s="35" t="s">
        <v>61</v>
      </c>
    </row>
    <row r="11" spans="2:14" s="28" customFormat="1" ht="27" customHeight="1">
      <c r="B11" s="26" t="s">
        <v>2</v>
      </c>
      <c r="C11" s="29">
        <v>9000</v>
      </c>
      <c r="D11" s="29">
        <v>9000</v>
      </c>
      <c r="E11" s="29">
        <v>9000</v>
      </c>
      <c r="F11" s="29">
        <v>9000</v>
      </c>
      <c r="G11" s="29">
        <v>9000</v>
      </c>
      <c r="H11" s="29">
        <v>9000</v>
      </c>
      <c r="I11" s="29">
        <v>9000</v>
      </c>
      <c r="J11" s="29">
        <v>9000</v>
      </c>
      <c r="K11" s="29">
        <v>9000</v>
      </c>
      <c r="L11" s="29">
        <v>9000</v>
      </c>
      <c r="M11" s="29">
        <v>9000</v>
      </c>
      <c r="N11" s="29">
        <v>9000</v>
      </c>
    </row>
    <row r="12" spans="2:14" s="28" customFormat="1" ht="27" customHeight="1">
      <c r="B12" s="27" t="s">
        <v>3</v>
      </c>
      <c r="C12" s="31">
        <v>5000</v>
      </c>
      <c r="D12" s="31">
        <v>5000</v>
      </c>
      <c r="E12" s="31">
        <v>5000</v>
      </c>
      <c r="F12" s="31">
        <v>5000</v>
      </c>
      <c r="G12" s="31">
        <v>5000</v>
      </c>
      <c r="H12" s="31">
        <v>5000</v>
      </c>
      <c r="I12" s="31">
        <v>5000</v>
      </c>
      <c r="J12" s="31">
        <v>5000</v>
      </c>
      <c r="K12" s="31">
        <v>5000</v>
      </c>
      <c r="L12" s="31">
        <v>5000</v>
      </c>
      <c r="M12" s="31">
        <v>5000</v>
      </c>
      <c r="N12" s="31">
        <v>5000</v>
      </c>
    </row>
    <row r="13" spans="2:14" s="28" customFormat="1" ht="27" customHeight="1">
      <c r="B13" s="27" t="s">
        <v>4</v>
      </c>
      <c r="C13" s="33">
        <v>5000</v>
      </c>
      <c r="D13" s="33">
        <v>5000</v>
      </c>
      <c r="E13" s="33">
        <v>5000</v>
      </c>
      <c r="F13" s="33">
        <v>5000</v>
      </c>
      <c r="G13" s="33">
        <v>5000</v>
      </c>
      <c r="H13" s="33">
        <v>5000</v>
      </c>
      <c r="I13" s="33">
        <v>5000</v>
      </c>
      <c r="J13" s="33">
        <v>5000</v>
      </c>
      <c r="K13" s="33">
        <v>5000</v>
      </c>
      <c r="L13" s="33">
        <v>5000</v>
      </c>
      <c r="M13" s="33">
        <v>5000</v>
      </c>
      <c r="N13" s="33">
        <v>5000</v>
      </c>
    </row>
    <row r="14" spans="2:14" s="28" customFormat="1" ht="27" customHeight="1">
      <c r="B14" s="27" t="s">
        <v>5</v>
      </c>
      <c r="C14" s="31">
        <v>5000</v>
      </c>
      <c r="D14" s="31">
        <v>5000</v>
      </c>
      <c r="E14" s="31">
        <v>5000</v>
      </c>
      <c r="F14" s="31">
        <v>5000</v>
      </c>
      <c r="G14" s="31">
        <v>5000</v>
      </c>
      <c r="H14" s="31">
        <v>5000</v>
      </c>
      <c r="I14" s="31">
        <v>5000</v>
      </c>
      <c r="J14" s="31">
        <v>5000</v>
      </c>
      <c r="K14" s="31">
        <v>5000</v>
      </c>
      <c r="L14" s="31">
        <v>5000</v>
      </c>
      <c r="M14" s="31">
        <v>5000</v>
      </c>
      <c r="N14" s="31">
        <v>5000</v>
      </c>
    </row>
    <row r="15" spans="2:14" s="28" customFormat="1" ht="27" customHeight="1">
      <c r="B15" s="27" t="s">
        <v>6</v>
      </c>
      <c r="C15" s="33">
        <v>12000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12000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</row>
    <row r="16" spans="2:14" s="28" customFormat="1" ht="27" customHeight="1">
      <c r="B16" s="27" t="s">
        <v>7</v>
      </c>
      <c r="C16" s="31">
        <v>0</v>
      </c>
      <c r="D16" s="32">
        <v>0</v>
      </c>
      <c r="E16" s="32">
        <v>0</v>
      </c>
      <c r="F16" s="32">
        <v>0</v>
      </c>
      <c r="G16" s="32">
        <v>0</v>
      </c>
      <c r="H16" s="32">
        <v>0</v>
      </c>
      <c r="I16" s="32">
        <v>0</v>
      </c>
      <c r="J16" s="32">
        <v>0</v>
      </c>
      <c r="K16" s="32">
        <v>0</v>
      </c>
      <c r="L16" s="32">
        <v>0</v>
      </c>
      <c r="M16" s="32">
        <v>0</v>
      </c>
      <c r="N16" s="32">
        <v>0</v>
      </c>
    </row>
    <row r="17" spans="2:14" s="28" customFormat="1" ht="27" customHeight="1">
      <c r="B17" s="27" t="s">
        <v>8</v>
      </c>
      <c r="C17" s="33">
        <v>100000</v>
      </c>
      <c r="D17" s="33">
        <v>100000</v>
      </c>
      <c r="E17" s="33">
        <v>100000</v>
      </c>
      <c r="F17" s="33">
        <v>100000</v>
      </c>
      <c r="G17" s="33">
        <v>100000</v>
      </c>
      <c r="H17" s="33">
        <v>100000</v>
      </c>
      <c r="I17" s="33">
        <v>100000</v>
      </c>
      <c r="J17" s="33">
        <v>100000</v>
      </c>
      <c r="K17" s="33">
        <v>100000</v>
      </c>
      <c r="L17" s="33">
        <v>100000</v>
      </c>
      <c r="M17" s="33">
        <v>100000</v>
      </c>
      <c r="N17" s="33">
        <v>100000</v>
      </c>
    </row>
    <row r="18" spans="2:14" s="28" customFormat="1" ht="27" customHeight="1">
      <c r="B18" s="27" t="s">
        <v>9</v>
      </c>
      <c r="C18" s="31">
        <v>15000</v>
      </c>
      <c r="D18" s="31">
        <v>15000</v>
      </c>
      <c r="E18" s="31">
        <v>15000</v>
      </c>
      <c r="F18" s="31">
        <v>15000</v>
      </c>
      <c r="G18" s="31">
        <v>15000</v>
      </c>
      <c r="H18" s="31">
        <v>15000</v>
      </c>
      <c r="I18" s="31">
        <v>15000</v>
      </c>
      <c r="J18" s="31">
        <v>15000</v>
      </c>
      <c r="K18" s="31">
        <v>15000</v>
      </c>
      <c r="L18" s="31">
        <v>15000</v>
      </c>
      <c r="M18" s="31">
        <v>15000</v>
      </c>
      <c r="N18" s="31">
        <v>15000</v>
      </c>
    </row>
    <row r="19" spans="2:14" s="28" customFormat="1" ht="27" customHeight="1">
      <c r="B19" s="27" t="s">
        <v>49</v>
      </c>
      <c r="C19" s="33">
        <v>10000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10000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</row>
    <row r="20" spans="2:14" s="28" customFormat="1" ht="27" customHeight="1">
      <c r="B20" s="27" t="s">
        <v>10</v>
      </c>
      <c r="C20" s="31">
        <v>500</v>
      </c>
      <c r="D20" s="31">
        <v>500</v>
      </c>
      <c r="E20" s="31">
        <v>500</v>
      </c>
      <c r="F20" s="31">
        <v>500</v>
      </c>
      <c r="G20" s="31">
        <v>500</v>
      </c>
      <c r="H20" s="31">
        <v>500</v>
      </c>
      <c r="I20" s="31">
        <v>500</v>
      </c>
      <c r="J20" s="31">
        <v>500</v>
      </c>
      <c r="K20" s="31">
        <v>500</v>
      </c>
      <c r="L20" s="31">
        <v>500</v>
      </c>
      <c r="M20" s="31">
        <v>500</v>
      </c>
      <c r="N20" s="31">
        <v>500</v>
      </c>
    </row>
    <row r="21" spans="2:14" s="28" customFormat="1" ht="27" customHeight="1">
      <c r="B21" s="27" t="s">
        <v>11</v>
      </c>
      <c r="C21" s="33">
        <v>10000</v>
      </c>
      <c r="D21" s="33">
        <v>10000</v>
      </c>
      <c r="E21" s="33">
        <v>10000</v>
      </c>
      <c r="F21" s="33">
        <v>10000</v>
      </c>
      <c r="G21" s="33">
        <v>10000</v>
      </c>
      <c r="H21" s="33">
        <v>10000</v>
      </c>
      <c r="I21" s="33">
        <v>10000</v>
      </c>
      <c r="J21" s="33">
        <v>10000</v>
      </c>
      <c r="K21" s="33">
        <v>10000</v>
      </c>
      <c r="L21" s="33">
        <v>10000</v>
      </c>
      <c r="M21" s="33">
        <v>10000</v>
      </c>
      <c r="N21" s="33">
        <v>10000</v>
      </c>
    </row>
    <row r="22" spans="2:14" s="28" customFormat="1" ht="27" customHeight="1">
      <c r="B22" s="27" t="s">
        <v>12</v>
      </c>
      <c r="C22" s="31">
        <v>0</v>
      </c>
      <c r="D22" s="32">
        <v>0</v>
      </c>
      <c r="E22" s="32">
        <v>0</v>
      </c>
      <c r="F22" s="32">
        <v>0</v>
      </c>
      <c r="G22" s="32">
        <v>0</v>
      </c>
      <c r="H22" s="32">
        <v>0</v>
      </c>
      <c r="I22" s="32">
        <v>0</v>
      </c>
      <c r="J22" s="32">
        <v>0</v>
      </c>
      <c r="K22" s="32">
        <v>0</v>
      </c>
      <c r="L22" s="32">
        <v>0</v>
      </c>
      <c r="M22" s="32">
        <v>0</v>
      </c>
      <c r="N22" s="32">
        <v>0</v>
      </c>
    </row>
    <row r="23" spans="2:14" s="28" customFormat="1" ht="27" customHeight="1">
      <c r="B23" s="27" t="s">
        <v>13</v>
      </c>
      <c r="C23" s="33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</row>
    <row r="24" spans="2:14" s="28" customFormat="1" ht="27" customHeight="1">
      <c r="B24" s="27" t="s">
        <v>14</v>
      </c>
      <c r="C24" s="31">
        <v>15000</v>
      </c>
      <c r="D24" s="31">
        <v>15000</v>
      </c>
      <c r="E24" s="31">
        <v>15000</v>
      </c>
      <c r="F24" s="31">
        <v>15000</v>
      </c>
      <c r="G24" s="31">
        <v>15000</v>
      </c>
      <c r="H24" s="31">
        <v>15000</v>
      </c>
      <c r="I24" s="31">
        <v>15000</v>
      </c>
      <c r="J24" s="31">
        <v>15000</v>
      </c>
      <c r="K24" s="31">
        <v>15000</v>
      </c>
      <c r="L24" s="31">
        <v>15000</v>
      </c>
      <c r="M24" s="31">
        <v>15000</v>
      </c>
      <c r="N24" s="31">
        <v>15000</v>
      </c>
    </row>
    <row r="25" spans="2:14" s="28" customFormat="1" ht="27" customHeight="1">
      <c r="B25" s="61" t="s">
        <v>1</v>
      </c>
      <c r="C25" s="62">
        <f t="shared" ref="C25:N25" si="0">C23+C24+C11+C12+C13+C14+C15+C16+C17+C18+C19+C20+C21+C22</f>
        <v>186500</v>
      </c>
      <c r="D25" s="63">
        <f t="shared" si="0"/>
        <v>164500</v>
      </c>
      <c r="E25" s="63">
        <f t="shared" si="0"/>
        <v>164500</v>
      </c>
      <c r="F25" s="63">
        <f t="shared" si="0"/>
        <v>164500</v>
      </c>
      <c r="G25" s="63">
        <f t="shared" si="0"/>
        <v>164500</v>
      </c>
      <c r="H25" s="63">
        <f t="shared" si="0"/>
        <v>164500</v>
      </c>
      <c r="I25" s="63">
        <f t="shared" si="0"/>
        <v>186500</v>
      </c>
      <c r="J25" s="63">
        <f t="shared" si="0"/>
        <v>164500</v>
      </c>
      <c r="K25" s="63">
        <f t="shared" si="0"/>
        <v>164500</v>
      </c>
      <c r="L25" s="63">
        <f t="shared" si="0"/>
        <v>164500</v>
      </c>
      <c r="M25" s="63">
        <f t="shared" si="0"/>
        <v>164500</v>
      </c>
      <c r="N25" s="63">
        <f t="shared" si="0"/>
        <v>164500</v>
      </c>
    </row>
  </sheetData>
  <mergeCells count="1">
    <mergeCell ref="B9:N9"/>
  </mergeCells>
  <phoneticPr fontId="7" type="noConversion"/>
  <pageMargins left="0.98425196850393704" right="0.98425196850393704" top="0.98425196850393704" bottom="0.98425196850393704" header="0.23622047244094491" footer="0.23622047244094491"/>
  <pageSetup scale="43" orientation="landscape" r:id="rId1"/>
  <headerFooter>
    <oddHeader>&amp;L&amp;K000000&amp;G&amp;R&amp;K000000&amp;G</oddHeader>
    <oddFooter>&amp;L&amp;"Helvetica Neue Bold,Negrita"&amp;14&amp;K000000Viviana Ramos   Asesor Proyectos YEA&amp;C&amp;"Helvetica Neue Bold,Negrita"&amp;14&amp;K000000                            Tel. 56 9337 26251 viviramosvi@gmail.com &amp;R&amp;"Helvetica Neue Bold,Negrita"&amp;14&amp;K000000Facebook:/ViviRamos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N29"/>
  <sheetViews>
    <sheetView showGridLines="0" topLeftCell="A3" zoomScale="70" zoomScaleNormal="70" workbookViewId="0">
      <selection activeCell="F4" sqref="F4"/>
    </sheetView>
  </sheetViews>
  <sheetFormatPr baseColWidth="10" defaultColWidth="16.33203125" defaultRowHeight="19.95" customHeight="1"/>
  <cols>
    <col min="1" max="1" width="2" style="3" customWidth="1"/>
    <col min="2" max="15" width="16.33203125" style="3" customWidth="1"/>
    <col min="16" max="16384" width="16.33203125" style="3"/>
  </cols>
  <sheetData>
    <row r="1" spans="2:14" s="9" customFormat="1" ht="19.95" customHeight="1"/>
    <row r="2" spans="2:14" s="9" customFormat="1" ht="19.95" customHeight="1"/>
    <row r="3" spans="2:14" s="9" customFormat="1" ht="19.95" customHeight="1"/>
    <row r="4" spans="2:14" s="9" customFormat="1" ht="19.95" customHeight="1"/>
    <row r="5" spans="2:14" s="9" customFormat="1" ht="19.95" customHeight="1"/>
    <row r="6" spans="2:14" s="9" customFormat="1" ht="19.95" customHeight="1"/>
    <row r="7" spans="2:14" ht="186" customHeight="1"/>
    <row r="8" spans="2:14" s="10" customFormat="1" ht="28.8" customHeight="1">
      <c r="B8" s="103" t="s">
        <v>15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</row>
    <row r="9" spans="2:14" s="10" customFormat="1" ht="19.95" customHeight="1">
      <c r="B9" s="11"/>
      <c r="C9" s="12">
        <v>43831</v>
      </c>
      <c r="D9" s="12">
        <v>43862</v>
      </c>
      <c r="E9" s="12">
        <v>43891</v>
      </c>
      <c r="F9" s="12">
        <v>43922</v>
      </c>
      <c r="G9" s="12">
        <v>43952</v>
      </c>
      <c r="H9" s="12">
        <v>43983</v>
      </c>
      <c r="I9" s="12">
        <v>44013</v>
      </c>
      <c r="J9" s="12">
        <v>44044</v>
      </c>
      <c r="K9" s="12">
        <v>44075</v>
      </c>
      <c r="L9" s="12">
        <v>44105</v>
      </c>
      <c r="M9" s="12">
        <v>44136</v>
      </c>
      <c r="N9" s="12">
        <v>44166</v>
      </c>
    </row>
    <row r="10" spans="2:14" s="10" customFormat="1" ht="20.25" customHeight="1">
      <c r="B10" s="14" t="s">
        <v>16</v>
      </c>
      <c r="C10" s="41">
        <v>1500</v>
      </c>
      <c r="D10" s="41">
        <f>+C10+(C10*0.1)</f>
        <v>1650</v>
      </c>
      <c r="E10" s="41">
        <f t="shared" ref="E10:M10" si="0">+D10+(D10*0.1)</f>
        <v>1815</v>
      </c>
      <c r="F10" s="41">
        <f t="shared" si="0"/>
        <v>1996.5</v>
      </c>
      <c r="G10" s="41">
        <f t="shared" si="0"/>
        <v>2196.15</v>
      </c>
      <c r="H10" s="41">
        <f t="shared" si="0"/>
        <v>2415.7650000000003</v>
      </c>
      <c r="I10" s="41">
        <f t="shared" si="0"/>
        <v>2657.3415000000005</v>
      </c>
      <c r="J10" s="41">
        <f t="shared" si="0"/>
        <v>2923.0756500000007</v>
      </c>
      <c r="K10" s="41">
        <f t="shared" si="0"/>
        <v>3215.3832150000007</v>
      </c>
      <c r="L10" s="41">
        <f t="shared" si="0"/>
        <v>3536.9215365000009</v>
      </c>
      <c r="M10" s="41">
        <f t="shared" si="0"/>
        <v>3890.6136901500013</v>
      </c>
      <c r="N10" s="41">
        <f t="shared" ref="N10" si="1">+M10+(M10*0.1)</f>
        <v>4279.6750591650016</v>
      </c>
    </row>
    <row r="11" spans="2:14" s="10" customFormat="1" ht="20.55" customHeight="1">
      <c r="B11" s="16" t="s">
        <v>17</v>
      </c>
      <c r="C11" s="42">
        <v>300</v>
      </c>
      <c r="D11" s="42">
        <f t="shared" ref="D11:M17" si="2">+C11+(C11*0.1)</f>
        <v>330</v>
      </c>
      <c r="E11" s="42">
        <f t="shared" si="2"/>
        <v>363</v>
      </c>
      <c r="F11" s="42">
        <f t="shared" si="2"/>
        <v>399.3</v>
      </c>
      <c r="G11" s="42">
        <f t="shared" si="2"/>
        <v>439.23</v>
      </c>
      <c r="H11" s="42">
        <f t="shared" si="2"/>
        <v>483.15300000000002</v>
      </c>
      <c r="I11" s="42">
        <f t="shared" si="2"/>
        <v>531.4683</v>
      </c>
      <c r="J11" s="42">
        <f t="shared" si="2"/>
        <v>584.61513000000002</v>
      </c>
      <c r="K11" s="42">
        <f t="shared" si="2"/>
        <v>643.07664299999999</v>
      </c>
      <c r="L11" s="42">
        <f t="shared" si="2"/>
        <v>707.38430730000005</v>
      </c>
      <c r="M11" s="42">
        <f t="shared" si="2"/>
        <v>778.12273803000005</v>
      </c>
      <c r="N11" s="42">
        <f t="shared" ref="N11" si="3">+M11+(M11*0.1)</f>
        <v>855.93501183300009</v>
      </c>
    </row>
    <row r="12" spans="2:14" s="10" customFormat="1" ht="20.55" customHeight="1">
      <c r="B12" s="16" t="s">
        <v>18</v>
      </c>
      <c r="C12" s="43">
        <v>20</v>
      </c>
      <c r="D12" s="43">
        <f t="shared" si="2"/>
        <v>22</v>
      </c>
      <c r="E12" s="43">
        <f t="shared" ref="E12:M12" si="4">+D12+(D12*0.1)</f>
        <v>24.2</v>
      </c>
      <c r="F12" s="43">
        <f t="shared" si="4"/>
        <v>26.619999999999997</v>
      </c>
      <c r="G12" s="43">
        <f t="shared" si="4"/>
        <v>29.281999999999996</v>
      </c>
      <c r="H12" s="43">
        <f t="shared" si="4"/>
        <v>32.210199999999993</v>
      </c>
      <c r="I12" s="43">
        <f t="shared" si="4"/>
        <v>35.431219999999996</v>
      </c>
      <c r="J12" s="43">
        <f t="shared" si="4"/>
        <v>38.974341999999993</v>
      </c>
      <c r="K12" s="43">
        <f t="shared" si="4"/>
        <v>42.871776199999992</v>
      </c>
      <c r="L12" s="43">
        <f t="shared" si="4"/>
        <v>47.158953819999994</v>
      </c>
      <c r="M12" s="43">
        <f t="shared" si="4"/>
        <v>51.874849201999993</v>
      </c>
      <c r="N12" s="43">
        <f t="shared" ref="N12" si="5">+M12+(M12*0.1)</f>
        <v>57.062334122199992</v>
      </c>
    </row>
    <row r="13" spans="2:14" s="10" customFormat="1" ht="20.55" customHeight="1">
      <c r="B13" s="16" t="s">
        <v>19</v>
      </c>
      <c r="C13" s="42">
        <v>150</v>
      </c>
      <c r="D13" s="42">
        <f t="shared" si="2"/>
        <v>165</v>
      </c>
      <c r="E13" s="42">
        <f t="shared" ref="E13:M13" si="6">+D13+(D13*0.1)</f>
        <v>181.5</v>
      </c>
      <c r="F13" s="42">
        <f t="shared" si="6"/>
        <v>199.65</v>
      </c>
      <c r="G13" s="42">
        <f t="shared" si="6"/>
        <v>219.61500000000001</v>
      </c>
      <c r="H13" s="42">
        <f t="shared" si="6"/>
        <v>241.57650000000001</v>
      </c>
      <c r="I13" s="42">
        <f t="shared" si="6"/>
        <v>265.73415</v>
      </c>
      <c r="J13" s="42">
        <f t="shared" si="6"/>
        <v>292.30756500000001</v>
      </c>
      <c r="K13" s="42">
        <f t="shared" si="6"/>
        <v>321.5383215</v>
      </c>
      <c r="L13" s="42">
        <f t="shared" si="6"/>
        <v>353.69215365000002</v>
      </c>
      <c r="M13" s="42">
        <f t="shared" si="6"/>
        <v>389.06136901500003</v>
      </c>
      <c r="N13" s="42">
        <f t="shared" ref="N13" si="7">+M13+(M13*0.1)</f>
        <v>427.96750591650004</v>
      </c>
    </row>
    <row r="14" spans="2:14" s="10" customFormat="1" ht="20.55" customHeight="1">
      <c r="B14" s="16" t="s">
        <v>20</v>
      </c>
      <c r="C14" s="43">
        <v>500</v>
      </c>
      <c r="D14" s="43">
        <f t="shared" si="2"/>
        <v>550</v>
      </c>
      <c r="E14" s="43">
        <f t="shared" ref="E14:M14" si="8">+D14+(D14*0.1)</f>
        <v>605</v>
      </c>
      <c r="F14" s="43">
        <f t="shared" si="8"/>
        <v>665.5</v>
      </c>
      <c r="G14" s="43">
        <f t="shared" si="8"/>
        <v>732.05</v>
      </c>
      <c r="H14" s="43">
        <f t="shared" si="8"/>
        <v>805.255</v>
      </c>
      <c r="I14" s="43">
        <f t="shared" si="8"/>
        <v>885.78049999999996</v>
      </c>
      <c r="J14" s="43">
        <f t="shared" si="8"/>
        <v>974.35854999999992</v>
      </c>
      <c r="K14" s="43">
        <f t="shared" si="8"/>
        <v>1071.7944049999999</v>
      </c>
      <c r="L14" s="43">
        <f t="shared" si="8"/>
        <v>1178.9738454999999</v>
      </c>
      <c r="M14" s="43">
        <f t="shared" si="8"/>
        <v>1296.8712300499999</v>
      </c>
      <c r="N14" s="43">
        <f t="shared" ref="N14" si="9">+M14+(M14*0.1)</f>
        <v>1426.5583530549998</v>
      </c>
    </row>
    <row r="15" spans="2:14" s="10" customFormat="1" ht="20.55" customHeight="1">
      <c r="B15" s="16" t="s">
        <v>21</v>
      </c>
      <c r="C15" s="42">
        <v>30</v>
      </c>
      <c r="D15" s="42">
        <f t="shared" si="2"/>
        <v>33</v>
      </c>
      <c r="E15" s="42">
        <f t="shared" ref="E15:M15" si="10">+D15+(D15*0.1)</f>
        <v>36.299999999999997</v>
      </c>
      <c r="F15" s="42">
        <f t="shared" si="10"/>
        <v>39.93</v>
      </c>
      <c r="G15" s="42">
        <f t="shared" si="10"/>
        <v>43.923000000000002</v>
      </c>
      <c r="H15" s="42">
        <f t="shared" si="10"/>
        <v>48.315300000000001</v>
      </c>
      <c r="I15" s="42">
        <f t="shared" si="10"/>
        <v>53.146830000000001</v>
      </c>
      <c r="J15" s="42">
        <f t="shared" si="10"/>
        <v>58.461513000000004</v>
      </c>
      <c r="K15" s="42">
        <f t="shared" si="10"/>
        <v>64.307664299999999</v>
      </c>
      <c r="L15" s="42">
        <f t="shared" si="10"/>
        <v>70.738430730000005</v>
      </c>
      <c r="M15" s="42">
        <f t="shared" si="10"/>
        <v>77.812273803000011</v>
      </c>
      <c r="N15" s="42">
        <f t="shared" ref="N15" si="11">+M15+(M15*0.1)</f>
        <v>85.593501183300006</v>
      </c>
    </row>
    <row r="16" spans="2:14" s="10" customFormat="1" ht="20.55" customHeight="1">
      <c r="B16" s="16" t="s">
        <v>22</v>
      </c>
      <c r="C16" s="43">
        <v>500</v>
      </c>
      <c r="D16" s="43">
        <f t="shared" si="2"/>
        <v>550</v>
      </c>
      <c r="E16" s="43">
        <f t="shared" ref="E16:M16" si="12">+D16+(D16*0.1)</f>
        <v>605</v>
      </c>
      <c r="F16" s="43">
        <f t="shared" si="12"/>
        <v>665.5</v>
      </c>
      <c r="G16" s="43">
        <f t="shared" si="12"/>
        <v>732.05</v>
      </c>
      <c r="H16" s="43">
        <f t="shared" si="12"/>
        <v>805.255</v>
      </c>
      <c r="I16" s="43">
        <f t="shared" si="12"/>
        <v>885.78049999999996</v>
      </c>
      <c r="J16" s="43">
        <f t="shared" si="12"/>
        <v>974.35854999999992</v>
      </c>
      <c r="K16" s="43">
        <f t="shared" si="12"/>
        <v>1071.7944049999999</v>
      </c>
      <c r="L16" s="43">
        <f t="shared" si="12"/>
        <v>1178.9738454999999</v>
      </c>
      <c r="M16" s="43">
        <f t="shared" si="12"/>
        <v>1296.8712300499999</v>
      </c>
      <c r="N16" s="43">
        <f t="shared" ref="N16" si="13">+M16+(M16*0.1)</f>
        <v>1426.5583530549998</v>
      </c>
    </row>
    <row r="17" spans="2:14" s="10" customFormat="1" ht="20.55" customHeight="1">
      <c r="B17" s="16" t="s">
        <v>23</v>
      </c>
      <c r="C17" s="42">
        <v>500</v>
      </c>
      <c r="D17" s="42">
        <f t="shared" si="2"/>
        <v>550</v>
      </c>
      <c r="E17" s="42">
        <f t="shared" ref="E17:M17" si="14">+D17+(D17*0.1)</f>
        <v>605</v>
      </c>
      <c r="F17" s="42">
        <f t="shared" si="14"/>
        <v>665.5</v>
      </c>
      <c r="G17" s="42">
        <f t="shared" si="14"/>
        <v>732.05</v>
      </c>
      <c r="H17" s="42">
        <f t="shared" si="14"/>
        <v>805.255</v>
      </c>
      <c r="I17" s="42">
        <f t="shared" si="14"/>
        <v>885.78049999999996</v>
      </c>
      <c r="J17" s="42">
        <f t="shared" si="14"/>
        <v>974.35854999999992</v>
      </c>
      <c r="K17" s="42">
        <f t="shared" si="14"/>
        <v>1071.7944049999999</v>
      </c>
      <c r="L17" s="42">
        <f t="shared" si="14"/>
        <v>1178.9738454999999</v>
      </c>
      <c r="M17" s="42">
        <f t="shared" si="14"/>
        <v>1296.8712300499999</v>
      </c>
      <c r="N17" s="42">
        <f t="shared" ref="N17" si="15">+M17+(M17*0.1)</f>
        <v>1426.5583530549998</v>
      </c>
    </row>
    <row r="18" spans="2:14" s="10" customFormat="1" ht="19.95" customHeight="1">
      <c r="B18" s="59" t="s">
        <v>1</v>
      </c>
      <c r="C18" s="60">
        <f t="shared" ref="C18:N18" si="16">C10+C11+C12+C13+C14+C15+C16+C17</f>
        <v>3500</v>
      </c>
      <c r="D18" s="60">
        <f t="shared" si="16"/>
        <v>3850</v>
      </c>
      <c r="E18" s="60">
        <f t="shared" si="16"/>
        <v>4235</v>
      </c>
      <c r="F18" s="60">
        <f t="shared" si="16"/>
        <v>4658.5</v>
      </c>
      <c r="G18" s="60">
        <f t="shared" si="16"/>
        <v>5124.3500000000004</v>
      </c>
      <c r="H18" s="60">
        <f t="shared" si="16"/>
        <v>5636.7850000000008</v>
      </c>
      <c r="I18" s="60">
        <f t="shared" si="16"/>
        <v>6200.4634999999998</v>
      </c>
      <c r="J18" s="60">
        <f t="shared" si="16"/>
        <v>6820.5098500000004</v>
      </c>
      <c r="K18" s="60">
        <f t="shared" si="16"/>
        <v>7502.5608350000002</v>
      </c>
      <c r="L18" s="60">
        <f t="shared" si="16"/>
        <v>8252.8169185000006</v>
      </c>
      <c r="M18" s="60">
        <f t="shared" si="16"/>
        <v>9078.0986103500018</v>
      </c>
      <c r="N18" s="60">
        <f t="shared" si="16"/>
        <v>9985.9084713850007</v>
      </c>
    </row>
    <row r="19" spans="2:14" s="10" customFormat="1" ht="19.95" customHeight="1"/>
    <row r="20" spans="2:14" s="10" customFormat="1" ht="19.95" customHeight="1">
      <c r="B20" s="95" t="s">
        <v>65</v>
      </c>
    </row>
    <row r="21" spans="2:14" ht="19.95" customHeight="1">
      <c r="B21" s="94" t="s">
        <v>16</v>
      </c>
      <c r="C21" s="93">
        <f>(+C10*100)/C18</f>
        <v>42.857142857142854</v>
      </c>
    </row>
    <row r="22" spans="2:14" ht="19.95" customHeight="1">
      <c r="B22" s="94" t="s">
        <v>17</v>
      </c>
      <c r="C22" s="93">
        <f>+C11*100/C18</f>
        <v>8.5714285714285712</v>
      </c>
    </row>
    <row r="23" spans="2:14" ht="19.95" customHeight="1">
      <c r="B23" s="94" t="s">
        <v>18</v>
      </c>
      <c r="C23" s="93">
        <f>+C12*100/C18</f>
        <v>0.5714285714285714</v>
      </c>
    </row>
    <row r="24" spans="2:14" ht="19.95" customHeight="1">
      <c r="B24" s="94" t="s">
        <v>19</v>
      </c>
      <c r="C24" s="93">
        <f>+C13*100/C18</f>
        <v>4.2857142857142856</v>
      </c>
    </row>
    <row r="25" spans="2:14" ht="19.95" customHeight="1">
      <c r="B25" s="94" t="s">
        <v>20</v>
      </c>
      <c r="C25" s="93">
        <f>+C14*100/C18</f>
        <v>14.285714285714286</v>
      </c>
    </row>
    <row r="26" spans="2:14" ht="19.95" customHeight="1">
      <c r="B26" s="94" t="s">
        <v>21</v>
      </c>
      <c r="C26" s="93">
        <f>+C15*100/C18</f>
        <v>0.8571428571428571</v>
      </c>
    </row>
    <row r="27" spans="2:14" ht="19.95" customHeight="1">
      <c r="B27" s="94" t="s">
        <v>22</v>
      </c>
      <c r="C27" s="93">
        <f>+C16*100/C18</f>
        <v>14.285714285714286</v>
      </c>
    </row>
    <row r="28" spans="2:14" ht="19.95" customHeight="1">
      <c r="B28" s="94" t="s">
        <v>23</v>
      </c>
      <c r="C28" s="93">
        <f>+C17*100/C18</f>
        <v>14.285714285714286</v>
      </c>
    </row>
    <row r="29" spans="2:14" ht="19.95" customHeight="1">
      <c r="C29" s="96">
        <f>SUM(C21:C28)</f>
        <v>100.00000000000001</v>
      </c>
    </row>
  </sheetData>
  <mergeCells count="1">
    <mergeCell ref="B8:N8"/>
  </mergeCells>
  <pageMargins left="0.98425196850393704" right="0.98425196850393704" top="0.98425196850393704" bottom="0.98425196850393704" header="0.23622047244094491" footer="0.23622047244094491"/>
  <pageSetup scale="47" orientation="landscape"/>
  <headerFooter>
    <oddFooter>&amp;L&amp;K000000Viviana Ramos Tel. 569 33726251&amp;C&amp;"Helvetica Neue Medium,Normal"&amp;K3B3B3BFacebook/ViviRamos&amp;R&amp;K000000Email  viviramosvi@gmail,com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N6"/>
  <sheetViews>
    <sheetView showGridLines="0" zoomScale="80" zoomScaleNormal="80" workbookViewId="0">
      <selection activeCell="L1" sqref="L1"/>
    </sheetView>
  </sheetViews>
  <sheetFormatPr baseColWidth="10" defaultColWidth="16.33203125" defaultRowHeight="19.95" customHeight="1"/>
  <cols>
    <col min="1" max="1" width="1.6640625" style="4" customWidth="1"/>
    <col min="2" max="2" width="16.33203125" style="4" customWidth="1"/>
    <col min="3" max="3" width="17.109375" style="4" customWidth="1"/>
    <col min="4" max="15" width="16.33203125" style="4" customWidth="1"/>
    <col min="16" max="16384" width="16.33203125" style="4"/>
  </cols>
  <sheetData>
    <row r="1" spans="2:14" ht="237.45" customHeight="1" thickBot="1"/>
    <row r="2" spans="2:14" s="10" customFormat="1" ht="28.8" customHeight="1" thickBot="1">
      <c r="B2" s="37"/>
      <c r="C2" s="38" t="s">
        <v>63</v>
      </c>
      <c r="D2" s="39"/>
      <c r="E2" s="39"/>
      <c r="F2" s="39"/>
      <c r="G2" s="40"/>
      <c r="H2" s="37"/>
      <c r="I2" s="37"/>
      <c r="J2" s="37"/>
      <c r="K2" s="37"/>
      <c r="L2" s="37"/>
      <c r="M2" s="37"/>
      <c r="N2" s="37"/>
    </row>
    <row r="3" spans="2:14" s="10" customFormat="1" ht="28.8" customHeight="1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</row>
    <row r="4" spans="2:14" s="10" customFormat="1" ht="28.8" customHeight="1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</row>
    <row r="5" spans="2:14" s="10" customFormat="1" ht="19.95" customHeight="1">
      <c r="B5" s="11"/>
      <c r="C5" s="12">
        <v>43831</v>
      </c>
      <c r="D5" s="12">
        <v>43862</v>
      </c>
      <c r="E5" s="12">
        <v>43891</v>
      </c>
      <c r="F5" s="12">
        <v>43922</v>
      </c>
      <c r="G5" s="12">
        <v>43952</v>
      </c>
      <c r="H5" s="12">
        <v>43983</v>
      </c>
      <c r="I5" s="12">
        <v>44013</v>
      </c>
      <c r="J5" s="12">
        <v>44044</v>
      </c>
      <c r="K5" s="12">
        <v>44075</v>
      </c>
      <c r="L5" s="12">
        <v>44105</v>
      </c>
      <c r="M5" s="12">
        <v>44136</v>
      </c>
      <c r="N5" s="36">
        <v>44166</v>
      </c>
    </row>
    <row r="6" spans="2:14" s="10" customFormat="1" ht="34.950000000000003" customHeight="1">
      <c r="B6" s="16" t="s">
        <v>38</v>
      </c>
      <c r="C6" s="22">
        <f>'Costo Fijo'!C25/'Capacidad Productiva'!C18</f>
        <v>53.285714285714285</v>
      </c>
      <c r="D6" s="22">
        <f>'Costo Fijo'!D25/'Capacidad Productiva'!D18</f>
        <v>42.727272727272727</v>
      </c>
      <c r="E6" s="22">
        <f>'Costo Fijo'!E25/'Capacidad Productiva'!E18</f>
        <v>38.84297520661157</v>
      </c>
      <c r="F6" s="22">
        <f>'Costo Fijo'!F25/'Capacidad Productiva'!F18</f>
        <v>35.311795642374157</v>
      </c>
      <c r="G6" s="22">
        <f>'Costo Fijo'!G25/'Capacidad Productiva'!G18</f>
        <v>32.101632402158323</v>
      </c>
      <c r="H6" s="22">
        <f>'Costo Fijo'!H25/'Capacidad Productiva'!H18</f>
        <v>29.183302183780288</v>
      </c>
      <c r="I6" s="22">
        <f>'Costo Fijo'!I25/'Capacidad Productiva'!I18</f>
        <v>30.078396558579854</v>
      </c>
      <c r="J6" s="22">
        <f>'Costo Fijo'!J25/'Capacidad Productiva'!J18</f>
        <v>24.118431556843216</v>
      </c>
      <c r="K6" s="22">
        <f>'Costo Fijo'!K25/'Capacidad Productiva'!K18</f>
        <v>21.92584686985747</v>
      </c>
      <c r="L6" s="22">
        <f>'Costo Fijo'!L25/'Capacidad Productiva'!L18</f>
        <v>19.932588063506788</v>
      </c>
      <c r="M6" s="22">
        <f>'Costo Fijo'!M25/'Capacidad Productiva'!M18</f>
        <v>18.120534603187988</v>
      </c>
      <c r="N6" s="22">
        <f>'Costo Fijo'!N25/'Capacidad Productiva'!N18</f>
        <v>16.473213275625447</v>
      </c>
    </row>
  </sheetData>
  <sortState xmlns:xlrd2="http://schemas.microsoft.com/office/spreadsheetml/2017/richdata2" ref="C2:C3">
    <sortCondition ref="C2"/>
  </sortState>
  <pageMargins left="0.98425196850393704" right="0.98425196850393704" top="0.98425196850393704" bottom="0.98425196850393704" header="0.23622047244094491" footer="0.23622047244094491"/>
  <pageSetup scale="46" orientation="landscape"/>
  <headerFooter>
    <oddFooter>&amp;C&amp;"Helvetica Neue Medium,Regular"&amp;10&amp;K5F5F5F&amp;P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I10"/>
  <sheetViews>
    <sheetView showGridLines="0" zoomScale="80" zoomScaleNormal="80" workbookViewId="0">
      <selection activeCell="L12" sqref="L12"/>
    </sheetView>
  </sheetViews>
  <sheetFormatPr baseColWidth="10" defaultColWidth="16.33203125" defaultRowHeight="19.95" customHeight="1"/>
  <cols>
    <col min="1" max="1" width="1.33203125" style="5" customWidth="1"/>
    <col min="2" max="2" width="1.33203125" style="9" customWidth="1"/>
    <col min="3" max="3" width="4.6640625" style="9" customWidth="1"/>
    <col min="4" max="4" width="16.33203125" style="5" customWidth="1"/>
    <col min="5" max="5" width="8.6640625" style="5" customWidth="1"/>
    <col min="6" max="6" width="4.33203125" style="5" customWidth="1"/>
    <col min="7" max="7" width="11" style="5" bestFit="1" customWidth="1"/>
    <col min="8" max="8" width="11.77734375" style="5" customWidth="1"/>
    <col min="9" max="10" width="16.33203125" style="5" customWidth="1"/>
    <col min="11" max="16384" width="16.33203125" style="5"/>
  </cols>
  <sheetData>
    <row r="1" spans="4:9" ht="286.2" customHeight="1"/>
    <row r="2" spans="4:9" s="10" customFormat="1" ht="28.8" customHeight="1">
      <c r="D2" s="104" t="s">
        <v>24</v>
      </c>
      <c r="E2" s="104"/>
      <c r="F2" s="104"/>
      <c r="G2" s="104"/>
      <c r="H2" s="104"/>
      <c r="I2" s="104"/>
    </row>
    <row r="3" spans="4:9" s="10" customFormat="1" ht="34.799999999999997">
      <c r="D3" s="44" t="s">
        <v>25</v>
      </c>
      <c r="E3" s="105" t="s">
        <v>26</v>
      </c>
      <c r="F3" s="106"/>
      <c r="G3" s="45" t="s">
        <v>27</v>
      </c>
      <c r="H3" s="45" t="s">
        <v>28</v>
      </c>
      <c r="I3" s="13" t="s">
        <v>29</v>
      </c>
    </row>
    <row r="4" spans="4:9" s="10" customFormat="1" ht="20.25" customHeight="1">
      <c r="D4" s="14" t="s">
        <v>30</v>
      </c>
      <c r="E4" s="15">
        <v>1000</v>
      </c>
      <c r="F4" s="46" t="s">
        <v>31</v>
      </c>
      <c r="G4" s="21">
        <v>600</v>
      </c>
      <c r="H4" s="21">
        <f>G4/1000*E4</f>
        <v>600</v>
      </c>
      <c r="I4" s="47"/>
    </row>
    <row r="5" spans="4:9" s="10" customFormat="1" ht="20.55" customHeight="1">
      <c r="D5" s="16" t="s">
        <v>4</v>
      </c>
      <c r="E5" s="17">
        <v>500</v>
      </c>
      <c r="F5" s="48" t="s">
        <v>32</v>
      </c>
      <c r="G5" s="23">
        <v>100</v>
      </c>
      <c r="H5" s="23">
        <f>G5/1000*E5</f>
        <v>50</v>
      </c>
      <c r="I5" s="49"/>
    </row>
    <row r="6" spans="4:9" s="10" customFormat="1" ht="20.55" customHeight="1">
      <c r="D6" s="16" t="s">
        <v>33</v>
      </c>
      <c r="E6" s="18">
        <v>10</v>
      </c>
      <c r="F6" s="50" t="s">
        <v>31</v>
      </c>
      <c r="G6" s="24">
        <v>370</v>
      </c>
      <c r="H6" s="24">
        <f>G6/1000*E6</f>
        <v>3.7</v>
      </c>
      <c r="I6" s="51"/>
    </row>
    <row r="7" spans="4:9" s="10" customFormat="1" ht="20.55" customHeight="1">
      <c r="D7" s="16" t="s">
        <v>34</v>
      </c>
      <c r="E7" s="17">
        <v>10</v>
      </c>
      <c r="F7" s="48" t="s">
        <v>31</v>
      </c>
      <c r="G7" s="23">
        <v>800</v>
      </c>
      <c r="H7" s="23">
        <f>G7/1000*E7</f>
        <v>8</v>
      </c>
      <c r="I7" s="49"/>
    </row>
    <row r="8" spans="4:9" s="10" customFormat="1" ht="20.55" customHeight="1">
      <c r="D8" s="16" t="s">
        <v>35</v>
      </c>
      <c r="E8" s="18">
        <v>16</v>
      </c>
      <c r="F8" s="50" t="s">
        <v>31</v>
      </c>
      <c r="G8" s="24">
        <v>2500</v>
      </c>
      <c r="H8" s="24">
        <f>G8/250*E8</f>
        <v>160</v>
      </c>
      <c r="I8" s="51"/>
    </row>
    <row r="9" spans="4:9" s="10" customFormat="1" ht="20.55" customHeight="1">
      <c r="D9" s="16" t="s">
        <v>36</v>
      </c>
      <c r="E9" s="17">
        <v>140</v>
      </c>
      <c r="F9" s="48" t="s">
        <v>31</v>
      </c>
      <c r="G9" s="23">
        <v>860</v>
      </c>
      <c r="H9" s="23">
        <f>G9/200*E9</f>
        <v>602</v>
      </c>
      <c r="I9" s="49"/>
    </row>
    <row r="10" spans="4:9" s="10" customFormat="1" ht="20.55" customHeight="1">
      <c r="D10" s="52"/>
      <c r="E10" s="53"/>
      <c r="F10" s="54"/>
      <c r="G10" s="54"/>
      <c r="H10" s="24">
        <f>H9+H8+H7+H6+H4+H5</f>
        <v>1423.7</v>
      </c>
      <c r="I10" s="25">
        <f>H10/16</f>
        <v>88.981250000000003</v>
      </c>
    </row>
  </sheetData>
  <mergeCells count="2">
    <mergeCell ref="D2:I2"/>
    <mergeCell ref="E3:F3"/>
  </mergeCells>
  <pageMargins left="0.98425196850393704" right="0.98425196850393704" top="0.98425196850393704" bottom="0.98425196850393704" header="0.23622047244094491" footer="0.23622047244094491"/>
  <pageSetup scale="50" orientation="portrait"/>
  <headerFooter>
    <oddFooter>&amp;C&amp;"Helvetica Neue Medium,Regular"&amp;10&amp;K5F5F5F&amp;P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C1:F12"/>
  <sheetViews>
    <sheetView showGridLines="0" zoomScale="80" zoomScaleNormal="80" workbookViewId="0">
      <selection activeCell="H8" sqref="H8"/>
    </sheetView>
  </sheetViews>
  <sheetFormatPr baseColWidth="10" defaultColWidth="16.33203125" defaultRowHeight="19.95" customHeight="1"/>
  <cols>
    <col min="1" max="1" width="9.6640625" style="9" customWidth="1"/>
    <col min="2" max="6" width="16.33203125" style="9" customWidth="1"/>
    <col min="7" max="16384" width="16.33203125" style="9"/>
  </cols>
  <sheetData>
    <row r="1" spans="3:6" ht="247.2" customHeight="1"/>
    <row r="2" spans="3:6" ht="13.2"/>
    <row r="3" spans="3:6" ht="28.8" customHeight="1">
      <c r="C3" s="107" t="s">
        <v>37</v>
      </c>
      <c r="D3" s="107"/>
      <c r="E3" s="107"/>
      <c r="F3" s="107"/>
    </row>
    <row r="4" spans="3:6" s="10" customFormat="1" ht="52.2">
      <c r="C4" s="57"/>
      <c r="D4" s="58" t="s">
        <v>38</v>
      </c>
      <c r="E4" s="58" t="s">
        <v>39</v>
      </c>
      <c r="F4" s="58" t="s">
        <v>40</v>
      </c>
    </row>
    <row r="5" spans="3:6" s="10" customFormat="1" ht="43.05" customHeight="1">
      <c r="C5" s="14" t="s">
        <v>41</v>
      </c>
      <c r="D5" s="29">
        <f>'CF Unitario'!C6</f>
        <v>53.285714285714285</v>
      </c>
      <c r="E5" s="30">
        <f>'Costo Variable'!I10</f>
        <v>88.981250000000003</v>
      </c>
      <c r="F5" s="30">
        <f>D5+E5</f>
        <v>142.26696428571429</v>
      </c>
    </row>
    <row r="6" spans="3:6" s="10" customFormat="1" ht="20.55" customHeight="1">
      <c r="C6" s="52"/>
      <c r="D6" s="55"/>
      <c r="E6" s="56"/>
      <c r="F6" s="56"/>
    </row>
    <row r="7" spans="3:6" s="10" customFormat="1" ht="20.55" customHeight="1">
      <c r="C7" s="52"/>
      <c r="D7" s="53"/>
      <c r="E7" s="54"/>
      <c r="F7" s="54"/>
    </row>
    <row r="8" spans="3:6" s="10" customFormat="1" ht="20.55" customHeight="1">
      <c r="C8" s="52"/>
      <c r="D8" s="55"/>
      <c r="E8" s="56"/>
      <c r="F8" s="56"/>
    </row>
    <row r="9" spans="3:6" s="10" customFormat="1" ht="20.55" customHeight="1">
      <c r="C9" s="52"/>
      <c r="D9" s="53"/>
      <c r="E9" s="54"/>
      <c r="F9" s="54"/>
    </row>
    <row r="10" spans="3:6" s="10" customFormat="1" ht="20.55" customHeight="1">
      <c r="C10" s="52"/>
      <c r="D10" s="55"/>
      <c r="E10" s="56"/>
      <c r="F10" s="56"/>
    </row>
    <row r="11" spans="3:6" s="10" customFormat="1" ht="20.55" customHeight="1">
      <c r="C11" s="52"/>
      <c r="D11" s="53"/>
      <c r="E11" s="54"/>
      <c r="F11" s="54"/>
    </row>
    <row r="12" spans="3:6" ht="20.55" customHeight="1">
      <c r="C12" s="6"/>
      <c r="D12" s="7"/>
      <c r="E12" s="8"/>
      <c r="F12" s="8"/>
    </row>
  </sheetData>
  <mergeCells count="1">
    <mergeCell ref="C3:F3"/>
  </mergeCells>
  <pageMargins left="0.98425196850393704" right="0.98425196850393704" top="0.98425196850393704" bottom="0.98425196850393704" header="0.23622047244094491" footer="0.23622047244094491"/>
  <pageSetup scale="56" orientation="portrait"/>
  <headerFooter>
    <oddFooter>&amp;C&amp;"Helvetica Neue Medium,Regular"&amp;10&amp;K5F5F5F&amp;P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20197-79C7-2D4B-A12E-71FF6B834A8C}">
  <sheetPr>
    <pageSetUpPr fitToPage="1"/>
  </sheetPr>
  <dimension ref="B8:N25"/>
  <sheetViews>
    <sheetView showGridLines="0" zoomScale="60" zoomScaleNormal="60" workbookViewId="0">
      <selection activeCell="C18" sqref="C18"/>
    </sheetView>
  </sheetViews>
  <sheetFormatPr baseColWidth="10" defaultColWidth="18.77734375" defaultRowHeight="13.2"/>
  <sheetData>
    <row r="8" spans="2:14" ht="126" customHeight="1"/>
    <row r="9" spans="2:14" ht="126" customHeight="1"/>
    <row r="10" spans="2:14" s="9" customFormat="1" ht="19.95" customHeight="1">
      <c r="B10" s="98" t="s">
        <v>66</v>
      </c>
    </row>
    <row r="11" spans="2:14" s="4" customFormat="1" ht="19.95" customHeight="1"/>
    <row r="12" spans="2:14" s="4" customFormat="1" ht="19.95" customHeight="1">
      <c r="B12" s="100" t="s">
        <v>0</v>
      </c>
      <c r="C12" s="101">
        <f>+'Costo Fijo'!C25</f>
        <v>186500</v>
      </c>
      <c r="D12" s="101">
        <f>+'Costo Fijo'!D25</f>
        <v>164500</v>
      </c>
      <c r="E12" s="101">
        <f>+'Costo Fijo'!E25</f>
        <v>164500</v>
      </c>
      <c r="F12" s="101">
        <f>+'Costo Fijo'!F25</f>
        <v>164500</v>
      </c>
      <c r="G12" s="101">
        <f>+'Costo Fijo'!G25</f>
        <v>164500</v>
      </c>
      <c r="H12" s="101">
        <f>+'Costo Fijo'!H25</f>
        <v>164500</v>
      </c>
      <c r="I12" s="101">
        <f>+'Costo Fijo'!I25</f>
        <v>186500</v>
      </c>
      <c r="J12" s="101">
        <f>+'Costo Fijo'!J25</f>
        <v>164500</v>
      </c>
      <c r="K12" s="101">
        <f>+'Costo Fijo'!K25</f>
        <v>164500</v>
      </c>
      <c r="L12" s="101">
        <f>+'Costo Fijo'!L25</f>
        <v>164500</v>
      </c>
      <c r="M12" s="101">
        <f>+'Costo Fijo'!M25</f>
        <v>164500</v>
      </c>
      <c r="N12" s="101">
        <f>+'Costo Fijo'!N25</f>
        <v>164500</v>
      </c>
    </row>
    <row r="13" spans="2:14" s="4" customFormat="1" ht="19.95" customHeight="1"/>
    <row r="14" spans="2:14" s="4" customFormat="1" ht="19.95" customHeight="1"/>
    <row r="15" spans="2:14" s="4" customFormat="1" ht="19.95" customHeight="1">
      <c r="B15" s="98"/>
      <c r="D15" s="97"/>
    </row>
    <row r="16" spans="2:14" s="9" customFormat="1" ht="19.95" customHeight="1">
      <c r="B16" s="98"/>
      <c r="D16" s="97"/>
    </row>
    <row r="17" spans="2:3" s="4" customFormat="1" ht="19.95" customHeight="1">
      <c r="B17" s="94" t="s">
        <v>16</v>
      </c>
      <c r="C17" s="99">
        <f>+'Costo Fijo'!C25*'Capacidad Productiva'!C21/100</f>
        <v>79928.57142857142</v>
      </c>
    </row>
    <row r="18" spans="2:3" s="4" customFormat="1" ht="19.95" customHeight="1">
      <c r="B18" s="94" t="s">
        <v>17</v>
      </c>
      <c r="C18" s="99">
        <f>+C12*'Capacidad Productiva'!$C$22/100</f>
        <v>15985.714285714286</v>
      </c>
    </row>
    <row r="19" spans="2:3" s="4" customFormat="1" ht="19.95" customHeight="1">
      <c r="B19" s="94" t="s">
        <v>18</v>
      </c>
      <c r="C19" s="99">
        <f>+C12*'Capacidad Productiva'!$C$23/100</f>
        <v>1065.7142857142856</v>
      </c>
    </row>
    <row r="20" spans="2:3" s="4" customFormat="1" ht="19.95" customHeight="1">
      <c r="B20" s="94" t="s">
        <v>19</v>
      </c>
      <c r="C20" s="99">
        <f>+C12*'Capacidad Productiva'!$C$24/100</f>
        <v>7992.8571428571431</v>
      </c>
    </row>
    <row r="21" spans="2:3" s="4" customFormat="1" ht="19.95" customHeight="1">
      <c r="B21" s="94" t="s">
        <v>20</v>
      </c>
      <c r="C21" s="99">
        <f>+C12*'Capacidad Productiva'!$C$25/100</f>
        <v>26642.857142857145</v>
      </c>
    </row>
    <row r="22" spans="2:3" s="4" customFormat="1" ht="19.95" customHeight="1">
      <c r="B22" s="94" t="s">
        <v>21</v>
      </c>
      <c r="C22" s="99">
        <f>+C12*'Capacidad Productiva'!$C$26/100</f>
        <v>1598.5714285714284</v>
      </c>
    </row>
    <row r="23" spans="2:3" s="4" customFormat="1" ht="19.95" customHeight="1">
      <c r="B23" s="94" t="s">
        <v>22</v>
      </c>
      <c r="C23" s="99">
        <f>+C12*'Capacidad Productiva'!$C$27/100</f>
        <v>26642.857142857145</v>
      </c>
    </row>
    <row r="24" spans="2:3" s="4" customFormat="1" ht="19.95" customHeight="1">
      <c r="B24" s="94" t="s">
        <v>23</v>
      </c>
      <c r="C24" s="99">
        <f>+C12*'Capacidad Productiva'!$C$28/100</f>
        <v>26642.857142857145</v>
      </c>
    </row>
    <row r="25" spans="2:3" ht="17.399999999999999">
      <c r="C25" s="102">
        <f>SUM(C17:C24)</f>
        <v>186500</v>
      </c>
    </row>
  </sheetData>
  <pageMargins left="0.70866141732283472" right="0.70866141732283472" top="0.74803149606299213" bottom="0.74803149606299213" header="0.31496062992125984" footer="0.31496062992125984"/>
  <pageSetup scale="40" orientation="landscape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9:K47"/>
  <sheetViews>
    <sheetView showGridLines="0" tabSelected="1" zoomScale="108" zoomScaleNormal="125" workbookViewId="0">
      <selection activeCell="K11" sqref="K11"/>
    </sheetView>
  </sheetViews>
  <sheetFormatPr baseColWidth="10" defaultColWidth="15.44140625" defaultRowHeight="19.95" customHeight="1"/>
  <cols>
    <col min="1" max="1" width="7.44140625" style="64" customWidth="1"/>
    <col min="2" max="2" width="36" style="64" customWidth="1"/>
    <col min="3" max="3" width="18.6640625" style="64" customWidth="1"/>
    <col min="4" max="4" width="32.6640625" style="64" customWidth="1"/>
    <col min="5" max="8" width="15.44140625" style="64" customWidth="1"/>
    <col min="9" max="9" width="16.6640625" style="64" customWidth="1"/>
    <col min="10" max="10" width="19.6640625" style="64" customWidth="1"/>
    <col min="11" max="11" width="15.44140625" style="64" customWidth="1"/>
    <col min="12" max="16384" width="15.44140625" style="64"/>
  </cols>
  <sheetData>
    <row r="9" spans="4:11" ht="17.399999999999999"/>
    <row r="10" spans="4:11" ht="17.399999999999999">
      <c r="J10" s="85"/>
      <c r="K10" s="86"/>
    </row>
    <row r="11" spans="4:11" ht="20.55" customHeight="1">
      <c r="J11" s="85"/>
      <c r="K11" s="86"/>
    </row>
    <row r="12" spans="4:11" ht="20.55" customHeight="1">
      <c r="J12" s="85"/>
      <c r="K12" s="86"/>
    </row>
    <row r="13" spans="4:11" ht="20.55" customHeight="1">
      <c r="J13" s="85"/>
      <c r="K13" s="87"/>
    </row>
    <row r="14" spans="4:11" ht="20.55" customHeight="1">
      <c r="D14" s="91"/>
      <c r="J14" s="88"/>
      <c r="K14" s="89"/>
    </row>
    <row r="15" spans="4:11" ht="20.55" customHeight="1">
      <c r="D15" s="91"/>
    </row>
    <row r="16" spans="4:11" ht="20.55" customHeight="1">
      <c r="D16" s="91"/>
    </row>
    <row r="17" spans="2:8" ht="20.55" customHeight="1">
      <c r="B17" s="77" t="s">
        <v>67</v>
      </c>
      <c r="C17" s="78">
        <f>+'Calculos punto equilibrio'!C17</f>
        <v>79928.57142857142</v>
      </c>
      <c r="D17" s="92"/>
    </row>
    <row r="18" spans="2:8" ht="20.55" customHeight="1">
      <c r="B18" s="79" t="s">
        <v>45</v>
      </c>
      <c r="C18" s="80">
        <f>'Costo Variable'!I10</f>
        <v>88.981250000000003</v>
      </c>
      <c r="D18" s="90"/>
    </row>
    <row r="19" spans="2:8" ht="20.55" customHeight="1">
      <c r="B19" s="79" t="s">
        <v>46</v>
      </c>
      <c r="C19" s="80">
        <v>200</v>
      </c>
    </row>
    <row r="20" spans="2:8" ht="20.55" customHeight="1">
      <c r="B20" s="81" t="s">
        <v>47</v>
      </c>
      <c r="C20" s="82">
        <v>50</v>
      </c>
    </row>
    <row r="21" spans="2:8" ht="20.55" customHeight="1">
      <c r="B21" s="83" t="s">
        <v>48</v>
      </c>
      <c r="C21" s="84">
        <f>C17/(C19-C18)</f>
        <v>719.95560595459256</v>
      </c>
    </row>
    <row r="22" spans="2:8" ht="20.55" customHeight="1">
      <c r="E22" s="65" t="s">
        <v>42</v>
      </c>
      <c r="F22" s="66" t="s">
        <v>43</v>
      </c>
      <c r="G22" s="66" t="s">
        <v>44</v>
      </c>
      <c r="H22" s="67" t="s">
        <v>64</v>
      </c>
    </row>
    <row r="23" spans="2:8" ht="20.55" customHeight="1">
      <c r="E23" s="68">
        <v>0</v>
      </c>
      <c r="F23" s="69">
        <f t="shared" ref="F23:F47" si="0">E23*$C$19</f>
        <v>0</v>
      </c>
      <c r="G23" s="69">
        <f t="shared" ref="G23:G47" si="1">$C$17+E23*($C$18)</f>
        <v>79928.57142857142</v>
      </c>
      <c r="H23" s="70">
        <f t="shared" ref="H23:H43" si="2">F23-G23</f>
        <v>-79928.57142857142</v>
      </c>
    </row>
    <row r="24" spans="2:8" ht="20.55" customHeight="1">
      <c r="E24" s="71">
        <f t="shared" ref="E24:E47" si="3">E23+$C$20</f>
        <v>50</v>
      </c>
      <c r="F24" s="72">
        <f t="shared" si="0"/>
        <v>10000</v>
      </c>
      <c r="G24" s="72">
        <f t="shared" si="1"/>
        <v>84377.63392857142</v>
      </c>
      <c r="H24" s="73">
        <f t="shared" si="2"/>
        <v>-74377.63392857142</v>
      </c>
    </row>
    <row r="25" spans="2:8" ht="20.55" customHeight="1">
      <c r="E25" s="74">
        <f t="shared" si="3"/>
        <v>100</v>
      </c>
      <c r="F25" s="75">
        <f t="shared" si="0"/>
        <v>20000</v>
      </c>
      <c r="G25" s="75">
        <f t="shared" si="1"/>
        <v>88826.69642857142</v>
      </c>
      <c r="H25" s="76">
        <f t="shared" si="2"/>
        <v>-68826.69642857142</v>
      </c>
    </row>
    <row r="26" spans="2:8" ht="20.55" customHeight="1">
      <c r="E26" s="71">
        <f t="shared" si="3"/>
        <v>150</v>
      </c>
      <c r="F26" s="72">
        <f t="shared" si="0"/>
        <v>30000</v>
      </c>
      <c r="G26" s="72">
        <f t="shared" si="1"/>
        <v>93275.75892857142</v>
      </c>
      <c r="H26" s="73">
        <f t="shared" si="2"/>
        <v>-63275.75892857142</v>
      </c>
    </row>
    <row r="27" spans="2:8" ht="20.55" customHeight="1">
      <c r="E27" s="74">
        <f t="shared" si="3"/>
        <v>200</v>
      </c>
      <c r="F27" s="75">
        <f t="shared" si="0"/>
        <v>40000</v>
      </c>
      <c r="G27" s="75">
        <f t="shared" si="1"/>
        <v>97724.82142857142</v>
      </c>
      <c r="H27" s="76">
        <f t="shared" si="2"/>
        <v>-57724.82142857142</v>
      </c>
    </row>
    <row r="28" spans="2:8" ht="20.55" customHeight="1">
      <c r="E28" s="71">
        <f t="shared" si="3"/>
        <v>250</v>
      </c>
      <c r="F28" s="72">
        <f t="shared" si="0"/>
        <v>50000</v>
      </c>
      <c r="G28" s="72">
        <f t="shared" si="1"/>
        <v>102173.88392857142</v>
      </c>
      <c r="H28" s="73">
        <f t="shared" si="2"/>
        <v>-52173.88392857142</v>
      </c>
    </row>
    <row r="29" spans="2:8" ht="20.55" customHeight="1">
      <c r="E29" s="74">
        <f t="shared" si="3"/>
        <v>300</v>
      </c>
      <c r="F29" s="75">
        <f t="shared" si="0"/>
        <v>60000</v>
      </c>
      <c r="G29" s="75">
        <f t="shared" si="1"/>
        <v>106622.94642857142</v>
      </c>
      <c r="H29" s="76">
        <f t="shared" si="2"/>
        <v>-46622.94642857142</v>
      </c>
    </row>
    <row r="30" spans="2:8" ht="20.55" customHeight="1">
      <c r="E30" s="71">
        <f t="shared" si="3"/>
        <v>350</v>
      </c>
      <c r="F30" s="72">
        <f t="shared" si="0"/>
        <v>70000</v>
      </c>
      <c r="G30" s="72">
        <f t="shared" si="1"/>
        <v>111072.00892857142</v>
      </c>
      <c r="H30" s="73">
        <f t="shared" si="2"/>
        <v>-41072.00892857142</v>
      </c>
    </row>
    <row r="31" spans="2:8" ht="20.55" customHeight="1">
      <c r="E31" s="74">
        <f t="shared" si="3"/>
        <v>400</v>
      </c>
      <c r="F31" s="75">
        <f t="shared" si="0"/>
        <v>80000</v>
      </c>
      <c r="G31" s="75">
        <f t="shared" si="1"/>
        <v>115521.07142857142</v>
      </c>
      <c r="H31" s="76">
        <f t="shared" si="2"/>
        <v>-35521.07142857142</v>
      </c>
    </row>
    <row r="32" spans="2:8" ht="19.95" customHeight="1">
      <c r="E32" s="71">
        <f t="shared" si="3"/>
        <v>450</v>
      </c>
      <c r="F32" s="72">
        <f t="shared" si="0"/>
        <v>90000</v>
      </c>
      <c r="G32" s="72">
        <f t="shared" si="1"/>
        <v>119970.13392857142</v>
      </c>
      <c r="H32" s="73">
        <f t="shared" si="2"/>
        <v>-29970.13392857142</v>
      </c>
    </row>
    <row r="33" spans="5:8" ht="19.95" customHeight="1">
      <c r="E33" s="74">
        <f t="shared" si="3"/>
        <v>500</v>
      </c>
      <c r="F33" s="75">
        <f t="shared" si="0"/>
        <v>100000</v>
      </c>
      <c r="G33" s="75">
        <f t="shared" si="1"/>
        <v>124419.19642857142</v>
      </c>
      <c r="H33" s="76">
        <f t="shared" si="2"/>
        <v>-24419.19642857142</v>
      </c>
    </row>
    <row r="34" spans="5:8" ht="19.95" customHeight="1">
      <c r="E34" s="71">
        <f t="shared" si="3"/>
        <v>550</v>
      </c>
      <c r="F34" s="72">
        <f t="shared" si="0"/>
        <v>110000</v>
      </c>
      <c r="G34" s="72">
        <f t="shared" si="1"/>
        <v>128868.25892857142</v>
      </c>
      <c r="H34" s="73">
        <f t="shared" si="2"/>
        <v>-18868.25892857142</v>
      </c>
    </row>
    <row r="35" spans="5:8" ht="19.95" customHeight="1">
      <c r="E35" s="74">
        <f t="shared" si="3"/>
        <v>600</v>
      </c>
      <c r="F35" s="75">
        <f t="shared" si="0"/>
        <v>120000</v>
      </c>
      <c r="G35" s="75">
        <f t="shared" si="1"/>
        <v>133317.32142857142</v>
      </c>
      <c r="H35" s="76">
        <f t="shared" si="2"/>
        <v>-13317.32142857142</v>
      </c>
    </row>
    <row r="36" spans="5:8" ht="19.95" customHeight="1">
      <c r="E36" s="71">
        <f t="shared" si="3"/>
        <v>650</v>
      </c>
      <c r="F36" s="72">
        <f t="shared" si="0"/>
        <v>130000</v>
      </c>
      <c r="G36" s="72">
        <f t="shared" si="1"/>
        <v>137766.38392857142</v>
      </c>
      <c r="H36" s="73">
        <f t="shared" si="2"/>
        <v>-7766.3839285714203</v>
      </c>
    </row>
    <row r="37" spans="5:8" ht="19.95" customHeight="1">
      <c r="E37" s="74">
        <f t="shared" si="3"/>
        <v>700</v>
      </c>
      <c r="F37" s="75">
        <f t="shared" si="0"/>
        <v>140000</v>
      </c>
      <c r="G37" s="75">
        <f t="shared" si="1"/>
        <v>142215.44642857142</v>
      </c>
      <c r="H37" s="76">
        <f t="shared" si="2"/>
        <v>-2215.4464285714203</v>
      </c>
    </row>
    <row r="38" spans="5:8" ht="19.95" customHeight="1">
      <c r="E38" s="71">
        <f t="shared" si="3"/>
        <v>750</v>
      </c>
      <c r="F38" s="72">
        <f t="shared" si="0"/>
        <v>150000</v>
      </c>
      <c r="G38" s="72">
        <f t="shared" si="1"/>
        <v>146664.50892857142</v>
      </c>
      <c r="H38" s="73">
        <f t="shared" si="2"/>
        <v>3335.4910714285797</v>
      </c>
    </row>
    <row r="39" spans="5:8" ht="19.95" customHeight="1">
      <c r="E39" s="74">
        <f t="shared" si="3"/>
        <v>800</v>
      </c>
      <c r="F39" s="75">
        <f t="shared" si="0"/>
        <v>160000</v>
      </c>
      <c r="G39" s="75">
        <f t="shared" si="1"/>
        <v>151113.57142857142</v>
      </c>
      <c r="H39" s="76">
        <f t="shared" si="2"/>
        <v>8886.4285714285797</v>
      </c>
    </row>
    <row r="40" spans="5:8" ht="19.95" customHeight="1">
      <c r="E40" s="71">
        <f t="shared" si="3"/>
        <v>850</v>
      </c>
      <c r="F40" s="72">
        <f t="shared" si="0"/>
        <v>170000</v>
      </c>
      <c r="G40" s="72">
        <f t="shared" si="1"/>
        <v>155562.63392857142</v>
      </c>
      <c r="H40" s="73">
        <f t="shared" si="2"/>
        <v>14437.36607142858</v>
      </c>
    </row>
    <row r="41" spans="5:8" ht="19.95" customHeight="1">
      <c r="E41" s="74">
        <f t="shared" si="3"/>
        <v>900</v>
      </c>
      <c r="F41" s="75">
        <f t="shared" si="0"/>
        <v>180000</v>
      </c>
      <c r="G41" s="75">
        <f t="shared" si="1"/>
        <v>160011.69642857142</v>
      </c>
      <c r="H41" s="76">
        <f t="shared" si="2"/>
        <v>19988.30357142858</v>
      </c>
    </row>
    <row r="42" spans="5:8" ht="19.95" customHeight="1">
      <c r="E42" s="71">
        <f t="shared" si="3"/>
        <v>950</v>
      </c>
      <c r="F42" s="72">
        <f t="shared" si="0"/>
        <v>190000</v>
      </c>
      <c r="G42" s="72">
        <f t="shared" si="1"/>
        <v>164460.75892857142</v>
      </c>
      <c r="H42" s="73">
        <f t="shared" si="2"/>
        <v>25539.24107142858</v>
      </c>
    </row>
    <row r="43" spans="5:8" ht="19.95" customHeight="1">
      <c r="E43" s="74">
        <f t="shared" si="3"/>
        <v>1000</v>
      </c>
      <c r="F43" s="75">
        <f t="shared" si="0"/>
        <v>200000</v>
      </c>
      <c r="G43" s="75">
        <f t="shared" si="1"/>
        <v>168909.82142857142</v>
      </c>
      <c r="H43" s="76">
        <f t="shared" si="2"/>
        <v>31090.17857142858</v>
      </c>
    </row>
    <row r="44" spans="5:8" ht="19.95" customHeight="1">
      <c r="E44" s="71">
        <f t="shared" si="3"/>
        <v>1050</v>
      </c>
      <c r="F44" s="72">
        <f t="shared" si="0"/>
        <v>210000</v>
      </c>
      <c r="G44" s="72">
        <f t="shared" si="1"/>
        <v>173358.88392857142</v>
      </c>
      <c r="H44" s="73">
        <f t="shared" ref="H44:H47" si="4">F44-G44</f>
        <v>36641.11607142858</v>
      </c>
    </row>
    <row r="45" spans="5:8" ht="19.95" customHeight="1">
      <c r="E45" s="74">
        <f t="shared" si="3"/>
        <v>1100</v>
      </c>
      <c r="F45" s="75">
        <f t="shared" si="0"/>
        <v>220000</v>
      </c>
      <c r="G45" s="75">
        <f t="shared" si="1"/>
        <v>177807.94642857142</v>
      </c>
      <c r="H45" s="76">
        <f t="shared" si="4"/>
        <v>42192.05357142858</v>
      </c>
    </row>
    <row r="46" spans="5:8" ht="19.95" customHeight="1">
      <c r="E46" s="71">
        <f t="shared" si="3"/>
        <v>1150</v>
      </c>
      <c r="F46" s="72">
        <f t="shared" si="0"/>
        <v>230000</v>
      </c>
      <c r="G46" s="72">
        <f t="shared" si="1"/>
        <v>182257.00892857142</v>
      </c>
      <c r="H46" s="73">
        <f t="shared" si="4"/>
        <v>47742.99107142858</v>
      </c>
    </row>
    <row r="47" spans="5:8" ht="19.95" customHeight="1">
      <c r="E47" s="74">
        <f t="shared" si="3"/>
        <v>1200</v>
      </c>
      <c r="F47" s="75">
        <f t="shared" si="0"/>
        <v>240000</v>
      </c>
      <c r="G47" s="75">
        <f t="shared" si="1"/>
        <v>186706.07142857142</v>
      </c>
      <c r="H47" s="76">
        <f t="shared" si="4"/>
        <v>53293.92857142858</v>
      </c>
    </row>
  </sheetData>
  <conditionalFormatting sqref="H23:H41">
    <cfRule type="cellIs" dxfId="5" priority="7" stopIfTrue="1" operator="lessThan">
      <formula>0</formula>
    </cfRule>
    <cfRule type="cellIs" dxfId="4" priority="8" stopIfTrue="1" operator="greaterThan">
      <formula>0</formula>
    </cfRule>
    <cfRule type="cellIs" dxfId="3" priority="9" stopIfTrue="1" operator="equal">
      <formula>0</formula>
    </cfRule>
  </conditionalFormatting>
  <conditionalFormatting sqref="H42:H47">
    <cfRule type="cellIs" dxfId="2" priority="1" stopIfTrue="1" operator="lessThan">
      <formula>0</formula>
    </cfRule>
    <cfRule type="cellIs" dxfId="1" priority="2" stopIfTrue="1" operator="greaterThan">
      <formula>0</formula>
    </cfRule>
    <cfRule type="cellIs" dxfId="0" priority="3" stopIfTrue="1" operator="equal">
      <formula>0</formula>
    </cfRule>
  </conditionalFormatting>
  <pageMargins left="0.23622047244094491" right="0.23622047244094491" top="0.23622047244094491" bottom="0.23622047244094491" header="0.23622047244094491" footer="0.23622047244094491"/>
  <pageSetup scale="60" orientation="landscape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8</vt:i4>
      </vt:variant>
    </vt:vector>
  </HeadingPairs>
  <TitlesOfParts>
    <vt:vector size="16" baseType="lpstr">
      <vt:lpstr>Definiciones</vt:lpstr>
      <vt:lpstr>Costo Fijo</vt:lpstr>
      <vt:lpstr>Capacidad Productiva</vt:lpstr>
      <vt:lpstr>CF Unitario</vt:lpstr>
      <vt:lpstr>Costo Variable</vt:lpstr>
      <vt:lpstr>Costo Total</vt:lpstr>
      <vt:lpstr>Calculos punto equilibrio</vt:lpstr>
      <vt:lpstr>Análisis</vt:lpstr>
      <vt:lpstr>Análisis!Área_de_impresión</vt:lpstr>
      <vt:lpstr>'Calculos punto equilibrio'!Área_de_impresión</vt:lpstr>
      <vt:lpstr>'Capacidad Productiva'!Área_de_impresión</vt:lpstr>
      <vt:lpstr>'CF Unitario'!Área_de_impresión</vt:lpstr>
      <vt:lpstr>'Costo Fijo'!Área_de_impresión</vt:lpstr>
      <vt:lpstr>'Costo Total'!Área_de_impresión</vt:lpstr>
      <vt:lpstr>'Costo Variable'!Área_de_impresión</vt:lpstr>
      <vt:lpstr>Definiciones!Área_de_impresión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2020-08-02T22:14:43Z</dcterms:modified>
</cp:coreProperties>
</file>