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\Google Drive\05_BOLSA_DOUTORAMENTO\"/>
    </mc:Choice>
  </mc:AlternateContent>
  <bookViews>
    <workbookView xWindow="0" yWindow="0" windowWidth="20490" windowHeight="804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H3" i="1"/>
  <c r="H4" i="1"/>
  <c r="H8" i="1"/>
  <c r="H11" i="1"/>
  <c r="E3" i="1"/>
  <c r="D9" i="1"/>
  <c r="G9" i="1" s="1"/>
  <c r="H9" i="1" s="1"/>
  <c r="D8" i="1"/>
  <c r="G8" i="1" s="1"/>
  <c r="I8" i="1" s="1"/>
  <c r="D7" i="1"/>
  <c r="F7" i="1" s="1"/>
  <c r="D6" i="1"/>
  <c r="G6" i="1" s="1"/>
  <c r="I6" i="1" s="1"/>
  <c r="D5" i="1"/>
  <c r="F5" i="1" s="1"/>
  <c r="D4" i="1"/>
  <c r="G4" i="1" s="1"/>
  <c r="I4" i="1" s="1"/>
  <c r="G5" i="1"/>
  <c r="H5" i="1" s="1"/>
  <c r="F3" i="1"/>
  <c r="G10" i="1"/>
  <c r="H10" i="1" s="1"/>
  <c r="D3" i="1"/>
  <c r="G3" i="1" s="1"/>
  <c r="I3" i="1" s="1"/>
  <c r="D2" i="1"/>
  <c r="F2" i="1" s="1"/>
  <c r="E7" i="1" l="1"/>
  <c r="I9" i="1"/>
  <c r="I5" i="1"/>
  <c r="E4" i="1"/>
  <c r="E8" i="1"/>
  <c r="H6" i="1"/>
  <c r="E2" i="1"/>
  <c r="E6" i="1"/>
  <c r="E5" i="1"/>
  <c r="E9" i="1"/>
  <c r="G7" i="1"/>
  <c r="F6" i="1"/>
  <c r="F8" i="1"/>
  <c r="G2" i="1"/>
  <c r="F9" i="1"/>
  <c r="F4" i="1"/>
  <c r="I7" i="1" l="1"/>
  <c r="H7" i="1"/>
  <c r="H2" i="1"/>
  <c r="I2" i="1"/>
</calcChain>
</file>

<file path=xl/sharedStrings.xml><?xml version="1.0" encoding="utf-8"?>
<sst xmlns="http://schemas.openxmlformats.org/spreadsheetml/2006/main" count="30" uniqueCount="26">
  <si>
    <t>Bottle contents</t>
  </si>
  <si>
    <t>Substrate (g)</t>
  </si>
  <si>
    <t>Inoculum (g)</t>
  </si>
  <si>
    <t>Headspace (mL)</t>
  </si>
  <si>
    <t>M1</t>
  </si>
  <si>
    <t>M2</t>
  </si>
  <si>
    <t>G1</t>
  </si>
  <si>
    <t>G2</t>
  </si>
  <si>
    <t>R1</t>
  </si>
  <si>
    <t>R2</t>
  </si>
  <si>
    <t>E1</t>
  </si>
  <si>
    <t>E2</t>
  </si>
  <si>
    <t>B1</t>
  </si>
  <si>
    <t>C1</t>
  </si>
  <si>
    <t>Control (only water)</t>
  </si>
  <si>
    <t>Blank (only inoculum)</t>
  </si>
  <si>
    <t>Swine Wastewater (Gestation)</t>
  </si>
  <si>
    <t>Swine Wastewater (Farrowing)</t>
  </si>
  <si>
    <t>Swine Wastewater (Weaners)</t>
  </si>
  <si>
    <t>Swine wastewatr (Fattening)</t>
  </si>
  <si>
    <t>ID</t>
  </si>
  <si>
    <t>Total volume (mL)</t>
  </si>
  <si>
    <t>Substrate TS (g)</t>
  </si>
  <si>
    <t>Substrate VS (g)</t>
  </si>
  <si>
    <t>Inoculum TS (g)</t>
  </si>
  <si>
    <t>Inoculum VS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</si>
</sst>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" sqref="J1"/>
    </sheetView>
  </sheetViews>
  <sheetFormatPr defaultRowHeight="15" x14ac:dyDescent="0.25"/>
  <cols>
    <col min="2" max="2" width="26" customWidth="1"/>
    <col min="5" max="5" width="9.5703125" bestFit="1" customWidth="1"/>
  </cols>
  <sheetData>
    <row r="1" spans="1:11" ht="45" x14ac:dyDescent="0.25">
      <c r="A1" s="1" t="s">
        <v>20</v>
      </c>
      <c r="B1" s="1" t="s">
        <v>0</v>
      </c>
      <c r="C1" s="1" t="s">
        <v>21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1" t="s">
        <v>25</v>
      </c>
      <c r="J1" s="1" t="s">
        <v>3</v>
      </c>
      <c r="K1" s="2"/>
    </row>
    <row r="2" spans="1:11" x14ac:dyDescent="0.25">
      <c r="A2" s="2" t="s">
        <v>4</v>
      </c>
      <c r="B2" s="2" t="s">
        <v>17</v>
      </c>
      <c r="C2" s="2">
        <v>600</v>
      </c>
      <c r="D2" s="3">
        <f>C2-(3*600*0.0003/(0.1245+(3*0.0003)))</f>
        <v>595.69377990430621</v>
      </c>
      <c r="E2" s="5">
        <f>D2*0.07/100</f>
        <v>0.4169856459330144</v>
      </c>
      <c r="F2" s="4">
        <f>D2*0.0003</f>
        <v>0.17870813397129184</v>
      </c>
      <c r="G2" s="3">
        <f t="shared" ref="G2:G10" si="0">C2-D2</f>
        <v>4.3062200956937886</v>
      </c>
      <c r="H2" s="5">
        <f>G2*20.44/100</f>
        <v>0.88019138755981041</v>
      </c>
      <c r="I2" s="5">
        <f>G2*0.1245</f>
        <v>0.53612440191387667</v>
      </c>
      <c r="J2" s="2">
        <v>400</v>
      </c>
      <c r="K2" s="2"/>
    </row>
    <row r="3" spans="1:11" x14ac:dyDescent="0.25">
      <c r="A3" s="2" t="s">
        <v>5</v>
      </c>
      <c r="B3" s="2" t="s">
        <v>17</v>
      </c>
      <c r="C3" s="2">
        <v>600</v>
      </c>
      <c r="D3" s="3">
        <f>C3-(3*600*0.0003/(0.1245+(3*0.0003)))</f>
        <v>595.69377990430621</v>
      </c>
      <c r="E3" s="5">
        <f>D3*0.07/100</f>
        <v>0.4169856459330144</v>
      </c>
      <c r="F3" s="4">
        <f>D3*0.0003</f>
        <v>0.17870813397129184</v>
      </c>
      <c r="G3" s="3">
        <f t="shared" si="0"/>
        <v>4.3062200956937886</v>
      </c>
      <c r="H3" s="5">
        <f t="shared" ref="H3:H11" si="1">G3*20.44/100</f>
        <v>0.88019138755981041</v>
      </c>
      <c r="I3" s="5">
        <f t="shared" ref="I3:I11" si="2">G3*0.1245</f>
        <v>0.53612440191387667</v>
      </c>
      <c r="J3" s="2">
        <v>400</v>
      </c>
      <c r="K3" s="2"/>
    </row>
    <row r="4" spans="1:11" x14ac:dyDescent="0.25">
      <c r="A4" s="2" t="s">
        <v>6</v>
      </c>
      <c r="B4" s="2" t="s">
        <v>16</v>
      </c>
      <c r="C4" s="2">
        <v>600</v>
      </c>
      <c r="D4" s="3">
        <f>C4-(3*600*0.0018/(0.1245+(3*0.0018)))</f>
        <v>575.05773672055432</v>
      </c>
      <c r="E4" s="5">
        <f>D4*0.48/100</f>
        <v>2.7602771362586607</v>
      </c>
      <c r="F4" s="2">
        <f>D4*0.0018</f>
        <v>1.0351039260969976</v>
      </c>
      <c r="G4" s="3">
        <f t="shared" si="0"/>
        <v>24.942263279445683</v>
      </c>
      <c r="H4" s="5">
        <f t="shared" si="1"/>
        <v>5.0981986143186981</v>
      </c>
      <c r="I4" s="5">
        <f t="shared" si="2"/>
        <v>3.1053117782909876</v>
      </c>
      <c r="J4" s="2">
        <v>400</v>
      </c>
      <c r="K4" s="2"/>
    </row>
    <row r="5" spans="1:11" x14ac:dyDescent="0.25">
      <c r="A5" s="2" t="s">
        <v>7</v>
      </c>
      <c r="B5" s="2" t="s">
        <v>16</v>
      </c>
      <c r="C5" s="2">
        <v>600</v>
      </c>
      <c r="D5" s="3">
        <f>C5-(3*600*0.0018/(0.1245+(3*0.0018)))</f>
        <v>575.05773672055432</v>
      </c>
      <c r="E5" s="5">
        <f>D5*0.48/100</f>
        <v>2.7602771362586607</v>
      </c>
      <c r="F5" s="2">
        <f>D5*0.0018</f>
        <v>1.0351039260969976</v>
      </c>
      <c r="G5" s="3">
        <f t="shared" si="0"/>
        <v>24.942263279445683</v>
      </c>
      <c r="H5" s="5">
        <f t="shared" si="1"/>
        <v>5.0981986143186981</v>
      </c>
      <c r="I5" s="5">
        <f t="shared" si="2"/>
        <v>3.1053117782909876</v>
      </c>
      <c r="J5" s="2">
        <v>400</v>
      </c>
      <c r="K5" s="2"/>
    </row>
    <row r="6" spans="1:11" x14ac:dyDescent="0.25">
      <c r="A6" s="2" t="s">
        <v>8</v>
      </c>
      <c r="B6" s="2" t="s">
        <v>18</v>
      </c>
      <c r="C6" s="2">
        <v>600</v>
      </c>
      <c r="D6" s="3">
        <f>C6-(3*600*0.0023/(0.1245+(3*0.0023)))</f>
        <v>568.49315068493149</v>
      </c>
      <c r="E6" s="5">
        <f>D6*0.63/100</f>
        <v>3.5815068493150681</v>
      </c>
      <c r="F6" s="2">
        <f>D6*0.0023</f>
        <v>1.3075342465753423</v>
      </c>
      <c r="G6" s="3">
        <f t="shared" si="0"/>
        <v>31.506849315068507</v>
      </c>
      <c r="H6" s="5">
        <f t="shared" si="1"/>
        <v>6.4400000000000031</v>
      </c>
      <c r="I6" s="5">
        <f t="shared" si="2"/>
        <v>3.9226027397260292</v>
      </c>
      <c r="J6" s="2">
        <v>400</v>
      </c>
      <c r="K6" s="2"/>
    </row>
    <row r="7" spans="1:11" x14ac:dyDescent="0.25">
      <c r="A7" s="2" t="s">
        <v>9</v>
      </c>
      <c r="B7" s="2" t="s">
        <v>18</v>
      </c>
      <c r="C7" s="2">
        <v>600</v>
      </c>
      <c r="D7" s="3">
        <f>C7-(3*600*0.0023/(0.1245+(3*0.0023)))</f>
        <v>568.49315068493149</v>
      </c>
      <c r="E7" s="5">
        <f>D7*0.63/100</f>
        <v>3.5815068493150681</v>
      </c>
      <c r="F7" s="2">
        <f>D7*0.0023</f>
        <v>1.3075342465753423</v>
      </c>
      <c r="G7" s="3">
        <f t="shared" si="0"/>
        <v>31.506849315068507</v>
      </c>
      <c r="H7" s="5">
        <f t="shared" si="1"/>
        <v>6.4400000000000031</v>
      </c>
      <c r="I7" s="5">
        <f t="shared" si="2"/>
        <v>3.9226027397260292</v>
      </c>
      <c r="J7" s="2">
        <v>400</v>
      </c>
      <c r="K7" s="2"/>
    </row>
    <row r="8" spans="1:11" x14ac:dyDescent="0.25">
      <c r="A8" s="2" t="s">
        <v>10</v>
      </c>
      <c r="B8" s="2" t="s">
        <v>19</v>
      </c>
      <c r="C8" s="2">
        <v>600</v>
      </c>
      <c r="D8" s="3">
        <f>C8-(3*600*0.0062/(0.1245+(3*0.0062)))</f>
        <v>522.01257861635224</v>
      </c>
      <c r="E8" s="5">
        <f>D8*1.31/100</f>
        <v>6.8383647798742153</v>
      </c>
      <c r="F8" s="2">
        <f>D8*0.0062</f>
        <v>3.2364779874213836</v>
      </c>
      <c r="G8" s="3">
        <f t="shared" si="0"/>
        <v>77.987421383647757</v>
      </c>
      <c r="H8" s="5">
        <f t="shared" si="1"/>
        <v>15.940628930817603</v>
      </c>
      <c r="I8" s="5">
        <f t="shared" si="2"/>
        <v>9.7094339622641463</v>
      </c>
      <c r="J8" s="2">
        <v>400</v>
      </c>
      <c r="K8" s="2"/>
    </row>
    <row r="9" spans="1:11" x14ac:dyDescent="0.25">
      <c r="A9" s="2" t="s">
        <v>11</v>
      </c>
      <c r="B9" s="2" t="s">
        <v>19</v>
      </c>
      <c r="C9" s="2">
        <v>600</v>
      </c>
      <c r="D9" s="3">
        <f>C9-(3*600*0.0062/(0.1245+(3*0.0062)))</f>
        <v>522.01257861635224</v>
      </c>
      <c r="E9" s="5">
        <f>D9*1.31/100</f>
        <v>6.8383647798742153</v>
      </c>
      <c r="F9" s="2">
        <f>D9*0.0062</f>
        <v>3.2364779874213836</v>
      </c>
      <c r="G9" s="3">
        <f t="shared" si="0"/>
        <v>77.987421383647757</v>
      </c>
      <c r="H9" s="5">
        <f t="shared" si="1"/>
        <v>15.940628930817603</v>
      </c>
      <c r="I9" s="5">
        <f t="shared" si="2"/>
        <v>9.7094339622641463</v>
      </c>
      <c r="J9" s="2">
        <v>400</v>
      </c>
      <c r="K9" s="2"/>
    </row>
    <row r="10" spans="1:11" x14ac:dyDescent="0.25">
      <c r="A10" s="2" t="s">
        <v>12</v>
      </c>
      <c r="B10" s="2" t="s">
        <v>15</v>
      </c>
      <c r="C10" s="2">
        <v>600</v>
      </c>
      <c r="D10" s="2">
        <v>0</v>
      </c>
      <c r="E10" s="2">
        <v>0</v>
      </c>
      <c r="F10" s="2">
        <v>0</v>
      </c>
      <c r="G10" s="3">
        <f t="shared" si="0"/>
        <v>600</v>
      </c>
      <c r="H10" s="5">
        <f t="shared" si="1"/>
        <v>122.64</v>
      </c>
      <c r="I10" s="5">
        <f t="shared" si="2"/>
        <v>74.7</v>
      </c>
      <c r="J10" s="2">
        <v>400</v>
      </c>
      <c r="K10" s="2"/>
    </row>
    <row r="11" spans="1:11" x14ac:dyDescent="0.25">
      <c r="A11" s="2" t="s">
        <v>13</v>
      </c>
      <c r="B11" s="2" t="s">
        <v>14</v>
      </c>
      <c r="C11" s="2">
        <v>600</v>
      </c>
      <c r="D11" s="2">
        <v>0</v>
      </c>
      <c r="E11" s="2">
        <v>0</v>
      </c>
      <c r="F11" s="2">
        <v>0</v>
      </c>
      <c r="G11" s="3">
        <v>0</v>
      </c>
      <c r="H11" s="3">
        <f t="shared" si="1"/>
        <v>0</v>
      </c>
      <c r="I11" s="5">
        <f t="shared" si="2"/>
        <v>0</v>
      </c>
      <c r="J11" s="2">
        <v>400</v>
      </c>
      <c r="K11" s="2"/>
    </row>
    <row r="13" spans="1:11" x14ac:dyDescent="0.25">
      <c r="H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Lourinho</dc:creator>
  <cp:lastModifiedBy>Gonçalo Lourinho</cp:lastModifiedBy>
  <dcterms:created xsi:type="dcterms:W3CDTF">2017-08-01T09:04:24Z</dcterms:created>
  <dcterms:modified xsi:type="dcterms:W3CDTF">2017-09-26T13:41:53Z</dcterms:modified>
</cp:coreProperties>
</file>