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ocumenti\Programs &amp; Coding\SQL\collxfindo\"/>
    </mc:Choice>
  </mc:AlternateContent>
  <xr:revisionPtr revIDLastSave="0" documentId="13_ncr:1_{E51DD3A6-B831-498F-8965-9B9CF1B852ED}" xr6:coauthVersionLast="47" xr6:coauthVersionMax="47" xr10:uidLastSave="{00000000-0000-0000-0000-000000000000}"/>
  <bookViews>
    <workbookView minimized="1" xWindow="3070" yWindow="2830" windowWidth="18810" windowHeight="11090" activeTab="2" xr2:uid="{00000000-000D-0000-FFFF-FFFF00000000}"/>
  </bookViews>
  <sheets>
    <sheet name="Pivot" sheetId="2" r:id="rId1"/>
    <sheet name="Lingua" sheetId="1" r:id="rId2"/>
    <sheet name="Stress" sheetId="3" r:id="rId3"/>
    <sheet name="Sensivity Table" sheetId="4" r:id="rId4"/>
  </sheets>
  <definedNames>
    <definedName name="PDOriginali">Stress!$I$2:$I$4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3" l="1"/>
  <c r="E3" i="4"/>
  <c r="E4" i="4"/>
  <c r="E2" i="4"/>
  <c r="M2" i="3"/>
  <c r="N2" i="3"/>
  <c r="B3" i="4"/>
  <c r="B4" i="4"/>
  <c r="B2" i="4"/>
  <c r="D2" i="4"/>
  <c r="D4" i="4"/>
  <c r="D3" i="4"/>
  <c r="C4" i="4"/>
  <c r="C2" i="4"/>
  <c r="G8" i="4"/>
  <c r="E8" i="4"/>
  <c r="D8" i="4"/>
  <c r="R3" i="3"/>
  <c r="R4" i="3"/>
  <c r="Q4" i="3"/>
  <c r="C3" i="4"/>
  <c r="L3" i="3"/>
  <c r="M3" i="3"/>
  <c r="N3" i="3" s="1"/>
  <c r="L4" i="3"/>
  <c r="M4" i="3"/>
  <c r="N4" i="3" s="1"/>
  <c r="L2" i="3"/>
  <c r="Q2" i="3" l="1"/>
  <c r="Q3" i="3"/>
  <c r="R2" i="3"/>
  <c r="S4" i="3"/>
  <c r="S3" i="3" l="1"/>
</calcChain>
</file>

<file path=xl/sharedStrings.xml><?xml version="1.0" encoding="utf-8"?>
<sst xmlns="http://schemas.openxmlformats.org/spreadsheetml/2006/main" count="58" uniqueCount="50">
  <si>
    <t>Nome</t>
  </si>
  <si>
    <t>Tipo di Rischio</t>
  </si>
  <si>
    <t>Importo</t>
  </si>
  <si>
    <t>Data</t>
  </si>
  <si>
    <t>Mario Rossi</t>
  </si>
  <si>
    <t>Luca Bianchi</t>
  </si>
  <si>
    <t>Anna Verdi</t>
  </si>
  <si>
    <t>Giulia Neri</t>
  </si>
  <si>
    <t>Alto</t>
  </si>
  <si>
    <t>Medio</t>
  </si>
  <si>
    <t>Basso</t>
  </si>
  <si>
    <t>2024-11-20</t>
  </si>
  <si>
    <t>2024-11-21</t>
  </si>
  <si>
    <t>2024-11-22</t>
  </si>
  <si>
    <t>2024-11-23</t>
  </si>
  <si>
    <t>Etichette di riga</t>
  </si>
  <si>
    <t>(vuoto)</t>
  </si>
  <si>
    <t>Totale complessivo</t>
  </si>
  <si>
    <t>Somma di Importo</t>
  </si>
  <si>
    <t>(Tutto)</t>
  </si>
  <si>
    <t>=SOMMA.SE(intervallo, criterio, [intervallo_somma])</t>
  </si>
  <si>
    <t>=SOMMA.SE(B2:B10, "Alto", C2:C10)</t>
  </si>
  <si>
    <t>=SE(condizione, valore_se_vero, valore_se_falso)</t>
  </si>
  <si>
    <t>=SE(C2&gt;1000, "Critico", "Normale")</t>
  </si>
  <si>
    <t>=CERCA.VERT(valore, tabella, indice_colonna, [intervallo])</t>
  </si>
  <si>
    <t>Cliente</t>
  </si>
  <si>
    <t>PD originale</t>
  </si>
  <si>
    <t>Esposizione</t>
  </si>
  <si>
    <t>Impatto Rischio (PD × Esposizione)</t>
  </si>
  <si>
    <t>Cliente A</t>
  </si>
  <si>
    <t>Cliente B</t>
  </si>
  <si>
    <t>Cliente C</t>
  </si>
  <si>
    <t xml:space="preserve">PD Aggiornato (=PD Stressata × Esposizione) </t>
  </si>
  <si>
    <t>Scenario PD</t>
  </si>
  <si>
    <t>Totale</t>
  </si>
  <si>
    <t>PD Stessato del 20%</t>
  </si>
  <si>
    <t>EL Perdite Attese (€)</t>
  </si>
  <si>
    <t>EAD</t>
  </si>
  <si>
    <t>LGD</t>
  </si>
  <si>
    <t>UL</t>
  </si>
  <si>
    <t>VaR(99%)</t>
  </si>
  <si>
    <t>Durata</t>
  </si>
  <si>
    <t xml:space="preserve">GAP </t>
  </si>
  <si>
    <t>GAP DURATION</t>
  </si>
  <si>
    <t>Delta TI</t>
  </si>
  <si>
    <t>Attivi Sensibili</t>
  </si>
  <si>
    <t xml:space="preserve">Passività Sensibili </t>
  </si>
  <si>
    <t>Importo (Mil)</t>
  </si>
  <si>
    <t>Durata (YY)</t>
  </si>
  <si>
    <t>IMPATTO(guadagno/perdita)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</si>
</sst>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4" applyNumberFormat="0" applyFill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4" fillId="3" borderId="2" xfId="3" applyAlignment="1">
      <alignment horizontal="center" vertical="center"/>
    </xf>
    <xf numFmtId="0" fontId="3" fillId="3" borderId="3" xfId="2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/>
    <xf numFmtId="2" fontId="3" fillId="3" borderId="3" xfId="2" applyNumberFormat="1" applyAlignment="1">
      <alignment horizontal="center" vertical="center"/>
    </xf>
    <xf numFmtId="43" fontId="2" fillId="2" borderId="2" xfId="4" applyFont="1" applyFill="1" applyBorder="1" applyAlignment="1">
      <alignment horizontal="center" vertical="center"/>
    </xf>
    <xf numFmtId="43" fontId="2" fillId="2" borderId="2" xfId="4" applyFont="1" applyFill="1" applyBorder="1" applyAlignment="1">
      <alignment horizontal="center" vertical="center" wrapText="1"/>
    </xf>
    <xf numFmtId="0" fontId="4" fillId="3" borderId="2" xfId="3"/>
    <xf numFmtId="2" fontId="4" fillId="3" borderId="2" xfId="3" applyNumberFormat="1" applyAlignment="1">
      <alignment horizontal="center" vertical="center"/>
    </xf>
    <xf numFmtId="0" fontId="3" fillId="3" borderId="6" xfId="2" applyBorder="1" applyAlignment="1">
      <alignment horizontal="center" vertical="center" wrapText="1"/>
    </xf>
    <xf numFmtId="0" fontId="0" fillId="0" borderId="0" xfId="0" applyAlignment="1">
      <alignment wrapText="1"/>
    </xf>
    <xf numFmtId="1" fontId="2" fillId="2" borderId="2" xfId="1" applyNumberFormat="1"/>
    <xf numFmtId="0" fontId="2" fillId="2" borderId="2" xfId="1"/>
    <xf numFmtId="0" fontId="6" fillId="0" borderId="4" xfId="6"/>
    <xf numFmtId="172" fontId="0" fillId="0" borderId="1" xfId="5" applyNumberFormat="1" applyFont="1" applyBorder="1" applyAlignment="1">
      <alignment vertical="center" wrapText="1"/>
    </xf>
    <xf numFmtId="172" fontId="0" fillId="0" borderId="1" xfId="0" applyNumberFormat="1" applyBorder="1" applyAlignment="1">
      <alignment vertical="center" wrapText="1"/>
    </xf>
  </cellXfs>
  <cellStyles count="7">
    <cellStyle name="Calcolo" xfId="3" builtinId="22"/>
    <cellStyle name="Cella collegata" xfId="6" builtinId="24"/>
    <cellStyle name="Input" xfId="1" builtinId="20"/>
    <cellStyle name="Migliaia" xfId="4" builtinId="3"/>
    <cellStyle name="Normale" xfId="0" builtinId="0"/>
    <cellStyle name="Output" xfId="2" builtinId="21"/>
    <cellStyle name="Percentuale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Stress!$M$1</c:f>
              <c:strCache>
                <c:ptCount val="1"/>
                <c:pt idx="0">
                  <c:v>PD Stessato del 20%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Stress!$M$2:$M$13</c:f>
              <c:numCache>
                <c:formatCode>_(* #,##0.00_);_(* \(#,##0.00\);_(* "-"??_);_(@_)</c:formatCode>
                <c:ptCount val="12"/>
                <c:pt idx="0">
                  <c:v>0.06</c:v>
                </c:pt>
                <c:pt idx="1">
                  <c:v>9.6000000000000002E-2</c:v>
                </c:pt>
                <c:pt idx="2">
                  <c:v>2.4E-2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A-4A3D-9D63-5307518C05AC}"/>
            </c:ext>
          </c:extLst>
        </c:ser>
        <c:ser>
          <c:idx val="1"/>
          <c:order val="1"/>
          <c:tx>
            <c:strRef>
              <c:f>Stress!$O$1</c:f>
              <c:strCache>
                <c:ptCount val="1"/>
                <c:pt idx="0">
                  <c:v>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Stress!$O$2:$O$13</c:f>
              <c:numCache>
                <c:formatCode>#,##0</c:formatCode>
                <c:ptCount val="12"/>
                <c:pt idx="0">
                  <c:v>10000</c:v>
                </c:pt>
                <c:pt idx="1">
                  <c:v>20000</c:v>
                </c:pt>
                <c:pt idx="2">
                  <c:v>15000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A-4A3D-9D63-5307518C05AC}"/>
            </c:ext>
          </c:extLst>
        </c:ser>
        <c:ser>
          <c:idx val="2"/>
          <c:order val="2"/>
          <c:tx>
            <c:strRef>
              <c:f>Stress!$P$1</c:f>
              <c:strCache>
                <c:ptCount val="1"/>
                <c:pt idx="0">
                  <c:v>LGD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Stress!$P$2:$P$13</c:f>
              <c:numCache>
                <c:formatCode>0.00</c:formatCode>
                <c:ptCount val="12"/>
                <c:pt idx="0">
                  <c:v>0.45</c:v>
                </c:pt>
                <c:pt idx="1">
                  <c:v>0.45</c:v>
                </c:pt>
                <c:pt idx="2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8A-4A3D-9D63-5307518C05AC}"/>
            </c:ext>
          </c:extLst>
        </c:ser>
        <c:ser>
          <c:idx val="3"/>
          <c:order val="3"/>
          <c:tx>
            <c:strRef>
              <c:f>Stress!$Q$1</c:f>
              <c:strCache>
                <c:ptCount val="1"/>
                <c:pt idx="0">
                  <c:v>EL Perdite Attese (€)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Stress!$Q$2:$Q$13</c:f>
              <c:numCache>
                <c:formatCode>General</c:formatCode>
                <c:ptCount val="12"/>
                <c:pt idx="0">
                  <c:v>270</c:v>
                </c:pt>
                <c:pt idx="1">
                  <c:v>864</c:v>
                </c:pt>
                <c:pt idx="2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8A-4A3D-9D63-5307518C05AC}"/>
            </c:ext>
          </c:extLst>
        </c:ser>
        <c:ser>
          <c:idx val="4"/>
          <c:order val="4"/>
          <c:tx>
            <c:strRef>
              <c:f>Stress!$R$1</c:f>
              <c:strCache>
                <c:ptCount val="1"/>
                <c:pt idx="0">
                  <c:v>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Stress!$R$2:$R$13</c:f>
              <c:numCache>
                <c:formatCode>0.00</c:formatCode>
                <c:ptCount val="12"/>
                <c:pt idx="0">
                  <c:v>1068.6907878334125</c:v>
                </c:pt>
                <c:pt idx="1">
                  <c:v>2651.3211800911636</c:v>
                </c:pt>
                <c:pt idx="2">
                  <c:v>1033.0808293642856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8A-4A3D-9D63-5307518C05AC}"/>
            </c:ext>
          </c:extLst>
        </c:ser>
        <c:ser>
          <c:idx val="5"/>
          <c:order val="5"/>
          <c:tx>
            <c:strRef>
              <c:f>Stress!$S$1</c:f>
              <c:strCache>
                <c:ptCount val="1"/>
                <c:pt idx="0">
                  <c:v>VaR(99%)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Stress!$S$2:$S$13</c:f>
              <c:numCache>
                <c:formatCode>General</c:formatCode>
                <c:ptCount val="12"/>
                <c:pt idx="0">
                  <c:v>2760.0495356518513</c:v>
                </c:pt>
                <c:pt idx="1">
                  <c:v>7041.5783496124113</c:v>
                </c:pt>
                <c:pt idx="2">
                  <c:v>2569.0783324187855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8A-4A3D-9D63-5307518C0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232287"/>
        <c:axId val="1107223167"/>
      </c:lineChart>
      <c:catAx>
        <c:axId val="1107232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7223167"/>
        <c:crosses val="autoZero"/>
        <c:auto val="1"/>
        <c:lblAlgn val="ctr"/>
        <c:lblOffset val="100"/>
        <c:noMultiLvlLbl val="0"/>
      </c:catAx>
      <c:valAx>
        <c:axId val="110722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723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403225</xdr:colOff>
      <xdr:row>7</xdr:row>
      <xdr:rowOff>107950</xdr:rowOff>
    </xdr:from>
    <xdr:to>
      <xdr:col>17</xdr:col>
      <xdr:colOff>403225</xdr:colOff>
      <xdr:row>22</xdr:row>
      <xdr:rowOff>88900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87E44DF-D26A-4C03-466D-B2F080FB5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 Villoresi" refreshedDate="45619.642324537039" createdVersion="8" refreshedVersion="8" minRefreshableVersion="3" recordCount="22" xr:uid="{FF77FFF5-424A-45E2-BBF0-85091C2551AD}">
  <cacheSource type="worksheet">
    <worksheetSource ref="A1:D1048576" sheet="Lingua"/>
  </cacheSource>
  <cacheFields count="4">
    <cacheField name="Nome" numFmtId="0">
      <sharedItems containsBlank="1" count="10">
        <s v="Mario Rossi"/>
        <s v="Luca Bianchi"/>
        <s v="Anna Verdi"/>
        <s v="Giulia Neri"/>
        <m/>
        <s v="=SOMMA.SE(intervallo, criterio, [intervallo_somma])"/>
        <s v="=SOMMA.SE(B2:B10, &quot;Alto&quot;, C2:C10)"/>
        <s v="=SE(condizione, valore_se_vero, valore_se_falso)"/>
        <s v="=SE(C2&gt;1000, &quot;Critico&quot;, &quot;Normale&quot;)"/>
        <s v="=CERCA.VERT(valore, tabella, indice_colonna, [intervallo])"/>
      </sharedItems>
    </cacheField>
    <cacheField name="Tipo di Rischio" numFmtId="0">
      <sharedItems containsBlank="1" count="4">
        <s v="Alto"/>
        <s v="Medio"/>
        <s v="Basso"/>
        <m/>
      </sharedItems>
    </cacheField>
    <cacheField name="Importo" numFmtId="0">
      <sharedItems containsString="0" containsBlank="1" containsNumber="1" containsInteger="1" minValue="1000" maxValue="2000"/>
    </cacheField>
    <cacheField name="Dat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1000"/>
    <s v="2024-11-20"/>
  </r>
  <r>
    <x v="1"/>
    <x v="1"/>
    <n v="2000"/>
    <s v="2024-11-21"/>
  </r>
  <r>
    <x v="2"/>
    <x v="2"/>
    <n v="1900"/>
    <s v="2024-11-22"/>
  </r>
  <r>
    <x v="3"/>
    <x v="1"/>
    <n v="1800"/>
    <s v="2024-11-23"/>
  </r>
  <r>
    <x v="4"/>
    <x v="3"/>
    <m/>
    <m/>
  </r>
  <r>
    <x v="4"/>
    <x v="3"/>
    <m/>
    <m/>
  </r>
  <r>
    <x v="4"/>
    <x v="3"/>
    <m/>
    <m/>
  </r>
  <r>
    <x v="5"/>
    <x v="3"/>
    <m/>
    <m/>
  </r>
  <r>
    <x v="4"/>
    <x v="3"/>
    <m/>
    <m/>
  </r>
  <r>
    <x v="6"/>
    <x v="3"/>
    <m/>
    <m/>
  </r>
  <r>
    <x v="4"/>
    <x v="3"/>
    <m/>
    <m/>
  </r>
  <r>
    <x v="7"/>
    <x v="3"/>
    <m/>
    <m/>
  </r>
  <r>
    <x v="4"/>
    <x v="3"/>
    <m/>
    <m/>
  </r>
  <r>
    <x v="8"/>
    <x v="3"/>
    <m/>
    <m/>
  </r>
  <r>
    <x v="4"/>
    <x v="3"/>
    <m/>
    <m/>
  </r>
  <r>
    <x v="4"/>
    <x v="3"/>
    <m/>
    <m/>
  </r>
  <r>
    <x v="9"/>
    <x v="3"/>
    <m/>
    <m/>
  </r>
  <r>
    <x v="4"/>
    <x v="3"/>
    <m/>
    <m/>
  </r>
  <r>
    <x v="4"/>
    <x v="3"/>
    <m/>
    <m/>
  </r>
  <r>
    <x v="4"/>
    <x v="3"/>
    <m/>
    <m/>
  </r>
  <r>
    <x v="4"/>
    <x v="3"/>
    <m/>
    <m/>
  </r>
  <r>
    <x v="4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E5409-840E-4352-89D7-9BFD79D96B89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8" firstHeaderRow="1" firstDataRow="1" firstDataCol="1" rowPageCount="1" colPageCount="1"/>
  <pivotFields count="4">
    <pivotField axis="axisPage" showAll="0">
      <items count="11">
        <item x="2"/>
        <item x="3"/>
        <item x="1"/>
        <item x="0"/>
        <item x="4"/>
        <item x="5"/>
        <item x="6"/>
        <item x="7"/>
        <item x="8"/>
        <item x="9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hier="-1"/>
  </pageFields>
  <dataFields count="1">
    <dataField name="Somma di Importo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FE47-01A9-4829-8EEC-9B743F495566}">
  <sheetPr codeName="Foglio1"/>
  <dimension ref="A1:B8"/>
  <sheetViews>
    <sheetView workbookViewId="0">
      <selection activeCell="G11" sqref="G11"/>
    </sheetView>
  </sheetViews>
  <sheetFormatPr defaultRowHeight="14.5" x14ac:dyDescent="0.35"/>
  <cols>
    <col min="1" max="1" width="16.81640625" bestFit="1" customWidth="1"/>
    <col min="2" max="2" width="16.54296875" bestFit="1" customWidth="1"/>
    <col min="3" max="5" width="10.08984375" bestFit="1" customWidth="1"/>
    <col min="6" max="6" width="7" bestFit="1" customWidth="1"/>
    <col min="7" max="7" width="16.81640625" bestFit="1" customWidth="1"/>
  </cols>
  <sheetData>
    <row r="1" spans="1:2" x14ac:dyDescent="0.35">
      <c r="A1" s="2" t="s">
        <v>0</v>
      </c>
      <c r="B1" t="s">
        <v>19</v>
      </c>
    </row>
    <row r="3" spans="1:2" x14ac:dyDescent="0.35">
      <c r="A3" s="2" t="s">
        <v>15</v>
      </c>
      <c r="B3" t="s">
        <v>18</v>
      </c>
    </row>
    <row r="4" spans="1:2" x14ac:dyDescent="0.35">
      <c r="A4" s="3" t="s">
        <v>8</v>
      </c>
      <c r="B4" s="4">
        <v>1000</v>
      </c>
    </row>
    <row r="5" spans="1:2" x14ac:dyDescent="0.35">
      <c r="A5" s="3" t="s">
        <v>10</v>
      </c>
      <c r="B5" s="4">
        <v>1900</v>
      </c>
    </row>
    <row r="6" spans="1:2" x14ac:dyDescent="0.35">
      <c r="A6" s="3" t="s">
        <v>9</v>
      </c>
      <c r="B6" s="4">
        <v>3800</v>
      </c>
    </row>
    <row r="7" spans="1:2" x14ac:dyDescent="0.35">
      <c r="A7" s="3" t="s">
        <v>16</v>
      </c>
      <c r="B7" s="4"/>
    </row>
    <row r="8" spans="1:2" x14ac:dyDescent="0.35">
      <c r="A8" s="3" t="s">
        <v>17</v>
      </c>
      <c r="B8" s="4">
        <v>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D18"/>
  <sheetViews>
    <sheetView workbookViewId="0">
      <selection activeCell="C5" sqref="C5"/>
    </sheetView>
  </sheetViews>
  <sheetFormatPr defaultRowHeight="14.5" x14ac:dyDescent="0.35"/>
  <cols>
    <col min="1" max="1" width="11" bestFit="1" customWidth="1"/>
    <col min="2" max="2" width="12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>
        <v>1000</v>
      </c>
      <c r="D2" t="s">
        <v>11</v>
      </c>
    </row>
    <row r="3" spans="1:4" x14ac:dyDescent="0.35">
      <c r="A3" t="s">
        <v>5</v>
      </c>
      <c r="B3" t="s">
        <v>9</v>
      </c>
      <c r="C3">
        <v>2000</v>
      </c>
      <c r="D3" t="s">
        <v>12</v>
      </c>
    </row>
    <row r="4" spans="1:4" x14ac:dyDescent="0.35">
      <c r="A4" t="s">
        <v>6</v>
      </c>
      <c r="B4" t="s">
        <v>10</v>
      </c>
      <c r="C4">
        <v>1900</v>
      </c>
      <c r="D4" t="s">
        <v>13</v>
      </c>
    </row>
    <row r="5" spans="1:4" x14ac:dyDescent="0.35">
      <c r="A5" t="s">
        <v>7</v>
      </c>
      <c r="B5" t="s">
        <v>9</v>
      </c>
      <c r="C5">
        <v>1800</v>
      </c>
      <c r="D5" t="s">
        <v>14</v>
      </c>
    </row>
    <row r="9" spans="1:4" x14ac:dyDescent="0.35">
      <c r="A9" t="s">
        <v>20</v>
      </c>
    </row>
    <row r="11" spans="1:4" x14ac:dyDescent="0.35">
      <c r="A11" t="s">
        <v>21</v>
      </c>
    </row>
    <row r="13" spans="1:4" x14ac:dyDescent="0.35">
      <c r="A13" t="s">
        <v>22</v>
      </c>
    </row>
    <row r="15" spans="1:4" x14ac:dyDescent="0.35">
      <c r="A15" t="s">
        <v>23</v>
      </c>
    </row>
    <row r="18" spans="1:1" x14ac:dyDescent="0.35">
      <c r="A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D92A-8763-49C2-A94F-D2799361E7FA}">
  <sheetPr codeName="Foglio3"/>
  <dimension ref="A1:S13"/>
  <sheetViews>
    <sheetView tabSelected="1" topLeftCell="G1" workbookViewId="0">
      <selection activeCell="S2" sqref="S2"/>
    </sheetView>
  </sheetViews>
  <sheetFormatPr defaultRowHeight="14.5" x14ac:dyDescent="0.35"/>
  <cols>
    <col min="5" max="5" width="12.81640625" customWidth="1"/>
    <col min="10" max="11" width="10.54296875" customWidth="1"/>
    <col min="12" max="12" width="13.90625" customWidth="1"/>
    <col min="14" max="16" width="11.36328125" customWidth="1"/>
    <col min="18" max="18" width="10.36328125" bestFit="1" customWidth="1"/>
  </cols>
  <sheetData>
    <row r="1" spans="1:19" ht="72.5" x14ac:dyDescent="0.35">
      <c r="A1" s="13"/>
      <c r="B1" s="13"/>
      <c r="C1" s="13"/>
      <c r="D1" s="13"/>
      <c r="E1" s="13"/>
      <c r="F1" s="14"/>
      <c r="H1" s="5" t="s">
        <v>25</v>
      </c>
      <c r="I1" s="5" t="s">
        <v>26</v>
      </c>
      <c r="J1" s="5" t="s">
        <v>27</v>
      </c>
      <c r="K1" s="5" t="s">
        <v>41</v>
      </c>
      <c r="L1" s="5" t="s">
        <v>28</v>
      </c>
      <c r="M1" s="6" t="s">
        <v>35</v>
      </c>
      <c r="N1" s="6" t="s">
        <v>32</v>
      </c>
      <c r="O1" s="6" t="s">
        <v>37</v>
      </c>
      <c r="P1" s="6" t="s">
        <v>38</v>
      </c>
      <c r="Q1" s="5" t="s">
        <v>36</v>
      </c>
      <c r="R1" s="7" t="s">
        <v>39</v>
      </c>
      <c r="S1" s="7" t="s">
        <v>40</v>
      </c>
    </row>
    <row r="2" spans="1:19" x14ac:dyDescent="0.35">
      <c r="A2" s="15"/>
      <c r="B2" s="15"/>
      <c r="C2" s="15"/>
      <c r="D2" s="15"/>
      <c r="E2" s="15"/>
      <c r="F2" s="12"/>
      <c r="H2" s="8" t="s">
        <v>29</v>
      </c>
      <c r="I2" s="20">
        <v>0.05</v>
      </c>
      <c r="J2" s="9">
        <v>10000</v>
      </c>
      <c r="K2" s="9">
        <v>3</v>
      </c>
      <c r="L2" s="23">
        <f>I2*J2</f>
        <v>500</v>
      </c>
      <c r="M2" s="19">
        <f>I2 * (1+20%)</f>
        <v>0.06</v>
      </c>
      <c r="N2" s="11">
        <f>M2*J2</f>
        <v>600</v>
      </c>
      <c r="O2" s="9">
        <v>10000</v>
      </c>
      <c r="P2" s="18">
        <v>0.45</v>
      </c>
      <c r="Q2" s="10">
        <f>M2*O2*P2</f>
        <v>270</v>
      </c>
      <c r="R2" s="22">
        <f>O2*SQRT(M2*(1-M2))*P2</f>
        <v>1068.6907878334125</v>
      </c>
      <c r="S2" s="21">
        <f>Q2+(2.33*R2)</f>
        <v>2760.0495356518513</v>
      </c>
    </row>
    <row r="3" spans="1:19" x14ac:dyDescent="0.35">
      <c r="A3" s="15"/>
      <c r="B3" s="15"/>
      <c r="C3" s="15"/>
      <c r="D3" s="15"/>
      <c r="E3" s="15"/>
      <c r="F3" s="12"/>
      <c r="H3" s="8" t="s">
        <v>30</v>
      </c>
      <c r="I3" s="20">
        <v>0.08</v>
      </c>
      <c r="J3" s="9">
        <v>20000</v>
      </c>
      <c r="K3" s="9">
        <v>7</v>
      </c>
      <c r="L3" s="23">
        <f t="shared" ref="L3:L4" si="0">I3*J3</f>
        <v>1600</v>
      </c>
      <c r="M3" s="19">
        <f t="shared" ref="M3:M4" si="1">I3 * (1+20%)</f>
        <v>9.6000000000000002E-2</v>
      </c>
      <c r="N3" s="11">
        <f t="shared" ref="N3:N4" si="2">M3*J3</f>
        <v>1920</v>
      </c>
      <c r="O3" s="9">
        <v>20000</v>
      </c>
      <c r="P3" s="18">
        <v>0.45</v>
      </c>
      <c r="Q3" s="10">
        <f t="shared" ref="Q3:Q4" si="3">M3*O3*P3</f>
        <v>864</v>
      </c>
      <c r="R3" s="22">
        <f t="shared" ref="R3:R4" si="4">O3*SQRT(M3*(1-M3))*P3</f>
        <v>2651.3211800911636</v>
      </c>
      <c r="S3" s="21">
        <f t="shared" ref="S3:S4" si="5">Q3+(2.33*R3)</f>
        <v>7041.5783496124113</v>
      </c>
    </row>
    <row r="4" spans="1:19" x14ac:dyDescent="0.35">
      <c r="A4" s="16"/>
      <c r="B4" s="16"/>
      <c r="C4" s="16"/>
      <c r="D4" s="16"/>
      <c r="E4" s="16"/>
      <c r="F4" s="17"/>
      <c r="H4" s="8" t="s">
        <v>31</v>
      </c>
      <c r="I4" s="20">
        <v>0.02</v>
      </c>
      <c r="J4" s="9">
        <v>15000</v>
      </c>
      <c r="K4" s="9">
        <v>12</v>
      </c>
      <c r="L4" s="23">
        <f t="shared" si="0"/>
        <v>300</v>
      </c>
      <c r="M4" s="19">
        <f t="shared" si="1"/>
        <v>2.4E-2</v>
      </c>
      <c r="N4" s="11">
        <f t="shared" si="2"/>
        <v>360</v>
      </c>
      <c r="O4" s="9">
        <v>15000</v>
      </c>
      <c r="P4" s="18">
        <v>0.45</v>
      </c>
      <c r="Q4" s="10">
        <f t="shared" si="3"/>
        <v>162</v>
      </c>
      <c r="R4" s="22">
        <f t="shared" si="4"/>
        <v>1033.0808293642856</v>
      </c>
      <c r="S4" s="21">
        <f t="shared" si="5"/>
        <v>2569.0783324187855</v>
      </c>
    </row>
    <row r="13" spans="1:19" x14ac:dyDescent="0.35">
      <c r="C13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A25C-DE49-4010-8464-36BCDE7BB13F}">
  <sheetPr codeName="Foglio4"/>
  <dimension ref="A1:G9"/>
  <sheetViews>
    <sheetView workbookViewId="0">
      <selection activeCell="G8" sqref="G8"/>
    </sheetView>
  </sheetViews>
  <sheetFormatPr defaultRowHeight="14.5" x14ac:dyDescent="0.35"/>
  <cols>
    <col min="2" max="2" width="13" bestFit="1" customWidth="1"/>
    <col min="3" max="4" width="9.26953125" bestFit="1" customWidth="1"/>
    <col min="5" max="5" width="13.81640625" bestFit="1" customWidth="1"/>
    <col min="7" max="7" width="14.453125" customWidth="1"/>
  </cols>
  <sheetData>
    <row r="1" spans="1:7" ht="29" x14ac:dyDescent="0.35">
      <c r="A1" s="5" t="s">
        <v>33</v>
      </c>
      <c r="B1" s="5" t="s">
        <v>29</v>
      </c>
      <c r="C1" s="5" t="s">
        <v>30</v>
      </c>
      <c r="D1" s="5" t="s">
        <v>31</v>
      </c>
      <c r="E1" s="5" t="s">
        <v>34</v>
      </c>
    </row>
    <row r="2" spans="1:7" x14ac:dyDescent="0.35">
      <c r="A2" s="28">
        <v>0.1</v>
      </c>
      <c r="B2" s="28">
        <f>Stress!$I$2*(1+A2)</f>
        <v>5.5000000000000007E-2</v>
      </c>
      <c r="C2" s="28">
        <f>Stress!$I$3*(1+A2%)</f>
        <v>8.0079999999999998E-2</v>
      </c>
      <c r="D2" s="28">
        <f>Stress!I$4*(1+A2)</f>
        <v>2.2000000000000002E-2</v>
      </c>
      <c r="E2" s="29">
        <f>SUM(B2:D2)</f>
        <v>0.15708</v>
      </c>
    </row>
    <row r="3" spans="1:7" x14ac:dyDescent="0.35">
      <c r="A3" s="28">
        <v>0.2</v>
      </c>
      <c r="B3" s="28">
        <f>Stress!$I$2*(1+A3)</f>
        <v>0.06</v>
      </c>
      <c r="C3" s="28">
        <f>Stress!$I$3*(1+A3)</f>
        <v>9.6000000000000002E-2</v>
      </c>
      <c r="D3" s="28">
        <f>Stress!I$4*(1+A3)</f>
        <v>2.4E-2</v>
      </c>
      <c r="E3" s="29">
        <f t="shared" ref="E3:E4" si="0">SUM(B3:D3)</f>
        <v>0.18</v>
      </c>
    </row>
    <row r="4" spans="1:7" x14ac:dyDescent="0.35">
      <c r="A4" s="28">
        <v>0.3</v>
      </c>
      <c r="B4" s="28">
        <f>Stress!$I$2*(1+A4)</f>
        <v>6.5000000000000002E-2</v>
      </c>
      <c r="C4" s="28">
        <f>Stress!$I$3*(1+A4)</f>
        <v>0.10400000000000001</v>
      </c>
      <c r="D4" s="28">
        <f>Stress!I$4*(1+A4)</f>
        <v>2.6000000000000002E-2</v>
      </c>
      <c r="E4" s="29">
        <f t="shared" si="0"/>
        <v>0.19500000000000001</v>
      </c>
    </row>
    <row r="7" spans="1:7" s="24" customFormat="1" ht="29" x14ac:dyDescent="0.35">
      <c r="B7" s="24" t="s">
        <v>47</v>
      </c>
      <c r="C7" s="24" t="s">
        <v>48</v>
      </c>
      <c r="D7" s="24" t="s">
        <v>42</v>
      </c>
      <c r="E7" s="24" t="s">
        <v>43</v>
      </c>
      <c r="F7" s="24" t="s">
        <v>44</v>
      </c>
      <c r="G7" s="24" t="s">
        <v>49</v>
      </c>
    </row>
    <row r="8" spans="1:7" ht="15" thickBot="1" x14ac:dyDescent="0.4">
      <c r="A8" t="s">
        <v>45</v>
      </c>
      <c r="B8" s="25">
        <v>500</v>
      </c>
      <c r="C8" s="26">
        <v>3.5</v>
      </c>
      <c r="D8" s="21">
        <f>B8-B9</f>
        <v>100</v>
      </c>
      <c r="E8" s="21">
        <f>(B8*C8)-(B9*C9)</f>
        <v>950</v>
      </c>
      <c r="F8" s="27">
        <v>5.0000000000000001E-3</v>
      </c>
      <c r="G8" s="21">
        <f>E8*F8</f>
        <v>4.75</v>
      </c>
    </row>
    <row r="9" spans="1:7" ht="15" thickTop="1" x14ac:dyDescent="0.35">
      <c r="A9" t="s">
        <v>46</v>
      </c>
      <c r="B9" s="25">
        <v>400</v>
      </c>
      <c r="C9" s="2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60A25-F63E-40D2-96AB-7A82D75894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Pivot</vt:lpstr>
      <vt:lpstr>Lingua</vt:lpstr>
      <vt:lpstr>Stress</vt:lpstr>
      <vt:lpstr>Sensivity Table</vt:lpstr>
      <vt:lpstr>PDOriginali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Villoresi</dc:creator>
  <cp:lastModifiedBy>Carlo Villoresi</cp:lastModifiedBy>
  <dcterms:created xsi:type="dcterms:W3CDTF">2024-11-23T13:56:23Z</dcterms:created>
  <dcterms:modified xsi:type="dcterms:W3CDTF">2024-11-24T21:26:31Z</dcterms:modified>
</cp:coreProperties>
</file>