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\Downloads\"/>
    </mc:Choice>
  </mc:AlternateContent>
  <bookViews>
    <workbookView xWindow="0" yWindow="0" windowWidth="21600" windowHeight="9630" tabRatio="657" activeTab="4"/>
  </bookViews>
  <sheets>
    <sheet name="Cuadrados medios" sheetId="3" r:id="rId1"/>
    <sheet name="Congruencial Mixto" sheetId="4" r:id="rId2"/>
    <sheet name="Congruencial Multipicativo" sheetId="9" r:id="rId3"/>
    <sheet name="Congruencial Aditivo" sheetId="5" r:id="rId4"/>
    <sheet name="Itamaraca" sheetId="7" r:id="rId5"/>
  </sheets>
  <definedNames>
    <definedName name="zzz6" localSheetId="2">'Congruencial Multipicativo'!$BNN$6</definedName>
    <definedName name="zzz6">'Congruencial Mixto'!$BNN$6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3" l="1"/>
  <c r="C67" i="3"/>
  <c r="A67" i="3" s="1"/>
  <c r="C55" i="3"/>
  <c r="A55" i="3" s="1"/>
  <c r="D67" i="3" l="1"/>
  <c r="E67" i="3"/>
  <c r="F67" i="3" s="1"/>
  <c r="D55" i="3"/>
  <c r="E55" i="3"/>
  <c r="F55" i="3" s="1"/>
  <c r="AB12" i="7"/>
  <c r="AB13" i="7"/>
  <c r="Z12" i="7"/>
  <c r="Z13" i="7"/>
  <c r="G67" i="3" l="1"/>
  <c r="C68" i="3"/>
  <c r="A68" i="3" s="1"/>
  <c r="C56" i="3"/>
  <c r="A56" i="3" s="1"/>
  <c r="G55" i="3"/>
  <c r="A7" i="5"/>
  <c r="D68" i="3" l="1"/>
  <c r="E68" i="3"/>
  <c r="F68" i="3" s="1"/>
  <c r="D56" i="3"/>
  <c r="E56" i="3"/>
  <c r="F56" i="3" s="1"/>
  <c r="Z9" i="7"/>
  <c r="Z10" i="7"/>
  <c r="AB10" i="7" s="1"/>
  <c r="Z11" i="7"/>
  <c r="AB11" i="7" s="1"/>
  <c r="Z8" i="7"/>
  <c r="AB8" i="7" s="1"/>
  <c r="AB9" i="7"/>
  <c r="AC9" i="5"/>
  <c r="AE9" i="5" s="1"/>
  <c r="AC10" i="5"/>
  <c r="AE10" i="5" s="1"/>
  <c r="AC11" i="5"/>
  <c r="AE11" i="5" s="1"/>
  <c r="AC12" i="5"/>
  <c r="AE12" i="5" s="1"/>
  <c r="AC13" i="5"/>
  <c r="AE13" i="5" s="1"/>
  <c r="AC14" i="5"/>
  <c r="AE14" i="5" s="1"/>
  <c r="AC15" i="5"/>
  <c r="AE15" i="5" s="1"/>
  <c r="AC16" i="5"/>
  <c r="AE16" i="5" s="1"/>
  <c r="AC17" i="5"/>
  <c r="AE17" i="5" s="1"/>
  <c r="AC8" i="5"/>
  <c r="AE8" i="5" s="1"/>
  <c r="B8" i="5"/>
  <c r="B7" i="5"/>
  <c r="AE13" i="9"/>
  <c r="AA9" i="9"/>
  <c r="AA10" i="9"/>
  <c r="AA11" i="9"/>
  <c r="AA8" i="9"/>
  <c r="AC8" i="9" s="1"/>
  <c r="AC10" i="9"/>
  <c r="AC11" i="9"/>
  <c r="AC9" i="9"/>
  <c r="AF13" i="4"/>
  <c r="AD17" i="4"/>
  <c r="AD13" i="4"/>
  <c r="AD14" i="4"/>
  <c r="AD15" i="4"/>
  <c r="AD9" i="4"/>
  <c r="AD8" i="4"/>
  <c r="AB9" i="4"/>
  <c r="AB10" i="4"/>
  <c r="AB11" i="4"/>
  <c r="AB12" i="4"/>
  <c r="AB13" i="4"/>
  <c r="AB14" i="4"/>
  <c r="AB15" i="4"/>
  <c r="AB8" i="4"/>
  <c r="AA19" i="3"/>
  <c r="AD12" i="4"/>
  <c r="AD11" i="4"/>
  <c r="AD10" i="4"/>
  <c r="C69" i="3" l="1"/>
  <c r="A69" i="3" s="1"/>
  <c r="G68" i="3"/>
  <c r="C57" i="3"/>
  <c r="A57" i="3" s="1"/>
  <c r="G56" i="3"/>
  <c r="AB14" i="7"/>
  <c r="AD14" i="7" s="1"/>
  <c r="AE19" i="5"/>
  <c r="AG19" i="5" s="1"/>
  <c r="AC13" i="9"/>
  <c r="AA22" i="3"/>
  <c r="AA21" i="3"/>
  <c r="AA20" i="3"/>
  <c r="AC20" i="3" s="1"/>
  <c r="AC19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18" i="3"/>
  <c r="AC21" i="3"/>
  <c r="AC22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D69" i="3" l="1"/>
  <c r="E69" i="3"/>
  <c r="F69" i="3" s="1"/>
  <c r="E57" i="3"/>
  <c r="F57" i="3" s="1"/>
  <c r="D57" i="3"/>
  <c r="M13" i="3"/>
  <c r="AC24" i="3"/>
  <c r="AE24" i="3" s="1"/>
  <c r="M14" i="3"/>
  <c r="N14" i="3" s="1"/>
  <c r="N16" i="3" s="1"/>
  <c r="P16" i="3" s="1"/>
  <c r="G69" i="3" l="1"/>
  <c r="C70" i="3"/>
  <c r="A70" i="3" s="1"/>
  <c r="G57" i="3"/>
  <c r="C58" i="3"/>
  <c r="A58" i="3" s="1"/>
  <c r="A7" i="7"/>
  <c r="B7" i="7" s="1"/>
  <c r="D70" i="3" l="1"/>
  <c r="E70" i="3"/>
  <c r="D58" i="3"/>
  <c r="E58" i="3"/>
  <c r="A8" i="7"/>
  <c r="B8" i="7" s="1"/>
  <c r="C7" i="7"/>
  <c r="F8" i="9"/>
  <c r="A7" i="9"/>
  <c r="B7" i="9" s="1"/>
  <c r="C7" i="9" s="1"/>
  <c r="D7" i="9" s="1"/>
  <c r="C71" i="3" l="1"/>
  <c r="A71" i="3" s="1"/>
  <c r="G70" i="3"/>
  <c r="F70" i="3"/>
  <c r="C59" i="3"/>
  <c r="A59" i="3" s="1"/>
  <c r="G58" i="3"/>
  <c r="F58" i="3"/>
  <c r="R7" i="7"/>
  <c r="S7" i="7" s="1"/>
  <c r="G7" i="7"/>
  <c r="H7" i="7" s="1"/>
  <c r="A9" i="7"/>
  <c r="B9" i="7" s="1"/>
  <c r="C8" i="7"/>
  <c r="S7" i="9"/>
  <c r="T7" i="9" s="1"/>
  <c r="H7" i="9"/>
  <c r="I7" i="9" s="1"/>
  <c r="C7" i="5"/>
  <c r="D7" i="5" s="1"/>
  <c r="E7" i="5" s="1"/>
  <c r="A8" i="9"/>
  <c r="B8" i="9" s="1"/>
  <c r="C8" i="9" s="1"/>
  <c r="A9" i="9" s="1"/>
  <c r="B9" i="9" s="1"/>
  <c r="C9" i="9" s="1"/>
  <c r="D9" i="9" s="1"/>
  <c r="D71" i="3" l="1"/>
  <c r="E71" i="3"/>
  <c r="F71" i="3" s="1"/>
  <c r="D59" i="3"/>
  <c r="E59" i="3"/>
  <c r="R8" i="7"/>
  <c r="S8" i="7" s="1"/>
  <c r="G8" i="7"/>
  <c r="H8" i="7" s="1"/>
  <c r="A10" i="7"/>
  <c r="B10" i="7" s="1"/>
  <c r="C9" i="7"/>
  <c r="J7" i="5"/>
  <c r="K7" i="5" s="1"/>
  <c r="U7" i="5"/>
  <c r="V7" i="5" s="1"/>
  <c r="F7" i="5"/>
  <c r="S9" i="9"/>
  <c r="T9" i="9" s="1"/>
  <c r="H9" i="9"/>
  <c r="I9" i="9" s="1"/>
  <c r="E8" i="9"/>
  <c r="D8" i="9"/>
  <c r="A10" i="9"/>
  <c r="B10" i="9" s="1"/>
  <c r="C10" i="9" s="1"/>
  <c r="E10" i="9" s="1"/>
  <c r="E9" i="9"/>
  <c r="E7" i="9"/>
  <c r="G71" i="3" l="1"/>
  <c r="C72" i="3"/>
  <c r="A72" i="3" s="1"/>
  <c r="G59" i="3"/>
  <c r="C60" i="3"/>
  <c r="A60" i="3" s="1"/>
  <c r="F59" i="3"/>
  <c r="A8" i="5"/>
  <c r="C8" i="5" s="1"/>
  <c r="D8" i="5" s="1"/>
  <c r="E8" i="5" s="1"/>
  <c r="R9" i="7"/>
  <c r="S9" i="7" s="1"/>
  <c r="G9" i="7"/>
  <c r="H9" i="7" s="1"/>
  <c r="A11" i="7"/>
  <c r="B11" i="7" s="1"/>
  <c r="C10" i="7"/>
  <c r="S8" i="9"/>
  <c r="T8" i="9" s="1"/>
  <c r="H8" i="9"/>
  <c r="I8" i="9" s="1"/>
  <c r="A11" i="9"/>
  <c r="B11" i="9" s="1"/>
  <c r="C11" i="9" s="1"/>
  <c r="D11" i="9" s="1"/>
  <c r="D10" i="9"/>
  <c r="B9" i="5" l="1"/>
  <c r="E72" i="3"/>
  <c r="F72" i="3" s="1"/>
  <c r="D72" i="3"/>
  <c r="D60" i="3"/>
  <c r="E60" i="3"/>
  <c r="R10" i="7"/>
  <c r="S10" i="7" s="1"/>
  <c r="G10" i="7"/>
  <c r="H10" i="7" s="1"/>
  <c r="A12" i="7"/>
  <c r="B12" i="7" s="1"/>
  <c r="C11" i="7"/>
  <c r="J8" i="5"/>
  <c r="K8" i="5" s="1"/>
  <c r="U8" i="5"/>
  <c r="V8" i="5" s="1"/>
  <c r="F8" i="5"/>
  <c r="A9" i="5" s="1"/>
  <c r="A12" i="9"/>
  <c r="B12" i="9" s="1"/>
  <c r="C12" i="9" s="1"/>
  <c r="E12" i="9" s="1"/>
  <c r="S10" i="9"/>
  <c r="T10" i="9" s="1"/>
  <c r="H10" i="9"/>
  <c r="I10" i="9" s="1"/>
  <c r="S11" i="9"/>
  <c r="T11" i="9" s="1"/>
  <c r="H11" i="9"/>
  <c r="I11" i="9" s="1"/>
  <c r="E11" i="9"/>
  <c r="C73" i="3" l="1"/>
  <c r="A73" i="3" s="1"/>
  <c r="G72" i="3"/>
  <c r="C61" i="3"/>
  <c r="A61" i="3" s="1"/>
  <c r="G60" i="3"/>
  <c r="F60" i="3"/>
  <c r="D12" i="9"/>
  <c r="A13" i="9"/>
  <c r="B13" i="9" s="1"/>
  <c r="C13" i="9" s="1"/>
  <c r="R11" i="7"/>
  <c r="S11" i="7" s="1"/>
  <c r="G11" i="7"/>
  <c r="H11" i="7" s="1"/>
  <c r="A13" i="7"/>
  <c r="B13" i="7" s="1"/>
  <c r="C12" i="7"/>
  <c r="S12" i="9"/>
  <c r="T12" i="9" s="1"/>
  <c r="H12" i="9"/>
  <c r="I12" i="9" s="1"/>
  <c r="E13" i="9"/>
  <c r="A14" i="9"/>
  <c r="B14" i="9" s="1"/>
  <c r="C14" i="9" s="1"/>
  <c r="D13" i="9"/>
  <c r="D73" i="3" l="1"/>
  <c r="E73" i="3"/>
  <c r="F73" i="3" s="1"/>
  <c r="D61" i="3"/>
  <c r="E61" i="3"/>
  <c r="F61" i="3" s="1"/>
  <c r="R12" i="7"/>
  <c r="S12" i="7" s="1"/>
  <c r="G12" i="7"/>
  <c r="H12" i="7" s="1"/>
  <c r="A14" i="7"/>
  <c r="B14" i="7" s="1"/>
  <c r="C13" i="7"/>
  <c r="C9" i="5"/>
  <c r="D9" i="5" s="1"/>
  <c r="B10" i="5"/>
  <c r="S13" i="9"/>
  <c r="T13" i="9" s="1"/>
  <c r="H13" i="9"/>
  <c r="I13" i="9" s="1"/>
  <c r="D14" i="9"/>
  <c r="E14" i="9"/>
  <c r="A15" i="9"/>
  <c r="B15" i="9" s="1"/>
  <c r="C15" i="9" s="1"/>
  <c r="G73" i="3" l="1"/>
  <c r="C74" i="3"/>
  <c r="A74" i="3" s="1"/>
  <c r="G61" i="3"/>
  <c r="C62" i="3"/>
  <c r="A62" i="3" s="1"/>
  <c r="R13" i="7"/>
  <c r="S13" i="7" s="1"/>
  <c r="G13" i="7"/>
  <c r="H13" i="7" s="1"/>
  <c r="A15" i="7"/>
  <c r="B15" i="7" s="1"/>
  <c r="C14" i="7"/>
  <c r="E9" i="5"/>
  <c r="F9" i="5"/>
  <c r="A10" i="5" s="1"/>
  <c r="H14" i="9"/>
  <c r="I14" i="9" s="1"/>
  <c r="S14" i="9"/>
  <c r="T14" i="9" s="1"/>
  <c r="D15" i="9"/>
  <c r="A16" i="9"/>
  <c r="B16" i="9" s="1"/>
  <c r="C16" i="9" s="1"/>
  <c r="E15" i="9"/>
  <c r="E74" i="3" l="1"/>
  <c r="D74" i="3"/>
  <c r="F74" i="3" s="1"/>
  <c r="D62" i="3"/>
  <c r="E62" i="3"/>
  <c r="F62" i="3" s="1"/>
  <c r="R14" i="7"/>
  <c r="S14" i="7" s="1"/>
  <c r="G14" i="7"/>
  <c r="H14" i="7" s="1"/>
  <c r="A16" i="7"/>
  <c r="B16" i="7" s="1"/>
  <c r="C15" i="7"/>
  <c r="J9" i="5"/>
  <c r="K9" i="5" s="1"/>
  <c r="U9" i="5"/>
  <c r="V9" i="5" s="1"/>
  <c r="B11" i="5"/>
  <c r="C10" i="5"/>
  <c r="D10" i="5" s="1"/>
  <c r="H15" i="9"/>
  <c r="I15" i="9" s="1"/>
  <c r="S15" i="9"/>
  <c r="T15" i="9" s="1"/>
  <c r="A17" i="9"/>
  <c r="B17" i="9" s="1"/>
  <c r="C17" i="9" s="1"/>
  <c r="D16" i="9"/>
  <c r="E16" i="9"/>
  <c r="C75" i="3" l="1"/>
  <c r="A75" i="3" s="1"/>
  <c r="G74" i="3"/>
  <c r="C63" i="3"/>
  <c r="A63" i="3" s="1"/>
  <c r="G62" i="3"/>
  <c r="G15" i="7"/>
  <c r="H15" i="7" s="1"/>
  <c r="R15" i="7"/>
  <c r="S15" i="7" s="1"/>
  <c r="A17" i="7"/>
  <c r="B17" i="7" s="1"/>
  <c r="C16" i="7"/>
  <c r="E10" i="5"/>
  <c r="F10" i="5"/>
  <c r="A11" i="5" s="1"/>
  <c r="H16" i="9"/>
  <c r="I16" i="9" s="1"/>
  <c r="S16" i="9"/>
  <c r="T16" i="9" s="1"/>
  <c r="E17" i="9"/>
  <c r="A18" i="9"/>
  <c r="B18" i="9" s="1"/>
  <c r="C18" i="9" s="1"/>
  <c r="D17" i="9"/>
  <c r="D75" i="3" l="1"/>
  <c r="E75" i="3"/>
  <c r="F75" i="3" s="1"/>
  <c r="E63" i="3"/>
  <c r="F63" i="3" s="1"/>
  <c r="D63" i="3"/>
  <c r="G16" i="7"/>
  <c r="H16" i="7" s="1"/>
  <c r="R16" i="7"/>
  <c r="S16" i="7" s="1"/>
  <c r="A18" i="7"/>
  <c r="B18" i="7" s="1"/>
  <c r="C17" i="7"/>
  <c r="J10" i="5"/>
  <c r="K10" i="5" s="1"/>
  <c r="U10" i="5"/>
  <c r="V10" i="5" s="1"/>
  <c r="B12" i="5"/>
  <c r="C11" i="5"/>
  <c r="D11" i="5" s="1"/>
  <c r="S17" i="9"/>
  <c r="T17" i="9" s="1"/>
  <c r="H17" i="9"/>
  <c r="I17" i="9" s="1"/>
  <c r="D18" i="9"/>
  <c r="E18" i="9"/>
  <c r="A19" i="9"/>
  <c r="B19" i="9" s="1"/>
  <c r="C19" i="9" s="1"/>
  <c r="C76" i="3" l="1"/>
  <c r="A76" i="3" s="1"/>
  <c r="G75" i="3"/>
  <c r="G63" i="3"/>
  <c r="C64" i="3"/>
  <c r="A64" i="3" s="1"/>
  <c r="G17" i="7"/>
  <c r="H17" i="7" s="1"/>
  <c r="R17" i="7"/>
  <c r="S17" i="7" s="1"/>
  <c r="A19" i="7"/>
  <c r="B19" i="7" s="1"/>
  <c r="C18" i="7"/>
  <c r="E11" i="5"/>
  <c r="F11" i="5"/>
  <c r="A12" i="5" s="1"/>
  <c r="S18" i="9"/>
  <c r="T18" i="9" s="1"/>
  <c r="H18" i="9"/>
  <c r="I18" i="9" s="1"/>
  <c r="D19" i="9"/>
  <c r="E19" i="9"/>
  <c r="A20" i="9"/>
  <c r="B20" i="9" s="1"/>
  <c r="C20" i="9" s="1"/>
  <c r="D76" i="3" l="1"/>
  <c r="E76" i="3"/>
  <c r="E64" i="3"/>
  <c r="F64" i="3" s="1"/>
  <c r="D64" i="3"/>
  <c r="R18" i="7"/>
  <c r="S18" i="7" s="1"/>
  <c r="G18" i="7"/>
  <c r="H18" i="7" s="1"/>
  <c r="A20" i="7"/>
  <c r="B20" i="7" s="1"/>
  <c r="C19" i="7"/>
  <c r="J11" i="5"/>
  <c r="K11" i="5" s="1"/>
  <c r="U11" i="5"/>
  <c r="V11" i="5" s="1"/>
  <c r="B13" i="5"/>
  <c r="C12" i="5"/>
  <c r="D12" i="5" s="1"/>
  <c r="S19" i="9"/>
  <c r="T19" i="9" s="1"/>
  <c r="H19" i="9"/>
  <c r="I19" i="9" s="1"/>
  <c r="A21" i="9"/>
  <c r="B21" i="9" s="1"/>
  <c r="C21" i="9" s="1"/>
  <c r="A22" i="9" s="1"/>
  <c r="B22" i="9" s="1"/>
  <c r="C22" i="9" s="1"/>
  <c r="D20" i="9"/>
  <c r="E20" i="9"/>
  <c r="C77" i="3" l="1"/>
  <c r="A77" i="3" s="1"/>
  <c r="G76" i="3"/>
  <c r="F76" i="3"/>
  <c r="C65" i="3"/>
  <c r="A65" i="3" s="1"/>
  <c r="G64" i="3"/>
  <c r="R19" i="7"/>
  <c r="S19" i="7" s="1"/>
  <c r="G19" i="7"/>
  <c r="H19" i="7" s="1"/>
  <c r="A21" i="7"/>
  <c r="B21" i="7" s="1"/>
  <c r="C20" i="7"/>
  <c r="E12" i="5"/>
  <c r="F12" i="5"/>
  <c r="A13" i="5" s="1"/>
  <c r="S20" i="9"/>
  <c r="T20" i="9" s="1"/>
  <c r="H20" i="9"/>
  <c r="I20" i="9" s="1"/>
  <c r="A23" i="9"/>
  <c r="B23" i="9" s="1"/>
  <c r="C23" i="9" s="1"/>
  <c r="E22" i="9"/>
  <c r="D22" i="9"/>
  <c r="D21" i="9"/>
  <c r="E21" i="9"/>
  <c r="D77" i="3" l="1"/>
  <c r="E77" i="3"/>
  <c r="D65" i="3"/>
  <c r="E65" i="3"/>
  <c r="R20" i="7"/>
  <c r="S20" i="7" s="1"/>
  <c r="G20" i="7"/>
  <c r="H20" i="7" s="1"/>
  <c r="A22" i="7"/>
  <c r="B22" i="7" s="1"/>
  <c r="C21" i="7"/>
  <c r="J12" i="5"/>
  <c r="K12" i="5" s="1"/>
  <c r="U12" i="5"/>
  <c r="V12" i="5" s="1"/>
  <c r="B14" i="5"/>
  <c r="C13" i="5"/>
  <c r="D13" i="5" s="1"/>
  <c r="S21" i="9"/>
  <c r="T21" i="9" s="1"/>
  <c r="H21" i="9"/>
  <c r="I21" i="9" s="1"/>
  <c r="S22" i="9"/>
  <c r="T22" i="9" s="1"/>
  <c r="H22" i="9"/>
  <c r="I22" i="9" s="1"/>
  <c r="D23" i="9"/>
  <c r="A24" i="9"/>
  <c r="B24" i="9" s="1"/>
  <c r="C24" i="9" s="1"/>
  <c r="E23" i="9"/>
  <c r="C78" i="3" l="1"/>
  <c r="A78" i="3" s="1"/>
  <c r="G77" i="3"/>
  <c r="F77" i="3"/>
  <c r="G65" i="3"/>
  <c r="C66" i="3"/>
  <c r="A66" i="3" s="1"/>
  <c r="F65" i="3"/>
  <c r="R21" i="7"/>
  <c r="S21" i="7" s="1"/>
  <c r="G21" i="7"/>
  <c r="H21" i="7" s="1"/>
  <c r="A23" i="7"/>
  <c r="B23" i="7" s="1"/>
  <c r="C22" i="7"/>
  <c r="E13" i="5"/>
  <c r="F13" i="5"/>
  <c r="A14" i="5" s="1"/>
  <c r="S23" i="9"/>
  <c r="T23" i="9" s="1"/>
  <c r="H23" i="9"/>
  <c r="I23" i="9" s="1"/>
  <c r="D24" i="9"/>
  <c r="A25" i="9"/>
  <c r="B25" i="9" s="1"/>
  <c r="C25" i="9" s="1"/>
  <c r="E24" i="9"/>
  <c r="D78" i="3" l="1"/>
  <c r="E78" i="3"/>
  <c r="D66" i="3"/>
  <c r="E66" i="3"/>
  <c r="G66" i="3" s="1"/>
  <c r="R22" i="7"/>
  <c r="S22" i="7" s="1"/>
  <c r="G22" i="7"/>
  <c r="H22" i="7" s="1"/>
  <c r="A24" i="7"/>
  <c r="B24" i="7" s="1"/>
  <c r="C23" i="7"/>
  <c r="J13" i="5"/>
  <c r="K13" i="5" s="1"/>
  <c r="U13" i="5"/>
  <c r="V13" i="5" s="1"/>
  <c r="B15" i="5"/>
  <c r="C14" i="5"/>
  <c r="D14" i="5" s="1"/>
  <c r="S24" i="9"/>
  <c r="T24" i="9" s="1"/>
  <c r="H24" i="9"/>
  <c r="I24" i="9" s="1"/>
  <c r="E25" i="9"/>
  <c r="A26" i="9"/>
  <c r="B26" i="9" s="1"/>
  <c r="C26" i="9" s="1"/>
  <c r="D25" i="9"/>
  <c r="C79" i="3" l="1"/>
  <c r="A79" i="3" s="1"/>
  <c r="G78" i="3"/>
  <c r="F78" i="3"/>
  <c r="F66" i="3"/>
  <c r="R23" i="7"/>
  <c r="S23" i="7" s="1"/>
  <c r="G23" i="7"/>
  <c r="H23" i="7" s="1"/>
  <c r="A25" i="7"/>
  <c r="B25" i="7" s="1"/>
  <c r="C24" i="7"/>
  <c r="E14" i="5"/>
  <c r="F14" i="5"/>
  <c r="A15" i="5" s="1"/>
  <c r="S25" i="9"/>
  <c r="T25" i="9" s="1"/>
  <c r="H25" i="9"/>
  <c r="I25" i="9" s="1"/>
  <c r="A27" i="9"/>
  <c r="B27" i="9" s="1"/>
  <c r="C27" i="9" s="1"/>
  <c r="D26" i="9"/>
  <c r="E26" i="9"/>
  <c r="D79" i="3" l="1"/>
  <c r="E79" i="3"/>
  <c r="F79" i="3" s="1"/>
  <c r="R24" i="7"/>
  <c r="S24" i="7" s="1"/>
  <c r="G24" i="7"/>
  <c r="H24" i="7" s="1"/>
  <c r="A26" i="7"/>
  <c r="B26" i="7" s="1"/>
  <c r="C25" i="7"/>
  <c r="J14" i="5"/>
  <c r="K14" i="5" s="1"/>
  <c r="U14" i="5"/>
  <c r="V14" i="5" s="1"/>
  <c r="B16" i="5"/>
  <c r="C15" i="5"/>
  <c r="D15" i="5" s="1"/>
  <c r="H26" i="9"/>
  <c r="I26" i="9" s="1"/>
  <c r="S26" i="9"/>
  <c r="T26" i="9" s="1"/>
  <c r="E27" i="9"/>
  <c r="A28" i="9"/>
  <c r="B28" i="9" s="1"/>
  <c r="C28" i="9" s="1"/>
  <c r="D27" i="9"/>
  <c r="G79" i="3" l="1"/>
  <c r="C80" i="3"/>
  <c r="A80" i="3" s="1"/>
  <c r="R25" i="7"/>
  <c r="S25" i="7" s="1"/>
  <c r="G25" i="7"/>
  <c r="H25" i="7" s="1"/>
  <c r="A27" i="7"/>
  <c r="B27" i="7" s="1"/>
  <c r="C26" i="7"/>
  <c r="E15" i="5"/>
  <c r="F15" i="5"/>
  <c r="A16" i="5" s="1"/>
  <c r="H27" i="9"/>
  <c r="I27" i="9" s="1"/>
  <c r="S27" i="9"/>
  <c r="T27" i="9" s="1"/>
  <c r="E28" i="9"/>
  <c r="D28" i="9"/>
  <c r="A29" i="9"/>
  <c r="B29" i="9" s="1"/>
  <c r="C29" i="9" s="1"/>
  <c r="A7" i="4"/>
  <c r="B7" i="4" s="1"/>
  <c r="C7" i="4" s="1"/>
  <c r="E7" i="4" s="1"/>
  <c r="T7" i="4" s="1"/>
  <c r="U7" i="4" s="1"/>
  <c r="A5" i="3"/>
  <c r="E80" i="3" l="1"/>
  <c r="F80" i="3" s="1"/>
  <c r="D80" i="3"/>
  <c r="R26" i="7"/>
  <c r="S26" i="7" s="1"/>
  <c r="G26" i="7"/>
  <c r="H26" i="7" s="1"/>
  <c r="A28" i="7"/>
  <c r="B28" i="7" s="1"/>
  <c r="C27" i="7"/>
  <c r="J15" i="5"/>
  <c r="K15" i="5" s="1"/>
  <c r="U15" i="5"/>
  <c r="V15" i="5" s="1"/>
  <c r="B17" i="5"/>
  <c r="C16" i="5"/>
  <c r="D16" i="5" s="1"/>
  <c r="H28" i="9"/>
  <c r="I28" i="9" s="1"/>
  <c r="S28" i="9"/>
  <c r="T28" i="9" s="1"/>
  <c r="E29" i="9"/>
  <c r="A30" i="9"/>
  <c r="B30" i="9" s="1"/>
  <c r="C30" i="9" s="1"/>
  <c r="D29" i="9"/>
  <c r="G7" i="4"/>
  <c r="I7" i="4"/>
  <c r="J7" i="4" s="1"/>
  <c r="E5" i="3"/>
  <c r="G5" i="3" s="1"/>
  <c r="D5" i="3"/>
  <c r="A8" i="4"/>
  <c r="B8" i="4" s="1"/>
  <c r="C8" i="4" s="1"/>
  <c r="E8" i="4" s="1"/>
  <c r="T8" i="4" s="1"/>
  <c r="U8" i="4" s="1"/>
  <c r="D7" i="4"/>
  <c r="C81" i="3" l="1"/>
  <c r="A81" i="3" s="1"/>
  <c r="G80" i="3"/>
  <c r="G27" i="7"/>
  <c r="H27" i="7" s="1"/>
  <c r="R27" i="7"/>
  <c r="S27" i="7" s="1"/>
  <c r="C28" i="7"/>
  <c r="A29" i="7"/>
  <c r="B29" i="7" s="1"/>
  <c r="E16" i="5"/>
  <c r="F16" i="5"/>
  <c r="A17" i="5" s="1"/>
  <c r="S29" i="9"/>
  <c r="T29" i="9" s="1"/>
  <c r="H29" i="9"/>
  <c r="I29" i="9" s="1"/>
  <c r="D30" i="9"/>
  <c r="E30" i="9"/>
  <c r="A31" i="9"/>
  <c r="B31" i="9" s="1"/>
  <c r="C31" i="9" s="1"/>
  <c r="G8" i="4"/>
  <c r="I8" i="4"/>
  <c r="J8" i="4" s="1"/>
  <c r="C6" i="3"/>
  <c r="A6" i="3" s="1"/>
  <c r="E6" i="3" s="1"/>
  <c r="C7" i="3" s="1"/>
  <c r="A7" i="3" s="1"/>
  <c r="D8" i="4"/>
  <c r="A9" i="4"/>
  <c r="B9" i="4" s="1"/>
  <c r="C9" i="4" s="1"/>
  <c r="E9" i="4" s="1"/>
  <c r="T9" i="4" s="1"/>
  <c r="U9" i="4" s="1"/>
  <c r="F5" i="3"/>
  <c r="D81" i="3" l="1"/>
  <c r="E81" i="3"/>
  <c r="F81" i="3" s="1"/>
  <c r="G28" i="7"/>
  <c r="H28" i="7" s="1"/>
  <c r="R28" i="7"/>
  <c r="S28" i="7" s="1"/>
  <c r="C29" i="7"/>
  <c r="A30" i="7"/>
  <c r="B30" i="7" s="1"/>
  <c r="J16" i="5"/>
  <c r="K16" i="5" s="1"/>
  <c r="U16" i="5"/>
  <c r="V16" i="5" s="1"/>
  <c r="B18" i="5"/>
  <c r="C17" i="5"/>
  <c r="D17" i="5" s="1"/>
  <c r="H30" i="9"/>
  <c r="I30" i="9" s="1"/>
  <c r="S30" i="9"/>
  <c r="T30" i="9" s="1"/>
  <c r="A32" i="9"/>
  <c r="B32" i="9" s="1"/>
  <c r="C32" i="9" s="1"/>
  <c r="D31" i="9"/>
  <c r="E31" i="9"/>
  <c r="G9" i="4"/>
  <c r="I9" i="4"/>
  <c r="J9" i="4" s="1"/>
  <c r="D6" i="3"/>
  <c r="F6" i="3" s="1"/>
  <c r="A10" i="4"/>
  <c r="B10" i="4" s="1"/>
  <c r="C10" i="4" s="1"/>
  <c r="E10" i="4" s="1"/>
  <c r="T10" i="4" s="1"/>
  <c r="U10" i="4" s="1"/>
  <c r="D9" i="4"/>
  <c r="G6" i="3"/>
  <c r="E7" i="3"/>
  <c r="D7" i="3"/>
  <c r="G81" i="3" l="1"/>
  <c r="C82" i="3"/>
  <c r="A82" i="3" s="1"/>
  <c r="G29" i="7"/>
  <c r="H29" i="7" s="1"/>
  <c r="R29" i="7"/>
  <c r="S29" i="7" s="1"/>
  <c r="C30" i="7"/>
  <c r="A31" i="7"/>
  <c r="B31" i="7" s="1"/>
  <c r="E17" i="5"/>
  <c r="F17" i="5"/>
  <c r="A18" i="5" s="1"/>
  <c r="S31" i="9"/>
  <c r="T31" i="9" s="1"/>
  <c r="H31" i="9"/>
  <c r="I31" i="9" s="1"/>
  <c r="E32" i="9"/>
  <c r="A33" i="9"/>
  <c r="B33" i="9" s="1"/>
  <c r="C33" i="9" s="1"/>
  <c r="D32" i="9"/>
  <c r="G10" i="4"/>
  <c r="I10" i="4"/>
  <c r="J10" i="4" s="1"/>
  <c r="A11" i="4"/>
  <c r="B11" i="4" s="1"/>
  <c r="C11" i="4" s="1"/>
  <c r="E11" i="4" s="1"/>
  <c r="T11" i="4" s="1"/>
  <c r="U11" i="4" s="1"/>
  <c r="D10" i="4"/>
  <c r="F7" i="3"/>
  <c r="C8" i="3"/>
  <c r="A8" i="3" s="1"/>
  <c r="G7" i="3"/>
  <c r="D82" i="3" l="1"/>
  <c r="E82" i="3"/>
  <c r="F82" i="3" s="1"/>
  <c r="R30" i="7"/>
  <c r="S30" i="7" s="1"/>
  <c r="G30" i="7"/>
  <c r="H30" i="7" s="1"/>
  <c r="C31" i="7"/>
  <c r="A32" i="7"/>
  <c r="B32" i="7" s="1"/>
  <c r="J17" i="5"/>
  <c r="K17" i="5" s="1"/>
  <c r="U17" i="5"/>
  <c r="V17" i="5" s="1"/>
  <c r="B19" i="5"/>
  <c r="C18" i="5"/>
  <c r="D18" i="5" s="1"/>
  <c r="S32" i="9"/>
  <c r="T32" i="9" s="1"/>
  <c r="H32" i="9"/>
  <c r="I32" i="9" s="1"/>
  <c r="E33" i="9"/>
  <c r="A34" i="9"/>
  <c r="B34" i="9" s="1"/>
  <c r="C34" i="9" s="1"/>
  <c r="D33" i="9"/>
  <c r="G11" i="4"/>
  <c r="I11" i="4"/>
  <c r="J11" i="4" s="1"/>
  <c r="A12" i="4"/>
  <c r="B12" i="4" s="1"/>
  <c r="C12" i="4" s="1"/>
  <c r="E12" i="4" s="1"/>
  <c r="T12" i="4" s="1"/>
  <c r="U12" i="4" s="1"/>
  <c r="D11" i="4"/>
  <c r="E8" i="3"/>
  <c r="D8" i="3"/>
  <c r="C83" i="3" l="1"/>
  <c r="A83" i="3" s="1"/>
  <c r="G82" i="3"/>
  <c r="R31" i="7"/>
  <c r="S31" i="7" s="1"/>
  <c r="G31" i="7"/>
  <c r="H31" i="7" s="1"/>
  <c r="A33" i="7"/>
  <c r="B33" i="7" s="1"/>
  <c r="C32" i="7"/>
  <c r="E18" i="5"/>
  <c r="F18" i="5"/>
  <c r="A19" i="5" s="1"/>
  <c r="S33" i="9"/>
  <c r="T33" i="9" s="1"/>
  <c r="H33" i="9"/>
  <c r="I33" i="9" s="1"/>
  <c r="E34" i="9"/>
  <c r="D34" i="9"/>
  <c r="A35" i="9"/>
  <c r="B35" i="9" s="1"/>
  <c r="C35" i="9" s="1"/>
  <c r="G12" i="4"/>
  <c r="I12" i="4"/>
  <c r="J12" i="4" s="1"/>
  <c r="A13" i="4"/>
  <c r="B13" i="4" s="1"/>
  <c r="C13" i="4" s="1"/>
  <c r="E13" i="4" s="1"/>
  <c r="T13" i="4" s="1"/>
  <c r="U13" i="4" s="1"/>
  <c r="D12" i="4"/>
  <c r="F8" i="3"/>
  <c r="C9" i="3"/>
  <c r="A9" i="3" s="1"/>
  <c r="G8" i="3"/>
  <c r="D83" i="3" l="1"/>
  <c r="E83" i="3"/>
  <c r="F83" i="3" s="1"/>
  <c r="R32" i="7"/>
  <c r="S32" i="7" s="1"/>
  <c r="G32" i="7"/>
  <c r="H32" i="7" s="1"/>
  <c r="C33" i="7"/>
  <c r="A34" i="7"/>
  <c r="B34" i="7" s="1"/>
  <c r="J18" i="5"/>
  <c r="K18" i="5" s="1"/>
  <c r="U18" i="5"/>
  <c r="V18" i="5" s="1"/>
  <c r="B20" i="5"/>
  <c r="C19" i="5"/>
  <c r="D19" i="5" s="1"/>
  <c r="S34" i="9"/>
  <c r="T34" i="9" s="1"/>
  <c r="H34" i="9"/>
  <c r="I34" i="9" s="1"/>
  <c r="D35" i="9"/>
  <c r="E35" i="9"/>
  <c r="A36" i="9"/>
  <c r="B36" i="9" s="1"/>
  <c r="C36" i="9" s="1"/>
  <c r="G13" i="4"/>
  <c r="I13" i="4"/>
  <c r="J13" i="4" s="1"/>
  <c r="A14" i="4"/>
  <c r="B14" i="4" s="1"/>
  <c r="C14" i="4" s="1"/>
  <c r="E14" i="4" s="1"/>
  <c r="T14" i="4" s="1"/>
  <c r="U14" i="4" s="1"/>
  <c r="D13" i="4"/>
  <c r="E9" i="3"/>
  <c r="D9" i="3"/>
  <c r="G83" i="3" l="1"/>
  <c r="C84" i="3"/>
  <c r="A84" i="3" s="1"/>
  <c r="R33" i="7"/>
  <c r="S33" i="7" s="1"/>
  <c r="G33" i="7"/>
  <c r="H33" i="7" s="1"/>
  <c r="C34" i="7"/>
  <c r="A35" i="7"/>
  <c r="B35" i="7" s="1"/>
  <c r="E19" i="5"/>
  <c r="F19" i="5"/>
  <c r="A20" i="5" s="1"/>
  <c r="S35" i="9"/>
  <c r="T35" i="9" s="1"/>
  <c r="H35" i="9"/>
  <c r="I35" i="9" s="1"/>
  <c r="E36" i="9"/>
  <c r="D36" i="9"/>
  <c r="A37" i="9"/>
  <c r="B37" i="9" s="1"/>
  <c r="C37" i="9" s="1"/>
  <c r="G14" i="4"/>
  <c r="I14" i="4"/>
  <c r="J14" i="4" s="1"/>
  <c r="D14" i="4"/>
  <c r="A15" i="4"/>
  <c r="B15" i="4" s="1"/>
  <c r="C15" i="4" s="1"/>
  <c r="E15" i="4" s="1"/>
  <c r="T15" i="4" s="1"/>
  <c r="U15" i="4" s="1"/>
  <c r="F9" i="3"/>
  <c r="G9" i="3"/>
  <c r="C10" i="3"/>
  <c r="A10" i="3" s="1"/>
  <c r="D84" i="3" l="1"/>
  <c r="E84" i="3"/>
  <c r="R34" i="7"/>
  <c r="S34" i="7" s="1"/>
  <c r="G34" i="7"/>
  <c r="H34" i="7" s="1"/>
  <c r="C35" i="7"/>
  <c r="A36" i="7"/>
  <c r="B36" i="7" s="1"/>
  <c r="J19" i="5"/>
  <c r="K19" i="5" s="1"/>
  <c r="U19" i="5"/>
  <c r="V19" i="5" s="1"/>
  <c r="B21" i="5"/>
  <c r="C20" i="5"/>
  <c r="D20" i="5" s="1"/>
  <c r="S36" i="9"/>
  <c r="T36" i="9" s="1"/>
  <c r="H36" i="9"/>
  <c r="I36" i="9" s="1"/>
  <c r="D37" i="9"/>
  <c r="E37" i="9"/>
  <c r="A38" i="9"/>
  <c r="B38" i="9" s="1"/>
  <c r="C38" i="9" s="1"/>
  <c r="G15" i="4"/>
  <c r="I15" i="4"/>
  <c r="J15" i="4" s="1"/>
  <c r="A16" i="4"/>
  <c r="B16" i="4" s="1"/>
  <c r="C16" i="4" s="1"/>
  <c r="E16" i="4" s="1"/>
  <c r="T16" i="4" s="1"/>
  <c r="U16" i="4" s="1"/>
  <c r="D15" i="4"/>
  <c r="E10" i="3"/>
  <c r="D10" i="3"/>
  <c r="C85" i="3" l="1"/>
  <c r="A85" i="3" s="1"/>
  <c r="G84" i="3"/>
  <c r="F84" i="3"/>
  <c r="R35" i="7"/>
  <c r="S35" i="7" s="1"/>
  <c r="G35" i="7"/>
  <c r="H35" i="7" s="1"/>
  <c r="A37" i="7"/>
  <c r="B37" i="7" s="1"/>
  <c r="C36" i="7"/>
  <c r="E20" i="5"/>
  <c r="F20" i="5"/>
  <c r="A21" i="5" s="1"/>
  <c r="H37" i="9"/>
  <c r="I37" i="9" s="1"/>
  <c r="S37" i="9"/>
  <c r="T37" i="9" s="1"/>
  <c r="A39" i="9"/>
  <c r="B39" i="9" s="1"/>
  <c r="C39" i="9" s="1"/>
  <c r="D38" i="9"/>
  <c r="E38" i="9"/>
  <c r="G16" i="4"/>
  <c r="I16" i="4"/>
  <c r="J16" i="4" s="1"/>
  <c r="A17" i="4"/>
  <c r="B17" i="4" s="1"/>
  <c r="C17" i="4" s="1"/>
  <c r="E17" i="4" s="1"/>
  <c r="T17" i="4" s="1"/>
  <c r="U17" i="4" s="1"/>
  <c r="D16" i="4"/>
  <c r="F10" i="3"/>
  <c r="C11" i="3"/>
  <c r="A11" i="3" s="1"/>
  <c r="G10" i="3"/>
  <c r="D85" i="3" l="1"/>
  <c r="E85" i="3"/>
  <c r="F85" i="3" s="1"/>
  <c r="R36" i="7"/>
  <c r="S36" i="7" s="1"/>
  <c r="G36" i="7"/>
  <c r="H36" i="7" s="1"/>
  <c r="C37" i="7"/>
  <c r="A38" i="7"/>
  <c r="B38" i="7" s="1"/>
  <c r="J20" i="5"/>
  <c r="K20" i="5" s="1"/>
  <c r="U20" i="5"/>
  <c r="V20" i="5" s="1"/>
  <c r="B22" i="5"/>
  <c r="C21" i="5"/>
  <c r="D21" i="5" s="1"/>
  <c r="H38" i="9"/>
  <c r="I38" i="9" s="1"/>
  <c r="S38" i="9"/>
  <c r="T38" i="9" s="1"/>
  <c r="A40" i="9"/>
  <c r="B40" i="9" s="1"/>
  <c r="C40" i="9" s="1"/>
  <c r="D39" i="9"/>
  <c r="E39" i="9"/>
  <c r="G17" i="4"/>
  <c r="I17" i="4"/>
  <c r="J17" i="4" s="1"/>
  <c r="D17" i="4"/>
  <c r="A18" i="4"/>
  <c r="B18" i="4" s="1"/>
  <c r="C18" i="4" s="1"/>
  <c r="E18" i="4" s="1"/>
  <c r="T18" i="4" s="1"/>
  <c r="U18" i="4" s="1"/>
  <c r="E11" i="3"/>
  <c r="D11" i="3"/>
  <c r="C86" i="3" l="1"/>
  <c r="A86" i="3" s="1"/>
  <c r="G85" i="3"/>
  <c r="R37" i="7"/>
  <c r="S37" i="7" s="1"/>
  <c r="G37" i="7"/>
  <c r="H37" i="7" s="1"/>
  <c r="C38" i="7"/>
  <c r="A39" i="7"/>
  <c r="B39" i="7" s="1"/>
  <c r="E21" i="5"/>
  <c r="F21" i="5"/>
  <c r="A22" i="5" s="1"/>
  <c r="H39" i="9"/>
  <c r="I39" i="9" s="1"/>
  <c r="S39" i="9"/>
  <c r="T39" i="9" s="1"/>
  <c r="E40" i="9"/>
  <c r="A41" i="9"/>
  <c r="B41" i="9" s="1"/>
  <c r="C41" i="9" s="1"/>
  <c r="D40" i="9"/>
  <c r="G18" i="4"/>
  <c r="I18" i="4"/>
  <c r="J18" i="4" s="1"/>
  <c r="A19" i="4"/>
  <c r="B19" i="4" s="1"/>
  <c r="C19" i="4" s="1"/>
  <c r="E19" i="4" s="1"/>
  <c r="T19" i="4" s="1"/>
  <c r="U19" i="4" s="1"/>
  <c r="D18" i="4"/>
  <c r="F11" i="3"/>
  <c r="G11" i="3"/>
  <c r="C12" i="3"/>
  <c r="A12" i="3" s="1"/>
  <c r="E86" i="3" l="1"/>
  <c r="D86" i="3"/>
  <c r="F86" i="3" s="1"/>
  <c r="R38" i="7"/>
  <c r="S38" i="7" s="1"/>
  <c r="G38" i="7"/>
  <c r="H38" i="7" s="1"/>
  <c r="C39" i="7"/>
  <c r="A40" i="7"/>
  <c r="B40" i="7" s="1"/>
  <c r="J21" i="5"/>
  <c r="K21" i="5" s="1"/>
  <c r="U21" i="5"/>
  <c r="V21" i="5" s="1"/>
  <c r="B23" i="5"/>
  <c r="C22" i="5"/>
  <c r="D22" i="5" s="1"/>
  <c r="S40" i="9"/>
  <c r="T40" i="9" s="1"/>
  <c r="H40" i="9"/>
  <c r="I40" i="9" s="1"/>
  <c r="E41" i="9"/>
  <c r="D41" i="9"/>
  <c r="A42" i="9"/>
  <c r="B42" i="9" s="1"/>
  <c r="C42" i="9" s="1"/>
  <c r="G19" i="4"/>
  <c r="I19" i="4"/>
  <c r="J19" i="4" s="1"/>
  <c r="A20" i="4"/>
  <c r="B20" i="4" s="1"/>
  <c r="C20" i="4" s="1"/>
  <c r="E20" i="4" s="1"/>
  <c r="T20" i="4" s="1"/>
  <c r="U20" i="4" s="1"/>
  <c r="D19" i="4"/>
  <c r="E12" i="3"/>
  <c r="D12" i="3"/>
  <c r="C87" i="3" l="1"/>
  <c r="A87" i="3" s="1"/>
  <c r="G86" i="3"/>
  <c r="G39" i="7"/>
  <c r="H39" i="7" s="1"/>
  <c r="R39" i="7"/>
  <c r="S39" i="7" s="1"/>
  <c r="A41" i="7"/>
  <c r="B41" i="7" s="1"/>
  <c r="C40" i="7"/>
  <c r="E22" i="5"/>
  <c r="F22" i="5"/>
  <c r="A23" i="5" s="1"/>
  <c r="S41" i="9"/>
  <c r="T41" i="9" s="1"/>
  <c r="H41" i="9"/>
  <c r="I41" i="9" s="1"/>
  <c r="E42" i="9"/>
  <c r="A43" i="9"/>
  <c r="B43" i="9" s="1"/>
  <c r="C43" i="9" s="1"/>
  <c r="D42" i="9"/>
  <c r="G20" i="4"/>
  <c r="I20" i="4"/>
  <c r="J20" i="4" s="1"/>
  <c r="A21" i="4"/>
  <c r="B21" i="4" s="1"/>
  <c r="C21" i="4" s="1"/>
  <c r="D20" i="4"/>
  <c r="F12" i="3"/>
  <c r="G12" i="3"/>
  <c r="C13" i="3"/>
  <c r="A13" i="3" s="1"/>
  <c r="D87" i="3" l="1"/>
  <c r="E87" i="3"/>
  <c r="F87" i="3" s="1"/>
  <c r="G40" i="7"/>
  <c r="H40" i="7" s="1"/>
  <c r="R40" i="7"/>
  <c r="S40" i="7" s="1"/>
  <c r="C41" i="7"/>
  <c r="A42" i="7"/>
  <c r="B42" i="7" s="1"/>
  <c r="J22" i="5"/>
  <c r="K22" i="5" s="1"/>
  <c r="U22" i="5"/>
  <c r="V22" i="5" s="1"/>
  <c r="B24" i="5"/>
  <c r="C23" i="5"/>
  <c r="D23" i="5" s="1"/>
  <c r="S42" i="9"/>
  <c r="T42" i="9" s="1"/>
  <c r="H42" i="9"/>
  <c r="I42" i="9" s="1"/>
  <c r="D43" i="9"/>
  <c r="E43" i="9"/>
  <c r="A44" i="9"/>
  <c r="B44" i="9" s="1"/>
  <c r="C44" i="9" s="1"/>
  <c r="A22" i="4"/>
  <c r="B22" i="4" s="1"/>
  <c r="C22" i="4" s="1"/>
  <c r="E22" i="4" s="1"/>
  <c r="T22" i="4" s="1"/>
  <c r="U22" i="4" s="1"/>
  <c r="E21" i="4"/>
  <c r="T21" i="4" s="1"/>
  <c r="U21" i="4" s="1"/>
  <c r="D21" i="4"/>
  <c r="E13" i="3"/>
  <c r="D13" i="3"/>
  <c r="C88" i="3" l="1"/>
  <c r="A88" i="3" s="1"/>
  <c r="G87" i="3"/>
  <c r="R41" i="7"/>
  <c r="S41" i="7" s="1"/>
  <c r="G41" i="7"/>
  <c r="H41" i="7" s="1"/>
  <c r="C42" i="7"/>
  <c r="A43" i="7"/>
  <c r="B43" i="7" s="1"/>
  <c r="E23" i="5"/>
  <c r="F23" i="5"/>
  <c r="A24" i="5" s="1"/>
  <c r="S43" i="9"/>
  <c r="T43" i="9" s="1"/>
  <c r="H43" i="9"/>
  <c r="I43" i="9" s="1"/>
  <c r="E44" i="9"/>
  <c r="D44" i="9"/>
  <c r="A45" i="9"/>
  <c r="B45" i="9" s="1"/>
  <c r="C45" i="9" s="1"/>
  <c r="G21" i="4"/>
  <c r="I21" i="4"/>
  <c r="J21" i="4" s="1"/>
  <c r="G22" i="4"/>
  <c r="I22" i="4"/>
  <c r="J22" i="4" s="1"/>
  <c r="A23" i="4"/>
  <c r="B23" i="4" s="1"/>
  <c r="C23" i="4" s="1"/>
  <c r="E23" i="4" s="1"/>
  <c r="T23" i="4" s="1"/>
  <c r="U23" i="4" s="1"/>
  <c r="D22" i="4"/>
  <c r="G13" i="3"/>
  <c r="C14" i="3"/>
  <c r="A14" i="3" s="1"/>
  <c r="F13" i="3"/>
  <c r="D88" i="3" l="1"/>
  <c r="E88" i="3"/>
  <c r="F88" i="3" s="1"/>
  <c r="R42" i="7"/>
  <c r="S42" i="7" s="1"/>
  <c r="G42" i="7"/>
  <c r="H42" i="7" s="1"/>
  <c r="A44" i="7"/>
  <c r="B44" i="7" s="1"/>
  <c r="C43" i="7"/>
  <c r="J23" i="5"/>
  <c r="K23" i="5" s="1"/>
  <c r="U23" i="5"/>
  <c r="V23" i="5" s="1"/>
  <c r="B25" i="5"/>
  <c r="C24" i="5"/>
  <c r="D24" i="5" s="1"/>
  <c r="S44" i="9"/>
  <c r="T44" i="9" s="1"/>
  <c r="H44" i="9"/>
  <c r="I44" i="9" s="1"/>
  <c r="D45" i="9"/>
  <c r="E45" i="9"/>
  <c r="A46" i="9"/>
  <c r="B46" i="9" s="1"/>
  <c r="C46" i="9" s="1"/>
  <c r="D23" i="4"/>
  <c r="G23" i="4"/>
  <c r="I23" i="4"/>
  <c r="J23" i="4" s="1"/>
  <c r="A24" i="4"/>
  <c r="B24" i="4" s="1"/>
  <c r="C24" i="4" s="1"/>
  <c r="E24" i="4" s="1"/>
  <c r="T24" i="4" s="1"/>
  <c r="U24" i="4" s="1"/>
  <c r="E14" i="3"/>
  <c r="D14" i="3"/>
  <c r="C89" i="3" l="1"/>
  <c r="A89" i="3" s="1"/>
  <c r="G88" i="3"/>
  <c r="R43" i="7"/>
  <c r="S43" i="7" s="1"/>
  <c r="G43" i="7"/>
  <c r="H43" i="7" s="1"/>
  <c r="A45" i="7"/>
  <c r="B45" i="7" s="1"/>
  <c r="C44" i="7"/>
  <c r="E24" i="5"/>
  <c r="F24" i="5"/>
  <c r="A25" i="5" s="1"/>
  <c r="S45" i="9"/>
  <c r="T45" i="9" s="1"/>
  <c r="H45" i="9"/>
  <c r="I45" i="9" s="1"/>
  <c r="D46" i="9"/>
  <c r="A47" i="9"/>
  <c r="B47" i="9" s="1"/>
  <c r="C47" i="9" s="1"/>
  <c r="E46" i="9"/>
  <c r="A25" i="4"/>
  <c r="B25" i="4" s="1"/>
  <c r="C25" i="4" s="1"/>
  <c r="E25" i="4" s="1"/>
  <c r="T25" i="4" s="1"/>
  <c r="U25" i="4" s="1"/>
  <c r="G24" i="4"/>
  <c r="I24" i="4"/>
  <c r="J24" i="4" s="1"/>
  <c r="D24" i="4"/>
  <c r="A26" i="4"/>
  <c r="B26" i="4" s="1"/>
  <c r="C26" i="4" s="1"/>
  <c r="E26" i="4" s="1"/>
  <c r="T26" i="4" s="1"/>
  <c r="U26" i="4" s="1"/>
  <c r="D25" i="4"/>
  <c r="F14" i="3"/>
  <c r="C15" i="3"/>
  <c r="A15" i="3" s="1"/>
  <c r="G14" i="3"/>
  <c r="D89" i="3" l="1"/>
  <c r="E89" i="3"/>
  <c r="R44" i="7"/>
  <c r="S44" i="7" s="1"/>
  <c r="G44" i="7"/>
  <c r="H44" i="7" s="1"/>
  <c r="C45" i="7"/>
  <c r="A46" i="7"/>
  <c r="B46" i="7" s="1"/>
  <c r="J24" i="5"/>
  <c r="K24" i="5" s="1"/>
  <c r="U24" i="5"/>
  <c r="V24" i="5" s="1"/>
  <c r="B26" i="5"/>
  <c r="C25" i="5"/>
  <c r="D25" i="5" s="1"/>
  <c r="S46" i="9"/>
  <c r="T46" i="9" s="1"/>
  <c r="H46" i="9"/>
  <c r="I46" i="9" s="1"/>
  <c r="A48" i="9"/>
  <c r="B48" i="9" s="1"/>
  <c r="C48" i="9" s="1"/>
  <c r="D47" i="9"/>
  <c r="E47" i="9"/>
  <c r="G26" i="4"/>
  <c r="I26" i="4"/>
  <c r="J26" i="4" s="1"/>
  <c r="G25" i="4"/>
  <c r="I25" i="4"/>
  <c r="J25" i="4" s="1"/>
  <c r="A27" i="4"/>
  <c r="B27" i="4" s="1"/>
  <c r="C27" i="4" s="1"/>
  <c r="E27" i="4" s="1"/>
  <c r="T27" i="4" s="1"/>
  <c r="U27" i="4" s="1"/>
  <c r="D26" i="4"/>
  <c r="E15" i="3"/>
  <c r="D15" i="3"/>
  <c r="G89" i="3" l="1"/>
  <c r="C90" i="3"/>
  <c r="A90" i="3" s="1"/>
  <c r="F89" i="3"/>
  <c r="R45" i="7"/>
  <c r="S45" i="7" s="1"/>
  <c r="G45" i="7"/>
  <c r="H45" i="7" s="1"/>
  <c r="C46" i="7"/>
  <c r="A47" i="7"/>
  <c r="B47" i="7" s="1"/>
  <c r="E25" i="5"/>
  <c r="F25" i="5"/>
  <c r="A26" i="5" s="1"/>
  <c r="S47" i="9"/>
  <c r="T47" i="9" s="1"/>
  <c r="H47" i="9"/>
  <c r="I47" i="9" s="1"/>
  <c r="E48" i="9"/>
  <c r="A49" i="9"/>
  <c r="B49" i="9" s="1"/>
  <c r="C49" i="9" s="1"/>
  <c r="D48" i="9"/>
  <c r="G27" i="4"/>
  <c r="I27" i="4"/>
  <c r="J27" i="4" s="1"/>
  <c r="D27" i="4"/>
  <c r="A28" i="4"/>
  <c r="B28" i="4" s="1"/>
  <c r="C28" i="4" s="1"/>
  <c r="E28" i="4" s="1"/>
  <c r="T28" i="4" s="1"/>
  <c r="U28" i="4" s="1"/>
  <c r="F15" i="3"/>
  <c r="G15" i="3"/>
  <c r="C16" i="3"/>
  <c r="A16" i="3" s="1"/>
  <c r="D90" i="3" l="1"/>
  <c r="E90" i="3"/>
  <c r="R46" i="7"/>
  <c r="S46" i="7" s="1"/>
  <c r="G46" i="7"/>
  <c r="H46" i="7" s="1"/>
  <c r="C47" i="7"/>
  <c r="A48" i="7"/>
  <c r="B48" i="7" s="1"/>
  <c r="J25" i="5"/>
  <c r="K25" i="5" s="1"/>
  <c r="U25" i="5"/>
  <c r="V25" i="5" s="1"/>
  <c r="B27" i="5"/>
  <c r="C26" i="5"/>
  <c r="D26" i="5" s="1"/>
  <c r="H48" i="9"/>
  <c r="I48" i="9" s="1"/>
  <c r="S48" i="9"/>
  <c r="T48" i="9" s="1"/>
  <c r="E49" i="9"/>
  <c r="D49" i="9"/>
  <c r="A50" i="9"/>
  <c r="B50" i="9" s="1"/>
  <c r="C50" i="9" s="1"/>
  <c r="G28" i="4"/>
  <c r="I28" i="4"/>
  <c r="J28" i="4" s="1"/>
  <c r="A29" i="4"/>
  <c r="B29" i="4" s="1"/>
  <c r="C29" i="4" s="1"/>
  <c r="E29" i="4" s="1"/>
  <c r="T29" i="4" s="1"/>
  <c r="U29" i="4" s="1"/>
  <c r="D28" i="4"/>
  <c r="D16" i="3"/>
  <c r="E16" i="3"/>
  <c r="C91" i="3" l="1"/>
  <c r="A91" i="3" s="1"/>
  <c r="G90" i="3"/>
  <c r="F90" i="3"/>
  <c r="F16" i="3"/>
  <c r="R47" i="7"/>
  <c r="S47" i="7" s="1"/>
  <c r="G47" i="7"/>
  <c r="H47" i="7" s="1"/>
  <c r="A49" i="7"/>
  <c r="B49" i="7" s="1"/>
  <c r="C48" i="7"/>
  <c r="E26" i="5"/>
  <c r="F26" i="5"/>
  <c r="A27" i="5" s="1"/>
  <c r="H49" i="9"/>
  <c r="I49" i="9" s="1"/>
  <c r="S49" i="9"/>
  <c r="T49" i="9" s="1"/>
  <c r="D50" i="9"/>
  <c r="A51" i="9"/>
  <c r="B51" i="9" s="1"/>
  <c r="C51" i="9" s="1"/>
  <c r="E50" i="9"/>
  <c r="G29" i="4"/>
  <c r="I29" i="4"/>
  <c r="J29" i="4" s="1"/>
  <c r="D29" i="4"/>
  <c r="A30" i="4"/>
  <c r="B30" i="4" s="1"/>
  <c r="C30" i="4" s="1"/>
  <c r="E30" i="4" s="1"/>
  <c r="T30" i="4" s="1"/>
  <c r="U30" i="4" s="1"/>
  <c r="G16" i="3"/>
  <c r="C17" i="3"/>
  <c r="A17" i="3" s="1"/>
  <c r="D91" i="3" l="1"/>
  <c r="E91" i="3"/>
  <c r="F91" i="3" s="1"/>
  <c r="R48" i="7"/>
  <c r="S48" i="7" s="1"/>
  <c r="G48" i="7"/>
  <c r="H48" i="7" s="1"/>
  <c r="C49" i="7"/>
  <c r="A50" i="7"/>
  <c r="B50" i="7" s="1"/>
  <c r="J26" i="5"/>
  <c r="K26" i="5" s="1"/>
  <c r="U26" i="5"/>
  <c r="V26" i="5" s="1"/>
  <c r="B28" i="5"/>
  <c r="C27" i="5"/>
  <c r="D27" i="5" s="1"/>
  <c r="H50" i="9"/>
  <c r="I50" i="9" s="1"/>
  <c r="S50" i="9"/>
  <c r="T50" i="9" s="1"/>
  <c r="E51" i="9"/>
  <c r="D51" i="9"/>
  <c r="A52" i="9"/>
  <c r="B52" i="9" s="1"/>
  <c r="C52" i="9" s="1"/>
  <c r="G30" i="4"/>
  <c r="I30" i="4"/>
  <c r="J30" i="4" s="1"/>
  <c r="A31" i="4"/>
  <c r="B31" i="4" s="1"/>
  <c r="C31" i="4" s="1"/>
  <c r="E31" i="4" s="1"/>
  <c r="T31" i="4" s="1"/>
  <c r="U31" i="4" s="1"/>
  <c r="D30" i="4"/>
  <c r="E17" i="3"/>
  <c r="D17" i="3"/>
  <c r="C92" i="3" l="1"/>
  <c r="A92" i="3" s="1"/>
  <c r="G91" i="3"/>
  <c r="R49" i="7"/>
  <c r="S49" i="7" s="1"/>
  <c r="G49" i="7"/>
  <c r="H49" i="7" s="1"/>
  <c r="C50" i="7"/>
  <c r="A51" i="7"/>
  <c r="B51" i="7" s="1"/>
  <c r="E27" i="5"/>
  <c r="F27" i="5"/>
  <c r="A28" i="5" s="1"/>
  <c r="H51" i="9"/>
  <c r="I51" i="9" s="1"/>
  <c r="S51" i="9"/>
  <c r="T51" i="9" s="1"/>
  <c r="E52" i="9"/>
  <c r="D52" i="9"/>
  <c r="A53" i="9"/>
  <c r="B53" i="9" s="1"/>
  <c r="C53" i="9" s="1"/>
  <c r="G31" i="4"/>
  <c r="I31" i="4"/>
  <c r="J31" i="4" s="1"/>
  <c r="D31" i="4"/>
  <c r="A32" i="4"/>
  <c r="B32" i="4" s="1"/>
  <c r="C32" i="4" s="1"/>
  <c r="E32" i="4" s="1"/>
  <c r="T32" i="4" s="1"/>
  <c r="U32" i="4" s="1"/>
  <c r="F17" i="3"/>
  <c r="G17" i="3"/>
  <c r="C18" i="3"/>
  <c r="A18" i="3" s="1"/>
  <c r="E92" i="3" l="1"/>
  <c r="D92" i="3"/>
  <c r="F92" i="3" s="1"/>
  <c r="R50" i="7"/>
  <c r="S50" i="7" s="1"/>
  <c r="G50" i="7"/>
  <c r="H50" i="7" s="1"/>
  <c r="A52" i="7"/>
  <c r="B52" i="7" s="1"/>
  <c r="C51" i="7"/>
  <c r="J27" i="5"/>
  <c r="K27" i="5" s="1"/>
  <c r="U27" i="5"/>
  <c r="V27" i="5" s="1"/>
  <c r="B29" i="5"/>
  <c r="C28" i="5"/>
  <c r="D28" i="5" s="1"/>
  <c r="H52" i="9"/>
  <c r="I52" i="9" s="1"/>
  <c r="S52" i="9"/>
  <c r="T52" i="9" s="1"/>
  <c r="A54" i="9"/>
  <c r="B54" i="9" s="1"/>
  <c r="C54" i="9" s="1"/>
  <c r="D53" i="9"/>
  <c r="E53" i="9"/>
  <c r="G32" i="4"/>
  <c r="I32" i="4"/>
  <c r="J32" i="4" s="1"/>
  <c r="D32" i="4"/>
  <c r="A33" i="4"/>
  <c r="B33" i="4" s="1"/>
  <c r="C33" i="4" s="1"/>
  <c r="E33" i="4" s="1"/>
  <c r="T33" i="4" s="1"/>
  <c r="U33" i="4" s="1"/>
  <c r="E18" i="3"/>
  <c r="D18" i="3"/>
  <c r="C93" i="3" l="1"/>
  <c r="A93" i="3" s="1"/>
  <c r="G92" i="3"/>
  <c r="G51" i="7"/>
  <c r="H51" i="7" s="1"/>
  <c r="R51" i="7"/>
  <c r="S51" i="7" s="1"/>
  <c r="A53" i="7"/>
  <c r="B53" i="7" s="1"/>
  <c r="C52" i="7"/>
  <c r="E28" i="5"/>
  <c r="F28" i="5"/>
  <c r="A29" i="5" s="1"/>
  <c r="S53" i="9"/>
  <c r="T53" i="9" s="1"/>
  <c r="H53" i="9"/>
  <c r="I53" i="9" s="1"/>
  <c r="A55" i="9"/>
  <c r="B55" i="9" s="1"/>
  <c r="C55" i="9" s="1"/>
  <c r="E54" i="9"/>
  <c r="D54" i="9"/>
  <c r="G33" i="4"/>
  <c r="I33" i="4"/>
  <c r="J33" i="4" s="1"/>
  <c r="A34" i="4"/>
  <c r="B34" i="4" s="1"/>
  <c r="C34" i="4" s="1"/>
  <c r="E34" i="4" s="1"/>
  <c r="T34" i="4" s="1"/>
  <c r="U34" i="4" s="1"/>
  <c r="D33" i="4"/>
  <c r="F18" i="3"/>
  <c r="G18" i="3"/>
  <c r="C19" i="3"/>
  <c r="A19" i="3" s="1"/>
  <c r="D93" i="3" l="1"/>
  <c r="F93" i="3" s="1"/>
  <c r="E93" i="3"/>
  <c r="G93" i="3" s="1"/>
  <c r="G52" i="7"/>
  <c r="H52" i="7" s="1"/>
  <c r="R52" i="7"/>
  <c r="S52" i="7" s="1"/>
  <c r="C53" i="7"/>
  <c r="A54" i="7"/>
  <c r="B54" i="7" s="1"/>
  <c r="J28" i="5"/>
  <c r="K28" i="5" s="1"/>
  <c r="U28" i="5"/>
  <c r="V28" i="5" s="1"/>
  <c r="B30" i="5"/>
  <c r="C29" i="5"/>
  <c r="D29" i="5" s="1"/>
  <c r="S54" i="9"/>
  <c r="T54" i="9" s="1"/>
  <c r="H54" i="9"/>
  <c r="I54" i="9" s="1"/>
  <c r="D55" i="9"/>
  <c r="E55" i="9"/>
  <c r="A56" i="9"/>
  <c r="B56" i="9" s="1"/>
  <c r="C56" i="9" s="1"/>
  <c r="G34" i="4"/>
  <c r="I34" i="4"/>
  <c r="J34" i="4" s="1"/>
  <c r="D34" i="4"/>
  <c r="A35" i="4"/>
  <c r="B35" i="4" s="1"/>
  <c r="C35" i="4" s="1"/>
  <c r="E35" i="4" s="1"/>
  <c r="T35" i="4" s="1"/>
  <c r="U35" i="4" s="1"/>
  <c r="E19" i="3"/>
  <c r="D19" i="3"/>
  <c r="G53" i="7" l="1"/>
  <c r="H53" i="7" s="1"/>
  <c r="R53" i="7"/>
  <c r="S53" i="7" s="1"/>
  <c r="A55" i="7"/>
  <c r="B55" i="7" s="1"/>
  <c r="C54" i="7"/>
  <c r="F29" i="5"/>
  <c r="A30" i="5" s="1"/>
  <c r="E29" i="5"/>
  <c r="H55" i="9"/>
  <c r="I55" i="9" s="1"/>
  <c r="S55" i="9"/>
  <c r="T55" i="9" s="1"/>
  <c r="E56" i="9"/>
  <c r="D56" i="9"/>
  <c r="G35" i="4"/>
  <c r="I35" i="4"/>
  <c r="J35" i="4" s="1"/>
  <c r="A36" i="4"/>
  <c r="B36" i="4" s="1"/>
  <c r="C36" i="4" s="1"/>
  <c r="E36" i="4" s="1"/>
  <c r="T36" i="4" s="1"/>
  <c r="U36" i="4" s="1"/>
  <c r="D35" i="4"/>
  <c r="F19" i="3"/>
  <c r="G19" i="3"/>
  <c r="C20" i="3"/>
  <c r="A20" i="3" s="1"/>
  <c r="R54" i="7" l="1"/>
  <c r="S54" i="7" s="1"/>
  <c r="G54" i="7"/>
  <c r="H54" i="7" s="1"/>
  <c r="A56" i="7"/>
  <c r="B56" i="7" s="1"/>
  <c r="C56" i="7" s="1"/>
  <c r="C55" i="7"/>
  <c r="J29" i="5"/>
  <c r="K29" i="5" s="1"/>
  <c r="U29" i="5"/>
  <c r="V29" i="5" s="1"/>
  <c r="B31" i="5"/>
  <c r="C30" i="5"/>
  <c r="D30" i="5" s="1"/>
  <c r="S56" i="9"/>
  <c r="T56" i="9" s="1"/>
  <c r="H56" i="9"/>
  <c r="I56" i="9" s="1"/>
  <c r="G36" i="4"/>
  <c r="I36" i="4"/>
  <c r="J36" i="4" s="1"/>
  <c r="D36" i="4"/>
  <c r="A37" i="4"/>
  <c r="B37" i="4" s="1"/>
  <c r="C37" i="4" s="1"/>
  <c r="E37" i="4" s="1"/>
  <c r="T37" i="4" s="1"/>
  <c r="U37" i="4" s="1"/>
  <c r="E20" i="3"/>
  <c r="D20" i="3"/>
  <c r="R55" i="7" l="1"/>
  <c r="S55" i="7" s="1"/>
  <c r="G55" i="7"/>
  <c r="H55" i="7" s="1"/>
  <c r="R56" i="7"/>
  <c r="S56" i="7" s="1"/>
  <c r="G56" i="7"/>
  <c r="H56" i="7" s="1"/>
  <c r="F30" i="5"/>
  <c r="A31" i="5" s="1"/>
  <c r="E30" i="5"/>
  <c r="L6" i="9"/>
  <c r="M6" i="9" s="1"/>
  <c r="M9" i="9" s="1"/>
  <c r="O9" i="9" s="1"/>
  <c r="L7" i="9"/>
  <c r="M7" i="9" s="1"/>
  <c r="G37" i="4"/>
  <c r="I37" i="4"/>
  <c r="J37" i="4" s="1"/>
  <c r="D37" i="4"/>
  <c r="A38" i="4"/>
  <c r="B38" i="4" s="1"/>
  <c r="C38" i="4" s="1"/>
  <c r="E38" i="4" s="1"/>
  <c r="T38" i="4" s="1"/>
  <c r="U38" i="4" s="1"/>
  <c r="F20" i="3"/>
  <c r="C21" i="3"/>
  <c r="A21" i="3" s="1"/>
  <c r="G20" i="3"/>
  <c r="K6" i="7" l="1"/>
  <c r="L6" i="7" s="1"/>
  <c r="K7" i="7"/>
  <c r="L7" i="7" s="1"/>
  <c r="J30" i="5"/>
  <c r="K30" i="5" s="1"/>
  <c r="U30" i="5"/>
  <c r="V30" i="5" s="1"/>
  <c r="B32" i="5"/>
  <c r="C31" i="5"/>
  <c r="D31" i="5" s="1"/>
  <c r="G38" i="4"/>
  <c r="I38" i="4"/>
  <c r="J38" i="4" s="1"/>
  <c r="A39" i="4"/>
  <c r="B39" i="4" s="1"/>
  <c r="C39" i="4" s="1"/>
  <c r="E39" i="4" s="1"/>
  <c r="T39" i="4" s="1"/>
  <c r="U39" i="4" s="1"/>
  <c r="D38" i="4"/>
  <c r="E21" i="3"/>
  <c r="D21" i="3"/>
  <c r="L9" i="7" l="1"/>
  <c r="N9" i="7" s="1"/>
  <c r="E31" i="5"/>
  <c r="F31" i="5"/>
  <c r="A32" i="5" s="1"/>
  <c r="G39" i="4"/>
  <c r="I39" i="4"/>
  <c r="J39" i="4" s="1"/>
  <c r="D39" i="4"/>
  <c r="A40" i="4"/>
  <c r="B40" i="4" s="1"/>
  <c r="C40" i="4" s="1"/>
  <c r="E40" i="4" s="1"/>
  <c r="T40" i="4" s="1"/>
  <c r="U40" i="4" s="1"/>
  <c r="F21" i="3"/>
  <c r="C22" i="3"/>
  <c r="A22" i="3" s="1"/>
  <c r="G21" i="3"/>
  <c r="J31" i="5" l="1"/>
  <c r="K31" i="5" s="1"/>
  <c r="U31" i="5"/>
  <c r="V31" i="5" s="1"/>
  <c r="B33" i="5"/>
  <c r="C32" i="5"/>
  <c r="D32" i="5" s="1"/>
  <c r="G40" i="4"/>
  <c r="I40" i="4"/>
  <c r="J40" i="4" s="1"/>
  <c r="A41" i="4"/>
  <c r="B41" i="4" s="1"/>
  <c r="C41" i="4" s="1"/>
  <c r="E41" i="4" s="1"/>
  <c r="T41" i="4" s="1"/>
  <c r="U41" i="4" s="1"/>
  <c r="D40" i="4"/>
  <c r="E22" i="3"/>
  <c r="D22" i="3"/>
  <c r="E32" i="5" l="1"/>
  <c r="F32" i="5"/>
  <c r="A33" i="5" s="1"/>
  <c r="G41" i="4"/>
  <c r="I41" i="4"/>
  <c r="J41" i="4" s="1"/>
  <c r="D41" i="4"/>
  <c r="A42" i="4"/>
  <c r="B42" i="4" s="1"/>
  <c r="C42" i="4" s="1"/>
  <c r="E42" i="4" s="1"/>
  <c r="T42" i="4" s="1"/>
  <c r="U42" i="4" s="1"/>
  <c r="F22" i="3"/>
  <c r="C23" i="3"/>
  <c r="A23" i="3" s="1"/>
  <c r="G22" i="3"/>
  <c r="J32" i="5" l="1"/>
  <c r="K32" i="5" s="1"/>
  <c r="U32" i="5"/>
  <c r="V32" i="5" s="1"/>
  <c r="B34" i="5"/>
  <c r="C33" i="5"/>
  <c r="D33" i="5" s="1"/>
  <c r="G42" i="4"/>
  <c r="I42" i="4"/>
  <c r="J42" i="4" s="1"/>
  <c r="D42" i="4"/>
  <c r="A43" i="4"/>
  <c r="B43" i="4" s="1"/>
  <c r="C43" i="4" s="1"/>
  <c r="E43" i="4" s="1"/>
  <c r="T43" i="4" s="1"/>
  <c r="U43" i="4" s="1"/>
  <c r="E23" i="3"/>
  <c r="D23" i="3"/>
  <c r="E33" i="5" l="1"/>
  <c r="F33" i="5"/>
  <c r="A34" i="5" s="1"/>
  <c r="G43" i="4"/>
  <c r="I43" i="4"/>
  <c r="J43" i="4" s="1"/>
  <c r="D43" i="4"/>
  <c r="A44" i="4"/>
  <c r="B44" i="4" s="1"/>
  <c r="C44" i="4" s="1"/>
  <c r="E44" i="4" s="1"/>
  <c r="T44" i="4" s="1"/>
  <c r="U44" i="4" s="1"/>
  <c r="F23" i="3"/>
  <c r="C24" i="3"/>
  <c r="A24" i="3" s="1"/>
  <c r="G23" i="3"/>
  <c r="J33" i="5" l="1"/>
  <c r="K33" i="5" s="1"/>
  <c r="U33" i="5"/>
  <c r="V33" i="5" s="1"/>
  <c r="B35" i="5"/>
  <c r="C34" i="5"/>
  <c r="D34" i="5" s="1"/>
  <c r="G44" i="4"/>
  <c r="I44" i="4"/>
  <c r="J44" i="4" s="1"/>
  <c r="D44" i="4"/>
  <c r="A45" i="4"/>
  <c r="B45" i="4" s="1"/>
  <c r="C45" i="4" s="1"/>
  <c r="E45" i="4" s="1"/>
  <c r="T45" i="4" s="1"/>
  <c r="U45" i="4" s="1"/>
  <c r="D24" i="3"/>
  <c r="E24" i="3"/>
  <c r="E34" i="5" l="1"/>
  <c r="F34" i="5"/>
  <c r="A35" i="5" s="1"/>
  <c r="G45" i="4"/>
  <c r="I45" i="4"/>
  <c r="J45" i="4" s="1"/>
  <c r="D45" i="4"/>
  <c r="A46" i="4"/>
  <c r="B46" i="4" s="1"/>
  <c r="C46" i="4" s="1"/>
  <c r="E46" i="4" s="1"/>
  <c r="T46" i="4" s="1"/>
  <c r="U46" i="4" s="1"/>
  <c r="F24" i="3"/>
  <c r="C25" i="3"/>
  <c r="A25" i="3" s="1"/>
  <c r="G24" i="3"/>
  <c r="J34" i="5" l="1"/>
  <c r="K34" i="5" s="1"/>
  <c r="U34" i="5"/>
  <c r="V34" i="5" s="1"/>
  <c r="B36" i="5"/>
  <c r="C35" i="5"/>
  <c r="D35" i="5" s="1"/>
  <c r="G46" i="4"/>
  <c r="I46" i="4"/>
  <c r="J46" i="4" s="1"/>
  <c r="D46" i="4"/>
  <c r="A47" i="4"/>
  <c r="B47" i="4" s="1"/>
  <c r="C47" i="4" s="1"/>
  <c r="E47" i="4" s="1"/>
  <c r="T47" i="4" s="1"/>
  <c r="U47" i="4" s="1"/>
  <c r="D25" i="3"/>
  <c r="E25" i="3"/>
  <c r="E35" i="5" l="1"/>
  <c r="F35" i="5"/>
  <c r="A36" i="5" s="1"/>
  <c r="G47" i="4"/>
  <c r="I47" i="4"/>
  <c r="J47" i="4" s="1"/>
  <c r="A48" i="4"/>
  <c r="B48" i="4" s="1"/>
  <c r="C48" i="4" s="1"/>
  <c r="E48" i="4" s="1"/>
  <c r="T48" i="4" s="1"/>
  <c r="U48" i="4" s="1"/>
  <c r="D47" i="4"/>
  <c r="F25" i="3"/>
  <c r="C26" i="3"/>
  <c r="A26" i="3" s="1"/>
  <c r="G25" i="3"/>
  <c r="J35" i="5" l="1"/>
  <c r="K35" i="5" s="1"/>
  <c r="U35" i="5"/>
  <c r="V35" i="5" s="1"/>
  <c r="B37" i="5"/>
  <c r="C36" i="5"/>
  <c r="D36" i="5" s="1"/>
  <c r="G48" i="4"/>
  <c r="I48" i="4"/>
  <c r="J48" i="4" s="1"/>
  <c r="D48" i="4"/>
  <c r="A49" i="4"/>
  <c r="B49" i="4" s="1"/>
  <c r="C49" i="4" s="1"/>
  <c r="E49" i="4" s="1"/>
  <c r="T49" i="4" s="1"/>
  <c r="U49" i="4" s="1"/>
  <c r="E26" i="3"/>
  <c r="D26" i="3"/>
  <c r="E36" i="5" l="1"/>
  <c r="F36" i="5"/>
  <c r="A37" i="5" s="1"/>
  <c r="G49" i="4"/>
  <c r="I49" i="4"/>
  <c r="J49" i="4" s="1"/>
  <c r="D49" i="4"/>
  <c r="A50" i="4"/>
  <c r="B50" i="4" s="1"/>
  <c r="C50" i="4" s="1"/>
  <c r="E50" i="4" s="1"/>
  <c r="T50" i="4" s="1"/>
  <c r="U50" i="4" s="1"/>
  <c r="F26" i="3"/>
  <c r="G26" i="3"/>
  <c r="C27" i="3"/>
  <c r="A27" i="3" s="1"/>
  <c r="J36" i="5" l="1"/>
  <c r="K36" i="5" s="1"/>
  <c r="U36" i="5"/>
  <c r="V36" i="5" s="1"/>
  <c r="B38" i="5"/>
  <c r="C37" i="5"/>
  <c r="D37" i="5" s="1"/>
  <c r="G50" i="4"/>
  <c r="I50" i="4"/>
  <c r="J50" i="4" s="1"/>
  <c r="D50" i="4"/>
  <c r="A51" i="4"/>
  <c r="B51" i="4" s="1"/>
  <c r="C51" i="4" s="1"/>
  <c r="E51" i="4" s="1"/>
  <c r="T51" i="4" s="1"/>
  <c r="U51" i="4" s="1"/>
  <c r="E27" i="3"/>
  <c r="D27" i="3"/>
  <c r="E37" i="5" l="1"/>
  <c r="F37" i="5"/>
  <c r="A38" i="5" s="1"/>
  <c r="G51" i="4"/>
  <c r="I51" i="4"/>
  <c r="J51" i="4" s="1"/>
  <c r="D51" i="4"/>
  <c r="A52" i="4"/>
  <c r="B52" i="4" s="1"/>
  <c r="C52" i="4" s="1"/>
  <c r="E52" i="4" s="1"/>
  <c r="T52" i="4" s="1"/>
  <c r="U52" i="4" s="1"/>
  <c r="F27" i="3"/>
  <c r="C28" i="3"/>
  <c r="A28" i="3" s="1"/>
  <c r="G27" i="3"/>
  <c r="J37" i="5" l="1"/>
  <c r="K37" i="5" s="1"/>
  <c r="U37" i="5"/>
  <c r="V37" i="5" s="1"/>
  <c r="B39" i="5"/>
  <c r="C38" i="5"/>
  <c r="D38" i="5" s="1"/>
  <c r="G52" i="4"/>
  <c r="I52" i="4"/>
  <c r="J52" i="4" s="1"/>
  <c r="D52" i="4"/>
  <c r="A53" i="4"/>
  <c r="B53" i="4" s="1"/>
  <c r="C53" i="4" s="1"/>
  <c r="E53" i="4" s="1"/>
  <c r="T53" i="4" s="1"/>
  <c r="U53" i="4" s="1"/>
  <c r="E28" i="3"/>
  <c r="D28" i="3"/>
  <c r="E38" i="5" l="1"/>
  <c r="F38" i="5"/>
  <c r="A39" i="5" s="1"/>
  <c r="G53" i="4"/>
  <c r="I53" i="4"/>
  <c r="J53" i="4" s="1"/>
  <c r="D53" i="4"/>
  <c r="A54" i="4"/>
  <c r="B54" i="4" s="1"/>
  <c r="C54" i="4" s="1"/>
  <c r="E54" i="4" s="1"/>
  <c r="T54" i="4" s="1"/>
  <c r="U54" i="4" s="1"/>
  <c r="F28" i="3"/>
  <c r="C29" i="3"/>
  <c r="A29" i="3" s="1"/>
  <c r="G28" i="3"/>
  <c r="J38" i="5" l="1"/>
  <c r="K38" i="5" s="1"/>
  <c r="U38" i="5"/>
  <c r="V38" i="5" s="1"/>
  <c r="B40" i="5"/>
  <c r="C39" i="5"/>
  <c r="D39" i="5" s="1"/>
  <c r="G54" i="4"/>
  <c r="I54" i="4"/>
  <c r="J54" i="4" s="1"/>
  <c r="D54" i="4"/>
  <c r="A55" i="4"/>
  <c r="B55" i="4" s="1"/>
  <c r="C55" i="4" s="1"/>
  <c r="E55" i="4" s="1"/>
  <c r="T55" i="4" s="1"/>
  <c r="U55" i="4" s="1"/>
  <c r="E29" i="3"/>
  <c r="D29" i="3"/>
  <c r="F39" i="5" l="1"/>
  <c r="A40" i="5" s="1"/>
  <c r="E39" i="5"/>
  <c r="G55" i="4"/>
  <c r="I55" i="4"/>
  <c r="J55" i="4" s="1"/>
  <c r="D55" i="4"/>
  <c r="A56" i="4"/>
  <c r="B56" i="4" s="1"/>
  <c r="C56" i="4" s="1"/>
  <c r="E56" i="4" s="1"/>
  <c r="T56" i="4" s="1"/>
  <c r="U56" i="4" s="1"/>
  <c r="F29" i="3"/>
  <c r="C30" i="3"/>
  <c r="A30" i="3" s="1"/>
  <c r="G29" i="3"/>
  <c r="J39" i="5" l="1"/>
  <c r="K39" i="5" s="1"/>
  <c r="U39" i="5"/>
  <c r="V39" i="5" s="1"/>
  <c r="B41" i="5"/>
  <c r="C40" i="5"/>
  <c r="D40" i="5" s="1"/>
  <c r="G56" i="4"/>
  <c r="I56" i="4"/>
  <c r="J56" i="4" s="1"/>
  <c r="D56" i="4"/>
  <c r="E30" i="3"/>
  <c r="D30" i="3"/>
  <c r="E40" i="5" l="1"/>
  <c r="F40" i="5"/>
  <c r="A41" i="5" s="1"/>
  <c r="M6" i="4"/>
  <c r="N6" i="4" s="1"/>
  <c r="M7" i="4"/>
  <c r="F30" i="3"/>
  <c r="G30" i="3"/>
  <c r="C31" i="3"/>
  <c r="A31" i="3" s="1"/>
  <c r="J40" i="5" l="1"/>
  <c r="K40" i="5" s="1"/>
  <c r="U40" i="5"/>
  <c r="V40" i="5" s="1"/>
  <c r="B42" i="5"/>
  <c r="C41" i="5"/>
  <c r="D41" i="5" s="1"/>
  <c r="N7" i="4"/>
  <c r="N9" i="4" s="1"/>
  <c r="P9" i="4" s="1"/>
  <c r="E31" i="3"/>
  <c r="D31" i="3"/>
  <c r="F41" i="5" l="1"/>
  <c r="A42" i="5" s="1"/>
  <c r="E41" i="5"/>
  <c r="F31" i="3"/>
  <c r="C32" i="3"/>
  <c r="A32" i="3" s="1"/>
  <c r="G31" i="3"/>
  <c r="J41" i="5" l="1"/>
  <c r="K41" i="5" s="1"/>
  <c r="U41" i="5"/>
  <c r="V41" i="5" s="1"/>
  <c r="B43" i="5"/>
  <c r="C42" i="5"/>
  <c r="D42" i="5" s="1"/>
  <c r="D32" i="3"/>
  <c r="E32" i="3"/>
  <c r="E42" i="5" l="1"/>
  <c r="F42" i="5"/>
  <c r="A43" i="5" s="1"/>
  <c r="F32" i="3"/>
  <c r="G32" i="3"/>
  <c r="C33" i="3"/>
  <c r="A33" i="3" s="1"/>
  <c r="J42" i="5" l="1"/>
  <c r="K42" i="5" s="1"/>
  <c r="U42" i="5"/>
  <c r="V42" i="5" s="1"/>
  <c r="B44" i="5"/>
  <c r="C43" i="5"/>
  <c r="D43" i="5" s="1"/>
  <c r="E33" i="3"/>
  <c r="D33" i="3"/>
  <c r="E43" i="5" l="1"/>
  <c r="F43" i="5"/>
  <c r="A44" i="5" s="1"/>
  <c r="G33" i="3"/>
  <c r="C34" i="3"/>
  <c r="A34" i="3" s="1"/>
  <c r="F33" i="3"/>
  <c r="J43" i="5" l="1"/>
  <c r="K43" i="5" s="1"/>
  <c r="U43" i="5"/>
  <c r="V43" i="5" s="1"/>
  <c r="B45" i="5"/>
  <c r="C44" i="5"/>
  <c r="D44" i="5" s="1"/>
  <c r="D34" i="3"/>
  <c r="E34" i="3"/>
  <c r="F44" i="5" l="1"/>
  <c r="A45" i="5" s="1"/>
  <c r="E44" i="5"/>
  <c r="F34" i="3"/>
  <c r="C35" i="3"/>
  <c r="A35" i="3" s="1"/>
  <c r="G34" i="3"/>
  <c r="J44" i="5" l="1"/>
  <c r="K44" i="5" s="1"/>
  <c r="U44" i="5"/>
  <c r="V44" i="5" s="1"/>
  <c r="B46" i="5"/>
  <c r="C45" i="5"/>
  <c r="D45" i="5" s="1"/>
  <c r="E35" i="3"/>
  <c r="D35" i="3"/>
  <c r="F45" i="5" l="1"/>
  <c r="A46" i="5" s="1"/>
  <c r="E45" i="5"/>
  <c r="F35" i="3"/>
  <c r="G35" i="3"/>
  <c r="C36" i="3"/>
  <c r="A36" i="3" s="1"/>
  <c r="J45" i="5" l="1"/>
  <c r="K45" i="5" s="1"/>
  <c r="U45" i="5"/>
  <c r="V45" i="5" s="1"/>
  <c r="B47" i="5"/>
  <c r="C46" i="5"/>
  <c r="D46" i="5" s="1"/>
  <c r="E36" i="3"/>
  <c r="D36" i="3"/>
  <c r="F46" i="5" l="1"/>
  <c r="A47" i="5" s="1"/>
  <c r="E46" i="5"/>
  <c r="F36" i="3"/>
  <c r="C37" i="3"/>
  <c r="A37" i="3" s="1"/>
  <c r="G36" i="3"/>
  <c r="J46" i="5" l="1"/>
  <c r="K46" i="5" s="1"/>
  <c r="U46" i="5"/>
  <c r="V46" i="5" s="1"/>
  <c r="B48" i="5"/>
  <c r="C47" i="5"/>
  <c r="D47" i="5" s="1"/>
  <c r="D37" i="3"/>
  <c r="E37" i="3"/>
  <c r="E47" i="5" l="1"/>
  <c r="F47" i="5"/>
  <c r="A48" i="5" s="1"/>
  <c r="F37" i="3"/>
  <c r="G37" i="3"/>
  <c r="C38" i="3"/>
  <c r="A38" i="3" s="1"/>
  <c r="J47" i="5" l="1"/>
  <c r="K47" i="5" s="1"/>
  <c r="U47" i="5"/>
  <c r="V47" i="5" s="1"/>
  <c r="B49" i="5"/>
  <c r="C48" i="5"/>
  <c r="D48" i="5" s="1"/>
  <c r="E38" i="3"/>
  <c r="D38" i="3"/>
  <c r="E48" i="5" l="1"/>
  <c r="F48" i="5"/>
  <c r="A49" i="5" s="1"/>
  <c r="F38" i="3"/>
  <c r="C39" i="3"/>
  <c r="A39" i="3" s="1"/>
  <c r="G38" i="3"/>
  <c r="J48" i="5" l="1"/>
  <c r="K48" i="5" s="1"/>
  <c r="U48" i="5"/>
  <c r="V48" i="5" s="1"/>
  <c r="B50" i="5"/>
  <c r="C49" i="5"/>
  <c r="D49" i="5" s="1"/>
  <c r="D39" i="3"/>
  <c r="E39" i="3"/>
  <c r="F49" i="5" l="1"/>
  <c r="A50" i="5" s="1"/>
  <c r="E49" i="5"/>
  <c r="F39" i="3"/>
  <c r="C40" i="3"/>
  <c r="A40" i="3" s="1"/>
  <c r="G39" i="3"/>
  <c r="J49" i="5" l="1"/>
  <c r="K49" i="5" s="1"/>
  <c r="U49" i="5"/>
  <c r="V49" i="5" s="1"/>
  <c r="B51" i="5"/>
  <c r="C50" i="5"/>
  <c r="D50" i="5" s="1"/>
  <c r="E40" i="3"/>
  <c r="D40" i="3"/>
  <c r="E50" i="5" l="1"/>
  <c r="F50" i="5"/>
  <c r="A51" i="5" s="1"/>
  <c r="F40" i="3"/>
  <c r="G40" i="3"/>
  <c r="C41" i="3"/>
  <c r="A41" i="3" s="1"/>
  <c r="J50" i="5" l="1"/>
  <c r="K50" i="5" s="1"/>
  <c r="U50" i="5"/>
  <c r="V50" i="5" s="1"/>
  <c r="B52" i="5"/>
  <c r="C51" i="5"/>
  <c r="D51" i="5" s="1"/>
  <c r="D41" i="3"/>
  <c r="E41" i="3"/>
  <c r="F51" i="5" l="1"/>
  <c r="A52" i="5" s="1"/>
  <c r="E51" i="5"/>
  <c r="F41" i="3"/>
  <c r="C42" i="3"/>
  <c r="A42" i="3" s="1"/>
  <c r="G41" i="3"/>
  <c r="J51" i="5" l="1"/>
  <c r="K51" i="5" s="1"/>
  <c r="U51" i="5"/>
  <c r="V51" i="5" s="1"/>
  <c r="B53" i="5"/>
  <c r="C52" i="5"/>
  <c r="D52" i="5" s="1"/>
  <c r="D42" i="3"/>
  <c r="E42" i="3"/>
  <c r="E52" i="5" l="1"/>
  <c r="F52" i="5"/>
  <c r="A53" i="5" s="1"/>
  <c r="F42" i="3"/>
  <c r="C43" i="3"/>
  <c r="A43" i="3" s="1"/>
  <c r="G42" i="3"/>
  <c r="J52" i="5" l="1"/>
  <c r="K52" i="5" s="1"/>
  <c r="U52" i="5"/>
  <c r="V52" i="5" s="1"/>
  <c r="B54" i="5"/>
  <c r="C53" i="5"/>
  <c r="D53" i="5" s="1"/>
  <c r="D43" i="3"/>
  <c r="E43" i="3"/>
  <c r="E53" i="5" l="1"/>
  <c r="F53" i="5"/>
  <c r="A54" i="5" s="1"/>
  <c r="F43" i="3"/>
  <c r="C44" i="3"/>
  <c r="A44" i="3" s="1"/>
  <c r="G43" i="3"/>
  <c r="J53" i="5" l="1"/>
  <c r="K53" i="5" s="1"/>
  <c r="U53" i="5"/>
  <c r="V53" i="5" s="1"/>
  <c r="B55" i="5"/>
  <c r="C54" i="5"/>
  <c r="D54" i="5" s="1"/>
  <c r="D44" i="3"/>
  <c r="E44" i="3"/>
  <c r="E54" i="5" l="1"/>
  <c r="F54" i="5"/>
  <c r="A55" i="5" s="1"/>
  <c r="F44" i="3"/>
  <c r="C45" i="3"/>
  <c r="A45" i="3" s="1"/>
  <c r="G44" i="3"/>
  <c r="J54" i="5" l="1"/>
  <c r="K54" i="5" s="1"/>
  <c r="U54" i="5"/>
  <c r="V54" i="5" s="1"/>
  <c r="B56" i="5"/>
  <c r="C55" i="5"/>
  <c r="D55" i="5" s="1"/>
  <c r="D45" i="3"/>
  <c r="E45" i="3"/>
  <c r="E55" i="5" l="1"/>
  <c r="F55" i="5"/>
  <c r="F45" i="3"/>
  <c r="G45" i="3"/>
  <c r="C46" i="3"/>
  <c r="A46" i="3" s="1"/>
  <c r="A56" i="5" l="1"/>
  <c r="J55" i="5"/>
  <c r="K55" i="5" s="1"/>
  <c r="U55" i="5"/>
  <c r="V55" i="5" s="1"/>
  <c r="D46" i="3"/>
  <c r="E46" i="3"/>
  <c r="C56" i="5" l="1"/>
  <c r="D56" i="5" s="1"/>
  <c r="E56" i="5" s="1"/>
  <c r="F46" i="3"/>
  <c r="C47" i="3"/>
  <c r="A47" i="3" s="1"/>
  <c r="G46" i="3"/>
  <c r="J56" i="5" l="1"/>
  <c r="K56" i="5" s="1"/>
  <c r="U56" i="5"/>
  <c r="V56" i="5" s="1"/>
  <c r="F56" i="5"/>
  <c r="E47" i="3"/>
  <c r="D47" i="3"/>
  <c r="N6" i="5" l="1"/>
  <c r="O6" i="5" s="1"/>
  <c r="N7" i="5"/>
  <c r="O7" i="5" s="1"/>
  <c r="F47" i="3"/>
  <c r="G47" i="3"/>
  <c r="C48" i="3"/>
  <c r="A48" i="3" s="1"/>
  <c r="O9" i="5" l="1"/>
  <c r="Q9" i="5" s="1"/>
  <c r="D48" i="3"/>
  <c r="E48" i="3"/>
  <c r="F48" i="3" l="1"/>
  <c r="C49" i="3"/>
  <c r="A49" i="3" s="1"/>
  <c r="G48" i="3"/>
  <c r="D49" i="3" l="1"/>
  <c r="E49" i="3"/>
  <c r="F49" i="3" l="1"/>
  <c r="C50" i="3"/>
  <c r="A50" i="3" s="1"/>
  <c r="G49" i="3"/>
  <c r="D50" i="3" l="1"/>
  <c r="E50" i="3"/>
  <c r="F50" i="3" l="1"/>
  <c r="C51" i="3"/>
  <c r="A51" i="3" s="1"/>
  <c r="G50" i="3"/>
  <c r="D51" i="3" l="1"/>
  <c r="E51" i="3"/>
  <c r="F51" i="3" l="1"/>
  <c r="G51" i="3"/>
  <c r="C52" i="3"/>
  <c r="A52" i="3" s="1"/>
  <c r="E52" i="3" l="1"/>
  <c r="D52" i="3"/>
  <c r="F52" i="3" l="1"/>
  <c r="G52" i="3"/>
  <c r="C53" i="3"/>
  <c r="A53" i="3" s="1"/>
  <c r="E53" i="3" l="1"/>
  <c r="D53" i="3"/>
  <c r="G53" i="3" l="1"/>
  <c r="C54" i="3"/>
  <c r="A54" i="3" s="1"/>
  <c r="F53" i="3"/>
  <c r="E54" i="3" l="1"/>
  <c r="D54" i="3"/>
  <c r="F54" i="3" l="1"/>
  <c r="G54" i="3"/>
</calcChain>
</file>

<file path=xl/sharedStrings.xml><?xml version="1.0" encoding="utf-8"?>
<sst xmlns="http://schemas.openxmlformats.org/spreadsheetml/2006/main" count="234" uniqueCount="77">
  <si>
    <t>Valor</t>
  </si>
  <si>
    <t>n</t>
  </si>
  <si>
    <t>x</t>
  </si>
  <si>
    <t>Semilla</t>
  </si>
  <si>
    <t>I</t>
  </si>
  <si>
    <t>Centro</t>
  </si>
  <si>
    <t>D</t>
  </si>
  <si>
    <t>X'2</t>
  </si>
  <si>
    <t>X</t>
  </si>
  <si>
    <t>(A*X+C)</t>
  </si>
  <si>
    <t>(A*X+C)MOD M</t>
  </si>
  <si>
    <t>Ui = ((A*X+C)MOD M)/ M</t>
  </si>
  <si>
    <t>Ni</t>
  </si>
  <si>
    <t>ORDEN</t>
  </si>
  <si>
    <t>A</t>
  </si>
  <si>
    <t>C</t>
  </si>
  <si>
    <t>M</t>
  </si>
  <si>
    <t>Ui</t>
  </si>
  <si>
    <t>X1</t>
  </si>
  <si>
    <t>X2</t>
  </si>
  <si>
    <t>X3</t>
  </si>
  <si>
    <t>X4</t>
  </si>
  <si>
    <t>X5</t>
  </si>
  <si>
    <t>(A*X)</t>
  </si>
  <si>
    <t>(A*X)MOD M</t>
  </si>
  <si>
    <t>Ui = ((A*X)MOD M)/ M</t>
  </si>
  <si>
    <t>Sea X1=35; x2=26; x3=39; x4 = 43; x5=53 y M=100, se pide generar 15 números pseudoaleatorios y sus consecutes</t>
  </si>
  <si>
    <t>K</t>
  </si>
  <si>
    <r>
      <t>X</t>
    </r>
    <r>
      <rPr>
        <sz val="10"/>
        <color theme="1"/>
        <rFont val="Calibri"/>
        <family val="2"/>
        <scheme val="minor"/>
      </rPr>
      <t>o</t>
    </r>
  </si>
  <si>
    <r>
      <t>X</t>
    </r>
    <r>
      <rPr>
        <sz val="10"/>
        <color theme="1"/>
        <rFont val="Calibri"/>
        <family val="2"/>
        <scheme val="minor"/>
      </rPr>
      <t>o-K</t>
    </r>
  </si>
  <si>
    <r>
      <t>(X</t>
    </r>
    <r>
      <rPr>
        <sz val="10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+X</t>
    </r>
    <r>
      <rPr>
        <sz val="10"/>
        <color theme="1"/>
        <rFont val="Calibri"/>
        <family val="2"/>
        <scheme val="minor"/>
      </rPr>
      <t>o-k</t>
    </r>
    <r>
      <rPr>
        <sz val="11"/>
        <color theme="1"/>
        <rFont val="Calibri"/>
        <family val="2"/>
        <scheme val="minor"/>
      </rPr>
      <t>)</t>
    </r>
  </si>
  <si>
    <r>
      <t>(X</t>
    </r>
    <r>
      <rPr>
        <sz val="10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+X</t>
    </r>
    <r>
      <rPr>
        <sz val="10"/>
        <color theme="1"/>
        <rFont val="Calibri"/>
        <family val="2"/>
        <scheme val="minor"/>
      </rPr>
      <t>o-k</t>
    </r>
    <r>
      <rPr>
        <sz val="11"/>
        <color theme="1"/>
        <rFont val="Calibri"/>
        <family val="2"/>
        <scheme val="minor"/>
      </rPr>
      <t>) MOD M</t>
    </r>
  </si>
  <si>
    <t>S1</t>
  </si>
  <si>
    <t>S2</t>
  </si>
  <si>
    <t>S3</t>
  </si>
  <si>
    <t>N</t>
  </si>
  <si>
    <t>Xrn</t>
  </si>
  <si>
    <t>Pn</t>
  </si>
  <si>
    <t>FRNS</t>
  </si>
  <si>
    <t>Aleatorio</t>
  </si>
  <si>
    <t>P1</t>
  </si>
  <si>
    <t>P2</t>
  </si>
  <si>
    <t>P3</t>
  </si>
  <si>
    <t>P4</t>
  </si>
  <si>
    <t>x=2</t>
  </si>
  <si>
    <t>Intervalo 1 [0;0.5) =</t>
  </si>
  <si>
    <t>Intervalo 1 [0.5;1) =</t>
  </si>
  <si>
    <t>P5</t>
  </si>
  <si>
    <t>Estadístico</t>
  </si>
  <si>
    <t>Resultado:</t>
  </si>
  <si>
    <t>Prueba de Independencia - Corrida Hacia Arriba y Hacia Abajo</t>
  </si>
  <si>
    <t>Si</t>
  </si>
  <si>
    <t>F01</t>
  </si>
  <si>
    <t>F02</t>
  </si>
  <si>
    <t>F03</t>
  </si>
  <si>
    <t>F04</t>
  </si>
  <si>
    <t>i</t>
  </si>
  <si>
    <t>FE1</t>
  </si>
  <si>
    <t>FE2</t>
  </si>
  <si>
    <t>FE3</t>
  </si>
  <si>
    <t>FE4</t>
  </si>
  <si>
    <r>
      <t>X</t>
    </r>
    <r>
      <rPr>
        <sz val="11"/>
        <color theme="1"/>
        <rFont val="Calibri"/>
        <family val="2"/>
      </rPr>
      <t>˄2</t>
    </r>
  </si>
  <si>
    <t>grados de libertad = i-1</t>
  </si>
  <si>
    <t>Prueba de Uniformidad - Prueba de la frecuencia</t>
  </si>
  <si>
    <t>F05</t>
  </si>
  <si>
    <t>F06</t>
  </si>
  <si>
    <t>FE5</t>
  </si>
  <si>
    <t>FE6</t>
  </si>
  <si>
    <t>F07</t>
  </si>
  <si>
    <t>F08</t>
  </si>
  <si>
    <t>FE7</t>
  </si>
  <si>
    <t>FE8</t>
  </si>
  <si>
    <t>F09</t>
  </si>
  <si>
    <t>F10</t>
  </si>
  <si>
    <t>FE9</t>
  </si>
  <si>
    <t>FE10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</si>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</sst>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6" borderId="1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3" xfId="0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2" xfId="0" applyBorder="1" applyAlignment="1">
      <alignment horizontal="left"/>
    </xf>
    <xf numFmtId="0" fontId="0" fillId="4" borderId="9" xfId="0" applyFill="1" applyBorder="1"/>
    <xf numFmtId="0" fontId="0" fillId="4" borderId="4" xfId="0" applyFill="1" applyBorder="1"/>
    <xf numFmtId="0" fontId="0" fillId="4" borderId="10" xfId="0" applyFill="1" applyBorder="1"/>
    <xf numFmtId="0" fontId="0" fillId="0" borderId="11" xfId="0" applyBorder="1"/>
    <xf numFmtId="0" fontId="0" fillId="0" borderId="1" xfId="0" applyNumberFormat="1" applyBorder="1"/>
    <xf numFmtId="0" fontId="0" fillId="0" borderId="6" xfId="0" applyNumberFormat="1" applyBorder="1"/>
    <xf numFmtId="0" fontId="0" fillId="7" borderId="9" xfId="0" applyFill="1" applyBorder="1"/>
    <xf numFmtId="0" fontId="0" fillId="7" borderId="4" xfId="0" applyFill="1" applyBorder="1"/>
    <xf numFmtId="0" fontId="0" fillId="7" borderId="10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10" xfId="0" applyFill="1" applyBorder="1"/>
    <xf numFmtId="0" fontId="0" fillId="2" borderId="11" xfId="0" applyFill="1" applyBorder="1"/>
    <xf numFmtId="0" fontId="0" fillId="5" borderId="6" xfId="0" applyFill="1" applyBorder="1"/>
    <xf numFmtId="0" fontId="0" fillId="2" borderId="7" xfId="0" applyFill="1" applyBorder="1"/>
    <xf numFmtId="0" fontId="0" fillId="2" borderId="6" xfId="0" applyFill="1" applyBorder="1"/>
    <xf numFmtId="0" fontId="2" fillId="0" borderId="0" xfId="0" applyFont="1"/>
    <xf numFmtId="0" fontId="0" fillId="0" borderId="0" xfId="0" applyBorder="1" applyAlignment="1">
      <alignment horizontal="left"/>
    </xf>
    <xf numFmtId="0" fontId="2" fillId="9" borderId="0" xfId="0" applyFont="1" applyFill="1"/>
    <xf numFmtId="0" fontId="0" fillId="9" borderId="0" xfId="0" applyFill="1"/>
    <xf numFmtId="0" fontId="2" fillId="0" borderId="0" xfId="0" applyFont="1" applyAlignment="1">
      <alignment wrapText="1"/>
    </xf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left"/>
    </xf>
    <xf numFmtId="0" fontId="0" fillId="14" borderId="0" xfId="0" applyFill="1"/>
    <xf numFmtId="0" fontId="0" fillId="8" borderId="0" xfId="0" applyFill="1"/>
    <xf numFmtId="0" fontId="3" fillId="0" borderId="0" xfId="0" applyFont="1"/>
    <xf numFmtId="0" fontId="0" fillId="15" borderId="0" xfId="0" applyFill="1"/>
    <xf numFmtId="0" fontId="0" fillId="15" borderId="1" xfId="0" applyFill="1" applyBorder="1"/>
    <xf numFmtId="0" fontId="0" fillId="16" borderId="1" xfId="0" applyFill="1" applyBorder="1"/>
    <xf numFmtId="0" fontId="0" fillId="13" borderId="1" xfId="0" applyFill="1" applyBorder="1"/>
    <xf numFmtId="0" fontId="0" fillId="8" borderId="1" xfId="0" applyFill="1" applyBorder="1"/>
    <xf numFmtId="0" fontId="0" fillId="8" borderId="0" xfId="0" applyFill="1" applyBorder="1"/>
    <xf numFmtId="0" fontId="0" fillId="8" borderId="5" xfId="0" applyFill="1" applyBorder="1"/>
    <xf numFmtId="0" fontId="0" fillId="13" borderId="8" xfId="0" applyFill="1" applyBorder="1"/>
    <xf numFmtId="0" fontId="0" fillId="8" borderId="12" xfId="0" applyFill="1" applyBorder="1"/>
    <xf numFmtId="0" fontId="0" fillId="12" borderId="13" xfId="0" applyFill="1" applyBorder="1"/>
    <xf numFmtId="0" fontId="0" fillId="0" borderId="13" xfId="0" applyBorder="1"/>
    <xf numFmtId="0" fontId="0" fillId="12" borderId="14" xfId="0" applyFill="1" applyBorder="1"/>
    <xf numFmtId="0" fontId="0" fillId="0" borderId="15" xfId="0" applyBorder="1"/>
  </cellXfs>
  <cellStyles count="1">
    <cellStyle name="Normal" xfId="0" builtinId="0"/>
  </cellStyles>
  <dxfs count="97"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7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7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704850</xdr:colOff>
      <xdr:row>1</xdr:row>
      <xdr:rowOff>171450</xdr:rowOff>
    </xdr:from>
    <xdr:ext cx="5401863" cy="1571969"/>
    <xdr:sp macro="" textlink="">
      <xdr:nvSpPr>
        <xdr:cNvPr id="3" name="1 CuadroTexto"/>
        <xdr:cNvSpPr txBox="1"/>
      </xdr:nvSpPr>
      <xdr:spPr>
        <a:xfrm>
          <a:off x="6343650" y="361950"/>
          <a:ext cx="5401863" cy="1571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s-ES" sz="1050">
              <a:solidFill>
                <a:schemeClr val="tx1"/>
              </a:solidFill>
              <a:latin typeface="+mn-lt"/>
              <a:ea typeface="+mn-ea"/>
              <a:cs typeface="+mn-cs"/>
            </a:rPr>
            <a:t>P2)  dividir al intervalo (0,1) en x sub-intervalos. La</a:t>
          </a:r>
          <a:r>
            <a:rPr lang="es-ES" sz="1050" baseline="0">
              <a:solidFill>
                <a:schemeClr val="tx1"/>
              </a:solidFill>
              <a:latin typeface="+mn-lt"/>
              <a:ea typeface="+mn-ea"/>
              <a:cs typeface="+mn-cs"/>
            </a:rPr>
            <a:t> FE=</a:t>
          </a:r>
          <a:r>
            <a:rPr lang="es-ES" sz="1050">
              <a:solidFill>
                <a:schemeClr val="tx1"/>
              </a:solidFill>
              <a:latin typeface="+mn-lt"/>
              <a:ea typeface="+mn-ea"/>
              <a:cs typeface="+mn-cs"/>
            </a:rPr>
            <a:t> n/x.</a:t>
          </a:r>
          <a:endParaRPr lang="es-MX" sz="105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s-ES" sz="1050">
              <a:solidFill>
                <a:schemeClr val="tx1"/>
              </a:solidFill>
              <a:latin typeface="+mn-lt"/>
              <a:ea typeface="+mn-ea"/>
              <a:cs typeface="+mn-cs"/>
            </a:rPr>
            <a:t>P3)  La FO en cada sub-intervalo. Se denota como </a:t>
          </a:r>
          <a:r>
            <a:rPr lang="es-ES" sz="1050" b="1">
              <a:solidFill>
                <a:schemeClr val="tx1"/>
              </a:solidFill>
              <a:latin typeface="+mn-lt"/>
              <a:ea typeface="+mn-ea"/>
              <a:cs typeface="+mn-cs"/>
            </a:rPr>
            <a:t>fj</a:t>
          </a:r>
          <a:r>
            <a:rPr lang="es-ES" sz="1050">
              <a:solidFill>
                <a:schemeClr val="tx1"/>
              </a:solidFill>
              <a:latin typeface="+mn-lt"/>
              <a:ea typeface="+mn-ea"/>
              <a:cs typeface="+mn-cs"/>
            </a:rPr>
            <a:t> (j - 1 ) / x  &lt;=  ui  &lt; j / x     (con j = 1, 2, ..., x)  </a:t>
          </a:r>
          <a:endParaRPr lang="es-MX" sz="105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s-ES" sz="1050">
              <a:solidFill>
                <a:schemeClr val="tx1"/>
              </a:solidFill>
              <a:latin typeface="+mn-lt"/>
              <a:ea typeface="+mn-ea"/>
              <a:cs typeface="+mn-cs"/>
            </a:rPr>
            <a:t>P4)  calcular el estadístico:</a:t>
          </a:r>
        </a:p>
        <a:p>
          <a:r>
            <a:rPr lang="es-ES" sz="105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     </a:t>
          </a:r>
          <a:r>
            <a:rPr lang="es-ES" sz="1050" b="1">
              <a:solidFill>
                <a:schemeClr val="tx1"/>
              </a:solidFill>
              <a:latin typeface="+mn-lt"/>
              <a:ea typeface="+mn-ea"/>
              <a:cs typeface="+mn-cs"/>
            </a:rPr>
            <a:t>                 </a:t>
          </a:r>
          <a:br>
            <a:rPr lang="es-ES" sz="1050" b="1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s-ES" sz="1050" b="1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                                   </a:t>
          </a:r>
          <a:endParaRPr lang="es-ES" sz="105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s-ES" sz="105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s-ES" sz="1050">
              <a:solidFill>
                <a:schemeClr val="tx1"/>
              </a:solidFill>
              <a:latin typeface="+mn-lt"/>
              <a:ea typeface="+mn-ea"/>
              <a:cs typeface="+mn-cs"/>
            </a:rPr>
            <a:t>P5)  si         &lt;                entonces no se puede rechazar la hipótesis </a:t>
          </a:r>
        </a:p>
        <a:p>
          <a:endParaRPr lang="es-ES" sz="105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s-MX" sz="1050"/>
            <a:t>La VA chi-cuadrado, con  x -1 grados de libertad y un nivel de significación a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4</xdr:row>
          <xdr:rowOff>66675</xdr:rowOff>
        </xdr:from>
        <xdr:to>
          <xdr:col>12</xdr:col>
          <xdr:colOff>228600</xdr:colOff>
          <xdr:row>6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17</xdr:col>
      <xdr:colOff>742950</xdr:colOff>
      <xdr:row>2</xdr:row>
      <xdr:rowOff>152400</xdr:rowOff>
    </xdr:from>
    <xdr:ext cx="7674730" cy="2237407"/>
    <xdr:sp macro="" textlink="">
      <xdr:nvSpPr>
        <xdr:cNvPr id="22" name="1 CuadroTexto"/>
        <xdr:cNvSpPr txBox="1"/>
      </xdr:nvSpPr>
      <xdr:spPr>
        <a:xfrm>
          <a:off x="14782800" y="542925"/>
          <a:ext cx="7674730" cy="2237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s-ES" sz="1050">
              <a:solidFill>
                <a:schemeClr val="tx1"/>
              </a:solidFill>
              <a:latin typeface="+mn-lt"/>
              <a:ea typeface="+mn-ea"/>
              <a:cs typeface="+mn-cs"/>
            </a:rPr>
            <a:t>P1)</a:t>
          </a:r>
          <a:r>
            <a:rPr lang="es-MX" sz="1050">
              <a:solidFill>
                <a:schemeClr val="tx1"/>
              </a:solidFill>
              <a:latin typeface="+mn-lt"/>
              <a:ea typeface="+mn-ea"/>
              <a:cs typeface="+mn-cs"/>
            </a:rPr>
            <a:t>    </a:t>
          </a:r>
          <a:r>
            <a:rPr lang="es-ES" sz="1050"/>
            <a:t> Se genera una</a:t>
          </a:r>
          <a:r>
            <a:rPr lang="es-ES" sz="1050" b="1"/>
            <a:t> </a:t>
          </a:r>
          <a:r>
            <a:rPr lang="es-ES" sz="1050"/>
            <a:t>secuencia de números pseudo-aleatorios  u</a:t>
          </a:r>
          <a:r>
            <a:rPr lang="es-ES" sz="1050" baseline="-25000"/>
            <a:t>1</a:t>
          </a:r>
          <a:r>
            <a:rPr lang="es-ES" sz="1050"/>
            <a:t>, u</a:t>
          </a:r>
          <a:r>
            <a:rPr lang="es-ES" sz="1050" baseline="-25000"/>
            <a:t>2</a:t>
          </a:r>
          <a:r>
            <a:rPr lang="es-ES" sz="1050"/>
            <a:t>, ..., u</a:t>
          </a:r>
          <a:r>
            <a:rPr lang="es-ES" sz="1050" baseline="-25000"/>
            <a:t>n</a:t>
          </a:r>
          <a:r>
            <a:rPr lang="es-ES" sz="1050"/>
            <a:t>. A continuación se genera una secuencia binaria S, tal que:</a:t>
          </a:r>
          <a:r>
            <a:rPr lang="es-MX" sz="1050"/>
            <a:t> </a:t>
          </a:r>
          <a:r>
            <a:rPr lang="es-ES" sz="1050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es-ES" sz="105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s-ES" sz="105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s-ES" sz="105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s-ES" sz="1050"/>
            <a:t>P2) </a:t>
          </a:r>
          <a:r>
            <a:rPr lang="es-ES" sz="1050" b="1"/>
            <a:t>determinar la FO</a:t>
          </a:r>
          <a:r>
            <a:rPr lang="es-ES" sz="1050" b="1" baseline="-25000"/>
            <a:t>i</a:t>
          </a:r>
          <a:r>
            <a:rPr lang="es-ES" sz="1050" b="1"/>
            <a:t> </a:t>
          </a:r>
          <a:r>
            <a:rPr lang="es-ES" sz="1050"/>
            <a:t>. Una sucesión de i ceros (unos), enmarcada por unos (ceros) en los extremos, representa una corrida de longitud i.</a:t>
          </a:r>
        </a:p>
        <a:p>
          <a:endParaRPr lang="es-ES" sz="105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s-ES" sz="1050"/>
            <a:t>P3)</a:t>
          </a:r>
        </a:p>
        <a:p>
          <a:endParaRPr lang="es-ES" sz="1050"/>
        </a:p>
        <a:p>
          <a:r>
            <a:rPr lang="es-ES" sz="1050">
              <a:solidFill>
                <a:schemeClr val="tx1"/>
              </a:solidFill>
              <a:latin typeface="+mn-lt"/>
              <a:ea typeface="+mn-ea"/>
              <a:cs typeface="+mn-cs"/>
            </a:rPr>
            <a:t>P4) Estas frecuencias esperadas son comparadas con las observadas, a través de una prueba de chi-cuadrado:  </a:t>
          </a:r>
          <a:endParaRPr lang="es-MX" sz="105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s-ES" sz="105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                              </a:t>
          </a:r>
          <a:endParaRPr lang="es-MX" sz="105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s-ES" sz="1050" b="1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endParaRPr lang="es-MX" sz="105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s-ES" sz="1050">
              <a:solidFill>
                <a:schemeClr val="tx1"/>
              </a:solidFill>
              <a:latin typeface="+mn-lt"/>
              <a:ea typeface="+mn-ea"/>
              <a:cs typeface="+mn-cs"/>
            </a:rPr>
            <a:t>P5) Si         &lt;  </a:t>
          </a:r>
          <a:r>
            <a:rPr lang="es-ES" sz="105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s-ES" sz="1050" baseline="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es-ES" sz="105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     </a:t>
          </a:r>
          <a:r>
            <a:rPr lang="es-ES" sz="1050">
              <a:solidFill>
                <a:schemeClr val="tx1"/>
              </a:solidFill>
              <a:latin typeface="+mn-lt"/>
              <a:ea typeface="+mn-ea"/>
              <a:cs typeface="+mn-cs"/>
            </a:rPr>
            <a:t> se</a:t>
          </a:r>
          <a:r>
            <a:rPr lang="es-ES" sz="1050" baseline="0">
              <a:solidFill>
                <a:schemeClr val="tx1"/>
              </a:solidFill>
              <a:latin typeface="+mn-lt"/>
              <a:ea typeface="+mn-ea"/>
              <a:cs typeface="+mn-cs"/>
            </a:rPr>
            <a:t> acepta </a:t>
          </a:r>
          <a:r>
            <a:rPr lang="es-ES" sz="1050">
              <a:solidFill>
                <a:schemeClr val="tx1"/>
              </a:solidFill>
              <a:latin typeface="+mn-lt"/>
              <a:ea typeface="+mn-ea"/>
              <a:cs typeface="+mn-cs"/>
            </a:rPr>
            <a:t>la hipótesis de que los números provienen de un universo uniformemente distribuido.</a:t>
          </a:r>
          <a:endParaRPr lang="es-MX" sz="105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s-MX" sz="1100"/>
        </a:p>
      </xdr:txBody>
    </xdr:sp>
    <xdr:clientData/>
  </xdr:oneCellAnchor>
  <xdr:twoCellAnchor>
    <xdr:from>
      <xdr:col>18</xdr:col>
      <xdr:colOff>266700</xdr:colOff>
      <xdr:row>7</xdr:row>
      <xdr:rowOff>152400</xdr:rowOff>
    </xdr:from>
    <xdr:to>
      <xdr:col>23</xdr:col>
      <xdr:colOff>619125</xdr:colOff>
      <xdr:row>10</xdr:row>
      <xdr:rowOff>0</xdr:rowOff>
    </xdr:to>
    <xdr:grpSp>
      <xdr:nvGrpSpPr>
        <xdr:cNvPr id="23" name="Group 5"/>
        <xdr:cNvGrpSpPr>
          <a:grpSpLocks/>
        </xdr:cNvGrpSpPr>
      </xdr:nvGrpSpPr>
      <xdr:grpSpPr bwMode="auto">
        <a:xfrm>
          <a:off x="15068550" y="1495425"/>
          <a:ext cx="4162425" cy="419100"/>
          <a:chOff x="0" y="0"/>
          <a:chExt cx="20000" cy="20000"/>
        </a:xfrm>
      </xdr:grpSpPr>
      <xdr:sp macro="" textlink="">
        <xdr:nvSpPr>
          <xdr:cNvPr id="24" name="Rectangle 6"/>
          <xdr:cNvSpPr>
            <a:spLocks noChangeArrowheads="1"/>
          </xdr:cNvSpPr>
        </xdr:nvSpPr>
        <xdr:spPr bwMode="auto">
          <a:xfrm>
            <a:off x="0" y="2693"/>
            <a:ext cx="16705" cy="1636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12700" tIns="12700" rIns="12700" bIns="12700" anchor="t" upright="1"/>
          <a:lstStyle/>
          <a:p>
            <a:pPr algn="l" rtl="1">
              <a:defRPr sz="1000"/>
            </a:pPr>
            <a:r>
              <a:rPr lang="es-MX" sz="1000" b="0" i="0" strike="noStrike">
                <a:solidFill>
                  <a:srgbClr val="000000"/>
                </a:solidFill>
                <a:latin typeface="Calibri"/>
                <a:cs typeface="Calibri"/>
              </a:rPr>
              <a:t>determinar Fe:  (frecuencia esperada para la i-ésima longitud) </a:t>
            </a:r>
            <a:r>
              <a:rPr lang="es-MX" sz="1000" b="0" i="0" strike="noStrike" baseline="0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r>
              <a:rPr lang="es-MX" sz="1000" b="0" i="0" strike="noStrike">
                <a:solidFill>
                  <a:srgbClr val="000000"/>
                </a:solidFill>
                <a:latin typeface="Calibri"/>
                <a:cs typeface="Calibri"/>
              </a:rPr>
              <a:t>=  </a:t>
            </a:r>
            <a:endParaRPr lang="es-MX" sz="11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s-MX" sz="11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grpSp>
        <xdr:nvGrpSpPr>
          <xdr:cNvPr id="25" name="Group 7"/>
          <xdr:cNvGrpSpPr>
            <a:grpSpLocks/>
          </xdr:cNvGrpSpPr>
        </xdr:nvGrpSpPr>
        <xdr:grpSpPr bwMode="auto">
          <a:xfrm>
            <a:off x="15983" y="0"/>
            <a:ext cx="4017" cy="20000"/>
            <a:chOff x="225" y="0"/>
            <a:chExt cx="19775" cy="20000"/>
          </a:xfrm>
        </xdr:grpSpPr>
        <xdr:sp macro="" textlink="">
          <xdr:nvSpPr>
            <xdr:cNvPr id="26" name="Rectangle 8"/>
            <xdr:cNvSpPr>
              <a:spLocks noChangeArrowheads="1"/>
            </xdr:cNvSpPr>
          </xdr:nvSpPr>
          <xdr:spPr bwMode="auto">
            <a:xfrm>
              <a:off x="1664" y="0"/>
              <a:ext cx="18336" cy="200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12700" tIns="12700" rIns="12700" bIns="12700" anchor="t" upright="1"/>
            <a:lstStyle/>
            <a:p>
              <a:pPr algn="l" rtl="1">
                <a:defRPr sz="1000"/>
              </a:pPr>
              <a:r>
                <a:rPr lang="es-MX" sz="10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 n - i + 3</a:t>
              </a:r>
            </a:p>
            <a:p>
              <a:pPr algn="l" rtl="1">
                <a:defRPr sz="1000"/>
              </a:pPr>
              <a:r>
                <a:rPr lang="es-MX" sz="1000" b="0" i="0" strike="noStrike">
                  <a:solidFill>
                    <a:srgbClr val="000000"/>
                  </a:solidFill>
                  <a:latin typeface="Calibri"/>
                  <a:cs typeface="Calibri"/>
                </a:rPr>
                <a:t>     2i+1</a:t>
              </a:r>
              <a:endParaRPr lang="es-MX" sz="11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l" rtl="1">
                <a:defRPr sz="1000"/>
              </a:pPr>
              <a:endParaRPr lang="es-MX" sz="11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sp macro="" textlink="">
          <xdr:nvSpPr>
            <xdr:cNvPr id="27" name="Line 9"/>
            <xdr:cNvSpPr>
              <a:spLocks noChangeShapeType="1"/>
            </xdr:cNvSpPr>
          </xdr:nvSpPr>
          <xdr:spPr bwMode="auto">
            <a:xfrm>
              <a:off x="225" y="7233"/>
              <a:ext cx="18612" cy="3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 type="none" w="lg" len="lg"/>
              <a:tailEnd type="none" w="lg" len="lg"/>
            </a:ln>
          </xdr:spPr>
        </xdr:sp>
      </xdr:grpSp>
    </xdr:grpSp>
    <xdr:clientData/>
  </xdr:twoCellAnchor>
  <xdr:twoCellAnchor>
    <xdr:from>
      <xdr:col>18</xdr:col>
      <xdr:colOff>285750</xdr:colOff>
      <xdr:row>3</xdr:row>
      <xdr:rowOff>38100</xdr:rowOff>
    </xdr:from>
    <xdr:to>
      <xdr:col>20</xdr:col>
      <xdr:colOff>200025</xdr:colOff>
      <xdr:row>7</xdr:row>
      <xdr:rowOff>76200</xdr:rowOff>
    </xdr:to>
    <xdr:grpSp>
      <xdr:nvGrpSpPr>
        <xdr:cNvPr id="28" name="Group 1"/>
        <xdr:cNvGrpSpPr>
          <a:grpSpLocks/>
        </xdr:cNvGrpSpPr>
      </xdr:nvGrpSpPr>
      <xdr:grpSpPr bwMode="auto">
        <a:xfrm>
          <a:off x="15087600" y="619125"/>
          <a:ext cx="1438275" cy="800100"/>
          <a:chOff x="0" y="0"/>
          <a:chExt cx="19999" cy="20000"/>
        </a:xfrm>
      </xdr:grpSpPr>
      <xdr:sp macro="" textlink="">
        <xdr:nvSpPr>
          <xdr:cNvPr id="29" name="Rectangle 2"/>
          <xdr:cNvSpPr>
            <a:spLocks noChangeArrowheads="1"/>
          </xdr:cNvSpPr>
        </xdr:nvSpPr>
        <xdr:spPr bwMode="auto">
          <a:xfrm>
            <a:off x="0" y="7044"/>
            <a:ext cx="8147" cy="83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12700" tIns="12700" rIns="12700" bIns="12700" anchor="t" upright="1"/>
          <a:lstStyle/>
          <a:p>
            <a:pPr algn="l" rtl="1">
              <a:defRPr sz="1000"/>
            </a:pPr>
            <a:r>
              <a:rPr lang="es-MX" sz="1000" b="0" i="0" strike="noStrike">
                <a:solidFill>
                  <a:srgbClr val="000000"/>
                </a:solidFill>
                <a:latin typeface="Calibri"/>
                <a:cs typeface="Calibri"/>
              </a:rPr>
              <a:t>Si  =</a:t>
            </a:r>
          </a:p>
          <a:p>
            <a:pPr algn="l" rtl="1">
              <a:defRPr sz="1000"/>
            </a:pPr>
            <a:endParaRPr lang="es-MX" sz="1000" b="0" i="0" strike="noStrike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30" name="Rectangle 3"/>
          <xdr:cNvSpPr>
            <a:spLocks noChangeArrowheads="1"/>
          </xdr:cNvSpPr>
        </xdr:nvSpPr>
        <xdr:spPr bwMode="auto">
          <a:xfrm>
            <a:off x="4011" y="0"/>
            <a:ext cx="5661" cy="20000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12700" tIns="12700" rIns="12700" bIns="12700" anchor="t" upright="1"/>
          <a:lstStyle/>
          <a:p>
            <a:pPr algn="l" rtl="1">
              <a:defRPr sz="1000"/>
            </a:pPr>
            <a:endParaRPr lang="es-MX" sz="11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s-MX" sz="11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1" name="Rectangle 4"/>
          <xdr:cNvSpPr>
            <a:spLocks noChangeArrowheads="1"/>
          </xdr:cNvSpPr>
        </xdr:nvSpPr>
        <xdr:spPr bwMode="auto">
          <a:xfrm>
            <a:off x="7785" y="5062"/>
            <a:ext cx="12214" cy="10508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12700" tIns="12700" rIns="12700" bIns="12700" anchor="t" upright="1"/>
          <a:lstStyle/>
          <a:p>
            <a:pPr algn="l" rtl="1">
              <a:defRPr sz="1000"/>
            </a:pPr>
            <a:r>
              <a:rPr lang="es-MX" sz="1000" b="0" i="0" strike="noStrike">
                <a:solidFill>
                  <a:srgbClr val="000000"/>
                </a:solidFill>
                <a:latin typeface="Calibri"/>
                <a:cs typeface="Calibri"/>
              </a:rPr>
              <a:t>0 si ui &lt;= 0.5</a:t>
            </a:r>
          </a:p>
          <a:p>
            <a:pPr algn="l" rtl="1">
              <a:defRPr sz="1000"/>
            </a:pPr>
            <a:r>
              <a:rPr lang="es-MX" sz="1000" b="0" i="0" strike="noStrike">
                <a:solidFill>
                  <a:srgbClr val="000000"/>
                </a:solidFill>
                <a:latin typeface="Calibri"/>
                <a:cs typeface="Calibri"/>
              </a:rPr>
              <a:t>1 si ui &gt; 0.5</a:t>
            </a:r>
            <a:endParaRPr lang="es-MX" sz="11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s-MX" sz="11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8</xdr:row>
          <xdr:rowOff>180975</xdr:rowOff>
        </xdr:from>
        <xdr:to>
          <xdr:col>28</xdr:col>
          <xdr:colOff>19050</xdr:colOff>
          <xdr:row>11</xdr:row>
          <xdr:rowOff>180975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742950</xdr:colOff>
          <xdr:row>12</xdr:row>
          <xdr:rowOff>9525</xdr:rowOff>
        </xdr:from>
        <xdr:to>
          <xdr:col>19</xdr:col>
          <xdr:colOff>180975</xdr:colOff>
          <xdr:row>13</xdr:row>
          <xdr:rowOff>47625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428625</xdr:colOff>
          <xdr:row>12</xdr:row>
          <xdr:rowOff>9525</xdr:rowOff>
        </xdr:from>
        <xdr:to>
          <xdr:col>18</xdr:col>
          <xdr:colOff>628650</xdr:colOff>
          <xdr:row>13</xdr:row>
          <xdr:rowOff>47625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Tabla2" displayName="Tabla2" ref="A4:G93" totalsRowShown="0" headerRowDxfId="96" tableBorderDxfId="95">
  <autoFilter ref="A4:G93"/>
  <tableColumns count="7">
    <tableColumn id="1" name="Valor">
      <calculatedColumnFormula>+C5 * C5</calculatedColumnFormula>
    </tableColumn>
    <tableColumn id="2" name="n" dataDxfId="94"/>
    <tableColumn id="3" name="x" dataDxfId="93">
      <calculatedColumnFormula>+IFERROR(E4,"")</calculatedColumnFormula>
    </tableColumn>
    <tableColumn id="4" name="I" dataDxfId="92">
      <calculatedColumnFormula>IFERROR(LEFT(A5,(LEN(A5)-4)/2),"")</calculatedColumnFormula>
    </tableColumn>
    <tableColumn id="5" name="Centro" dataDxfId="91">
      <calculatedColumnFormula>IFERROR(IF(LEN(A5)&lt;4,A5,MID(A5,LEN(A5)/2-1,4)),"")</calculatedColumnFormula>
    </tableColumn>
    <tableColumn id="6" name="D" dataDxfId="90">
      <calculatedColumnFormula>IFERROR(RIGHT(A5,(LEN(A5)-LEN(E5&amp;D5))),"")</calculatedColumnFormula>
    </tableColumn>
    <tableColumn id="7" name="Ui" dataDxfId="89">
      <calculatedColumnFormula>IFERROR(E5/10000,"")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3" name="Tabla13" displayName="Tabla13" ref="A2:C3" totalsRowShown="0" headerRowDxfId="48" headerRowBorderDxfId="47" tableBorderDxfId="46" totalsRowBorderDxfId="45">
  <autoFilter ref="A2:C3"/>
  <tableColumns count="3">
    <tableColumn id="1" name="A" dataDxfId="44"/>
    <tableColumn id="2" name="X" dataDxfId="43"/>
    <tableColumn id="3" name="M" dataDxfId="42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id="15" name="Tabla7916" displayName="Tabla7916" ref="H6:I56" totalsRowShown="0">
  <autoFilter ref="H6:I56"/>
  <tableColumns count="2">
    <tableColumn id="1" name="Ui" dataDxfId="41">
      <calculatedColumnFormula>Tabla35[[#This Row],[Ui = ((A*X)MOD M)/ M]]</calculatedColumnFormula>
    </tableColumn>
    <tableColumn id="2" name="x=2" dataDxfId="40">
      <calculatedColumnFormula>IF(H7&lt;0.5,1,0)</calculatedColumnFormula>
    </tableColumn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id="16" name="Tabla78217" displayName="Tabla78217" ref="S6:T56" totalsRowShown="0">
  <autoFilter ref="S6:T56"/>
  <tableColumns count="2">
    <tableColumn id="1" name="Ui" dataDxfId="39">
      <calculatedColumnFormula>Tabla35[[#This Row],[Ui = ((A*X)MOD M)/ M]]</calculatedColumnFormula>
    </tableColumn>
    <tableColumn id="2" name="Si" dataDxfId="38">
      <calculatedColumnFormula>IF(Tabla78217[[#This Row],[Ui]]&lt;=0.5,0,1)</calculatedColumnFormula>
    </tableColumn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id="17" name="Tabla1118" displayName="Tabla1118" ref="AC7:AC11" totalsRowShown="0" headerRowDxfId="37" dataDxfId="35" headerRowBorderDxfId="36" tableBorderDxfId="34">
  <autoFilter ref="AC7:AC11"/>
  <tableColumns count="1">
    <tableColumn id="1" name="X˄2" dataDxfId="33">
      <calculatedColumnFormula>POWER(W8-AA8,2)/AA8</calculatedColumnFormula>
    </tableColumn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id="5" name="Tabla5" displayName="Tabla5" ref="A6:G56" totalsRowShown="0">
  <autoFilter ref="A6:G56"/>
  <tableColumns count="7">
    <tableColumn id="1" name="Xo" dataDxfId="32">
      <calculatedColumnFormula>F6</calculatedColumnFormula>
    </tableColumn>
    <tableColumn id="2" name="Xo-K" dataDxfId="31">
      <calculatedColumnFormula>A6</calculatedColumnFormula>
    </tableColumn>
    <tableColumn id="3" name="(Xo+Xo-k)">
      <calculatedColumnFormula>A7+B7</calculatedColumnFormula>
    </tableColumn>
    <tableColumn id="4" name="(Xo+Xo-k) MOD M">
      <calculatedColumnFormula>MOD(C7,$F$4)</calculatedColumnFormula>
    </tableColumn>
    <tableColumn id="5" name="Ui" dataDxfId="30">
      <calculatedColumnFormula>D7/10000</calculatedColumnFormula>
    </tableColumn>
    <tableColumn id="6" name="Ni">
      <calculatedColumnFormula>D7</calculatedColumnFormula>
    </tableColumn>
    <tableColumn id="7" name="ORDEN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2" name="Tabla12" displayName="Tabla12" ref="A3:G4" totalsRowShown="0" headerRowDxfId="29" headerRowBorderDxfId="28" tableBorderDxfId="27" totalsRowBorderDxfId="26">
  <autoFilter ref="A3:G4"/>
  <tableColumns count="7">
    <tableColumn id="1" name="X1" dataDxfId="25"/>
    <tableColumn id="2" name="X2" dataDxfId="24"/>
    <tableColumn id="3" name="X3" dataDxfId="23"/>
    <tableColumn id="4" name="X4" dataDxfId="22"/>
    <tableColumn id="5" name="X5" dataDxfId="21"/>
    <tableColumn id="6" name="M" dataDxfId="20"/>
    <tableColumn id="7" name="K" dataDxfId="19"/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id="21" name="Tabla791622" displayName="Tabla791622" ref="J6:K56" totalsRowShown="0">
  <autoFilter ref="J6:K56"/>
  <tableColumns count="2">
    <tableColumn id="1" name="Ui" dataDxfId="18">
      <calculatedColumnFormula>Tabla5[[#This Row],[Ui]]</calculatedColumnFormula>
    </tableColumn>
    <tableColumn id="2" name="x=2" dataDxfId="17">
      <calculatedColumnFormula>IF(J7&lt;0.5,1,0)</calculatedColumnFormula>
    </tableColumn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id="22" name="Tabla7821723" displayName="Tabla7821723" ref="U6:V56" totalsRowShown="0">
  <autoFilter ref="U6:V56"/>
  <tableColumns count="2">
    <tableColumn id="1" name="Ui" dataDxfId="16">
      <calculatedColumnFormula>Tabla5[[#This Row],[Ui]]</calculatedColumnFormula>
    </tableColumn>
    <tableColumn id="2" name="Si" dataDxfId="15">
      <calculatedColumnFormula>IF(Tabla7821723[[#This Row],[Ui]]&lt;=0.5,0,1)</calculatedColumnFormula>
    </tableColumn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id="23" name="Tabla111824" displayName="Tabla111824" ref="AE7:AE17" totalsRowShown="0" headerRowDxfId="14" dataDxfId="12" headerRowBorderDxfId="13" tableBorderDxfId="11">
  <autoFilter ref="AE7:AE17"/>
  <tableColumns count="1">
    <tableColumn id="1" name="X˄2" dataDxfId="10">
      <calculatedColumnFormula>POWER(Y8-AC8,2)/AC8</calculatedColumnFormula>
    </tableColumn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id="9" name="Tabla510" displayName="Tabla510" ref="A1:E2" totalsRowShown="0">
  <autoFilter ref="A1:E2"/>
  <tableColumns count="5">
    <tableColumn id="1" name="S1"/>
    <tableColumn id="2" name="S2"/>
    <tableColumn id="3" name="S3"/>
    <tableColumn id="4" name="N"/>
    <tableColumn id="5" name="Xrn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6" name="Tabla7" displayName="Tabla7" ref="I13:J63" totalsRowShown="0">
  <autoFilter ref="I13:J63"/>
  <tableColumns count="2">
    <tableColumn id="1" name="Ui"/>
    <tableColumn id="2" name="x=2" dataDxfId="88">
      <calculatedColumnFormula>IF(I14&lt;0.5,1,0)</calculatedColumnFormula>
    </tableColumn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id="10" name="Tabla6" displayName="Tabla6" ref="A6:D56" totalsRowShown="0">
  <autoFilter ref="A6:D56"/>
  <tableColumns count="4">
    <tableColumn id="1" name="Pn"/>
    <tableColumn id="2" name="FRNS">
      <calculatedColumnFormula>ABS($D$2-(A7*$E$2))</calculatedColumnFormula>
    </tableColumn>
    <tableColumn id="3" name="Ui" dataDxfId="9">
      <calculatedColumnFormula>Tabla6[[#This Row],[FRNS]]/50</calculatedColumnFormula>
    </tableColumn>
    <tableColumn id="4" name="Orden"/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id="24" name="Tabla79162225" displayName="Tabla79162225" ref="G6:H56" totalsRowShown="0">
  <autoFilter ref="G6:H56"/>
  <tableColumns count="2">
    <tableColumn id="1" name="Ui" dataDxfId="8">
      <calculatedColumnFormula>Tabla6[[#This Row],[Ui]]</calculatedColumnFormula>
    </tableColumn>
    <tableColumn id="2" name="x=2" dataDxfId="7">
      <calculatedColumnFormula>IF(G7&lt;0.5,1,0)</calculatedColumnFormula>
    </tableColumn>
  </tableColumns>
  <tableStyleInfo name="TableStyleLight14" showFirstColumn="0" showLastColumn="0" showRowStripes="1" showColumnStripes="0"/>
</table>
</file>

<file path=xl/tables/table22.xml><?xml version="1.0" encoding="utf-8"?>
<table xmlns="http://schemas.openxmlformats.org/spreadsheetml/2006/main" id="25" name="Tabla782172326" displayName="Tabla782172326" ref="R6:S56" totalsRowShown="0">
  <autoFilter ref="R6:S56"/>
  <tableColumns count="2">
    <tableColumn id="1" name="Ui" dataDxfId="6">
      <calculatedColumnFormula>Tabla6[[#This Row],[Ui]]</calculatedColumnFormula>
    </tableColumn>
    <tableColumn id="2" name="Si" dataDxfId="5">
      <calculatedColumnFormula>IF(Tabla782172326[[#This Row],[Ui]]&lt;=0.5,0,1)</calculatedColumnFormula>
    </tableColumn>
  </tableColumns>
  <tableStyleInfo name="TableStyleLight14" showFirstColumn="0" showLastColumn="0" showRowStripes="1" showColumnStripes="0"/>
</table>
</file>

<file path=xl/tables/table23.xml><?xml version="1.0" encoding="utf-8"?>
<table xmlns="http://schemas.openxmlformats.org/spreadsheetml/2006/main" id="26" name="Tabla11182427" displayName="Tabla11182427" ref="AB7:AB13" totalsRowShown="0" headerRowDxfId="4" dataDxfId="2" headerRowBorderDxfId="3" tableBorderDxfId="1">
  <autoFilter ref="AB7:AB13"/>
  <tableColumns count="1">
    <tableColumn id="1" name="X˄2" dataDxfId="0">
      <calculatedColumnFormula>POWER(V8-Z8,2)/Z8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7" name="Tabla78" displayName="Tabla78" ref="S17:T67" totalsRowShown="0">
  <autoFilter ref="S17:T67"/>
  <tableColumns count="2">
    <tableColumn id="1" name="Ui"/>
    <tableColumn id="2" name="Si" dataDxfId="87">
      <calculatedColumnFormula>IF(Tabla78[[#This Row],[Ui]]&lt;=0.5,0,1)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A6:G56" totalsRowShown="0" headerRowDxfId="86" headerRowBorderDxfId="85" tableBorderDxfId="84" totalsRowBorderDxfId="83">
  <autoFilter ref="A6:G56"/>
  <tableColumns count="7">
    <tableColumn id="1" name="X" dataDxfId="82">
      <calculatedColumnFormula>C6</calculatedColumnFormula>
    </tableColumn>
    <tableColumn id="2" name="(A*X+C)" dataDxfId="81">
      <calculatedColumnFormula>$A$3*A7+$C$3</calculatedColumnFormula>
    </tableColumn>
    <tableColumn id="3" name="(A*X+C)MOD M" dataDxfId="80">
      <calculatedColumnFormula>MOD(B7,$D$3)</calculatedColumnFormula>
    </tableColumn>
    <tableColumn id="4" name="Ui = ((A*X+C)MOD M)/ M" dataDxfId="79">
      <calculatedColumnFormula>C7/$D$3</calculatedColumnFormula>
    </tableColumn>
    <tableColumn id="5" name="Ni" dataDxfId="78">
      <calculatedColumnFormula>C7</calculatedColumnFormula>
    </tableColumn>
    <tableColumn id="6" name="ORDEN" dataDxfId="77"/>
    <tableColumn id="7" name="Ui" dataDxfId="76">
      <calculatedColumnFormula>Tabla3[[#This Row],[Ni]]/10000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14" name="Tabla14" displayName="Tabla14" ref="A2:D3" totalsRowShown="0" headerRowDxfId="75" headerRowBorderDxfId="74" tableBorderDxfId="73" totalsRowBorderDxfId="72">
  <autoFilter ref="A2:D3"/>
  <tableColumns count="4">
    <tableColumn id="1" name="A" dataDxfId="71"/>
    <tableColumn id="2" name="X" dataDxfId="70"/>
    <tableColumn id="3" name="C" dataDxfId="69"/>
    <tableColumn id="4" name="M" dataDxfId="68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8" name="Tabla79" displayName="Tabla79" ref="I6:J56" totalsRowShown="0">
  <autoFilter ref="I6:J56"/>
  <tableColumns count="2">
    <tableColumn id="1" name="Ui" dataDxfId="67">
      <calculatedColumnFormula>Tabla3[[#This Row],[Ni]]/10000</calculatedColumnFormula>
    </tableColumn>
    <tableColumn id="2" name="x=2" dataDxfId="66">
      <calculatedColumnFormula>IF(I7&lt;0.5,1,0)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1" name="Tabla782" displayName="Tabla782" ref="T6:U56" totalsRowShown="0">
  <autoFilter ref="T6:U56"/>
  <tableColumns count="2">
    <tableColumn id="1" name="Ui" dataDxfId="65">
      <calculatedColumnFormula>Tabla3[[#This Row],[Ni]]/10000</calculatedColumnFormula>
    </tableColumn>
    <tableColumn id="2" name="Si" dataDxfId="64">
      <calculatedColumnFormula>IF(Tabla782[[#This Row],[Ui]]&lt;=0.5,0,1)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11" name="Tabla11" displayName="Tabla11" ref="AD7:AD15" totalsRowShown="0" headerRowDxfId="63" dataDxfId="61" headerRowBorderDxfId="62" tableBorderDxfId="60">
  <autoFilter ref="AD7:AD15"/>
  <tableColumns count="1">
    <tableColumn id="1" name="X˄2" dataDxfId="59">
      <calculatedColumnFormula>POWER(X8-AB8,2)/AB8</calculatedColumnFormula>
    </tableColumn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id="4" name="Tabla35" displayName="Tabla35" ref="A6:F56" totalsRowShown="0" headerRowDxfId="58" headerRowBorderDxfId="57" tableBorderDxfId="56" totalsRowBorderDxfId="55">
  <autoFilter ref="A6:F56"/>
  <tableColumns count="6">
    <tableColumn id="1" name="X" dataDxfId="54">
      <calculatedColumnFormula>C6</calculatedColumnFormula>
    </tableColumn>
    <tableColumn id="2" name="(A*X)" dataDxfId="53">
      <calculatedColumnFormula>$A$3*A7</calculatedColumnFormula>
    </tableColumn>
    <tableColumn id="3" name="(A*X)MOD M" dataDxfId="52">
      <calculatedColumnFormula>MOD(B7,$C$3)</calculatedColumnFormula>
    </tableColumn>
    <tableColumn id="4" name="Ui = ((A*X)MOD M)/ M" dataDxfId="51">
      <calculatedColumnFormula>C7/$C$3</calculatedColumnFormula>
    </tableColumn>
    <tableColumn id="5" name="Ni" dataDxfId="50">
      <calculatedColumnFormula>C7</calculatedColumnFormula>
    </tableColumn>
    <tableColumn id="6" name="ORDEN" dataDxfId="4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table" Target="../tables/table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table" Target="../tables/table1.xml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15"/>
  <sheetViews>
    <sheetView topLeftCell="I4" zoomScaleNormal="100" workbookViewId="0">
      <selection activeCell="S19" sqref="S19"/>
    </sheetView>
  </sheetViews>
  <sheetFormatPr baseColWidth="10" defaultRowHeight="15" x14ac:dyDescent="0.25"/>
  <cols>
    <col min="3" max="3" width="11.85546875" bestFit="1" customWidth="1"/>
    <col min="5" max="5" width="11.85546875" bestFit="1" customWidth="1"/>
    <col min="7" max="7" width="15.140625" bestFit="1" customWidth="1"/>
    <col min="12" max="12" width="18" bestFit="1" customWidth="1"/>
    <col min="13" max="13" width="11.85546875" bestFit="1" customWidth="1"/>
    <col min="16" max="16" width="16.140625" bestFit="1" customWidth="1"/>
    <col min="31" max="31" width="16.140625" bestFit="1" customWidth="1"/>
  </cols>
  <sheetData>
    <row r="1" spans="1:31" x14ac:dyDescent="0.25">
      <c r="Q1" s="39"/>
    </row>
    <row r="2" spans="1:31" ht="15.75" x14ac:dyDescent="0.25">
      <c r="I2" s="45" t="s">
        <v>63</v>
      </c>
      <c r="Q2" s="39"/>
      <c r="S2" s="45" t="s">
        <v>50</v>
      </c>
    </row>
    <row r="3" spans="1:31" x14ac:dyDescent="0.25">
      <c r="B3" s="7"/>
      <c r="C3" s="8" t="s">
        <v>3</v>
      </c>
      <c r="D3" s="8"/>
      <c r="E3" s="9" t="s">
        <v>7</v>
      </c>
      <c r="F3" s="10"/>
      <c r="G3" s="10" t="s">
        <v>39</v>
      </c>
      <c r="Q3" s="39"/>
    </row>
    <row r="4" spans="1:31" x14ac:dyDescent="0.25">
      <c r="A4" t="s">
        <v>0</v>
      </c>
      <c r="B4" s="1" t="s">
        <v>1</v>
      </c>
      <c r="C4" s="1" t="s">
        <v>2</v>
      </c>
      <c r="D4" s="4" t="s">
        <v>4</v>
      </c>
      <c r="E4" s="4" t="s">
        <v>5</v>
      </c>
      <c r="F4" s="4" t="s">
        <v>6</v>
      </c>
      <c r="G4" s="2" t="s">
        <v>17</v>
      </c>
      <c r="Q4" s="39"/>
    </row>
    <row r="5" spans="1:31" x14ac:dyDescent="0.25">
      <c r="A5">
        <f>+C5 * C5</f>
        <v>443556</v>
      </c>
      <c r="B5" s="1">
        <v>1</v>
      </c>
      <c r="C5" s="5">
        <v>666</v>
      </c>
      <c r="D5" s="1" t="str">
        <f>IFERROR(LEFT(A5,(LEN(A5)-4)/2),"")</f>
        <v>4</v>
      </c>
      <c r="E5" s="1" t="str">
        <f>IFERROR(IF(LEN(A5)&lt;4,A5,MID(A5,LEN(A5)/2-1,4)),"")</f>
        <v>4355</v>
      </c>
      <c r="F5" s="1" t="str">
        <f>IFERROR(RIGHT(A5,(LEN(A5)-LEN(E5&amp;D5))),"")</f>
        <v>6</v>
      </c>
      <c r="G5" s="15">
        <f>IFERROR(E5/10000,"")</f>
        <v>0.4355</v>
      </c>
      <c r="I5" s="36"/>
      <c r="Q5" s="39"/>
      <c r="AC5" t="s">
        <v>62</v>
      </c>
    </row>
    <row r="6" spans="1:31" x14ac:dyDescent="0.25">
      <c r="A6">
        <f t="shared" ref="A6:A33" si="0">+C6 * C6</f>
        <v>18966025</v>
      </c>
      <c r="B6" s="1">
        <v>2</v>
      </c>
      <c r="C6" s="6" t="str">
        <f>+IFERROR(E5,"")</f>
        <v>4355</v>
      </c>
      <c r="D6" s="1" t="str">
        <f t="shared" ref="D6:D33" si="1">IFERROR(LEFT(A6,(LEN(A6)-4)/2),"")</f>
        <v>18</v>
      </c>
      <c r="E6" s="1" t="str">
        <f t="shared" ref="E6:E33" si="2">IFERROR(IF(LEN(A6)&lt;4,A6,MID(A6,LEN(A6)/2-1,4)),"")</f>
        <v>9660</v>
      </c>
      <c r="F6" s="1" t="str">
        <f t="shared" ref="F6:F33" si="3">IFERROR(RIGHT(A6,(LEN(A6)-LEN(E6&amp;D6))),"")</f>
        <v>25</v>
      </c>
      <c r="G6" s="15">
        <f t="shared" ref="G6:G33" si="4">IFERROR(E6/10000,"")</f>
        <v>0.96599999999999997</v>
      </c>
      <c r="I6" s="32"/>
      <c r="Q6" s="39"/>
    </row>
    <row r="7" spans="1:31" x14ac:dyDescent="0.25">
      <c r="A7">
        <f t="shared" si="0"/>
        <v>93315600</v>
      </c>
      <c r="B7" s="1">
        <v>3</v>
      </c>
      <c r="C7" s="1" t="str">
        <f t="shared" ref="C7:C33" si="5">+IFERROR(E6,"")</f>
        <v>9660</v>
      </c>
      <c r="D7" s="1" t="str">
        <f t="shared" si="1"/>
        <v>93</v>
      </c>
      <c r="E7" s="1" t="str">
        <f t="shared" si="2"/>
        <v>3156</v>
      </c>
      <c r="F7" s="1" t="str">
        <f t="shared" si="3"/>
        <v>00</v>
      </c>
      <c r="G7" s="15">
        <f t="shared" si="4"/>
        <v>0.31559999999999999</v>
      </c>
      <c r="I7" s="32"/>
      <c r="Q7" s="39"/>
    </row>
    <row r="8" spans="1:31" x14ac:dyDescent="0.25">
      <c r="A8">
        <f t="shared" si="0"/>
        <v>9960336</v>
      </c>
      <c r="B8" s="1">
        <v>4</v>
      </c>
      <c r="C8" s="1" t="str">
        <f t="shared" si="5"/>
        <v>3156</v>
      </c>
      <c r="D8" s="1" t="str">
        <f t="shared" si="1"/>
        <v>9</v>
      </c>
      <c r="E8" s="1" t="str">
        <f t="shared" si="2"/>
        <v>9603</v>
      </c>
      <c r="F8" s="1" t="str">
        <f t="shared" si="3"/>
        <v>36</v>
      </c>
      <c r="G8" s="15">
        <f t="shared" si="4"/>
        <v>0.96030000000000004</v>
      </c>
      <c r="I8" s="32"/>
      <c r="Q8" s="39"/>
    </row>
    <row r="9" spans="1:31" x14ac:dyDescent="0.25">
      <c r="A9">
        <f t="shared" si="0"/>
        <v>92217609</v>
      </c>
      <c r="B9" s="1">
        <v>5</v>
      </c>
      <c r="C9" s="1" t="str">
        <f t="shared" si="5"/>
        <v>9603</v>
      </c>
      <c r="D9" s="1" t="str">
        <f t="shared" si="1"/>
        <v>92</v>
      </c>
      <c r="E9" s="1" t="str">
        <f t="shared" si="2"/>
        <v>2176</v>
      </c>
      <c r="F9" s="1" t="str">
        <f t="shared" si="3"/>
        <v>09</v>
      </c>
      <c r="G9" s="15">
        <f t="shared" si="4"/>
        <v>0.21759999999999999</v>
      </c>
      <c r="J9" s="32"/>
      <c r="Q9" s="39"/>
    </row>
    <row r="10" spans="1:31" x14ac:dyDescent="0.25">
      <c r="A10">
        <f t="shared" si="0"/>
        <v>4734976</v>
      </c>
      <c r="B10" s="1">
        <v>6</v>
      </c>
      <c r="C10" s="1" t="str">
        <f t="shared" si="5"/>
        <v>2176</v>
      </c>
      <c r="D10" s="1" t="str">
        <f t="shared" si="1"/>
        <v>4</v>
      </c>
      <c r="E10" s="1" t="str">
        <f t="shared" si="2"/>
        <v>7349</v>
      </c>
      <c r="F10" s="1" t="str">
        <f t="shared" si="3"/>
        <v>76</v>
      </c>
      <c r="G10" s="15">
        <f t="shared" si="4"/>
        <v>0.7349</v>
      </c>
      <c r="I10" s="32"/>
      <c r="Q10" s="39"/>
    </row>
    <row r="11" spans="1:31" x14ac:dyDescent="0.25">
      <c r="A11">
        <f t="shared" si="0"/>
        <v>54007801</v>
      </c>
      <c r="B11" s="1">
        <v>7</v>
      </c>
      <c r="C11" s="1" t="str">
        <f t="shared" si="5"/>
        <v>7349</v>
      </c>
      <c r="D11" s="1" t="str">
        <f t="shared" si="1"/>
        <v>54</v>
      </c>
      <c r="E11" s="1" t="str">
        <f t="shared" si="2"/>
        <v>0078</v>
      </c>
      <c r="F11" s="1" t="str">
        <f t="shared" si="3"/>
        <v>01</v>
      </c>
      <c r="G11" s="15">
        <f t="shared" si="4"/>
        <v>7.7999999999999996E-3</v>
      </c>
      <c r="Q11" s="39"/>
    </row>
    <row r="12" spans="1:31" x14ac:dyDescent="0.25">
      <c r="A12">
        <f t="shared" si="0"/>
        <v>6084</v>
      </c>
      <c r="B12" s="1">
        <v>8</v>
      </c>
      <c r="C12" s="1" t="str">
        <f t="shared" si="5"/>
        <v>0078</v>
      </c>
      <c r="D12" s="1" t="str">
        <f t="shared" si="1"/>
        <v/>
      </c>
      <c r="E12" s="1" t="str">
        <f t="shared" si="2"/>
        <v>6084</v>
      </c>
      <c r="F12" s="1" t="str">
        <f t="shared" si="3"/>
        <v/>
      </c>
      <c r="G12" s="15">
        <f t="shared" si="4"/>
        <v>0.60840000000000005</v>
      </c>
      <c r="I12" s="34" t="s">
        <v>40</v>
      </c>
      <c r="J12" s="35" t="s">
        <v>41</v>
      </c>
      <c r="L12" s="35" t="s">
        <v>42</v>
      </c>
      <c r="N12" s="35" t="s">
        <v>43</v>
      </c>
      <c r="P12" s="35" t="s">
        <v>47</v>
      </c>
      <c r="Q12" s="39"/>
    </row>
    <row r="13" spans="1:31" x14ac:dyDescent="0.25">
      <c r="A13">
        <f t="shared" si="0"/>
        <v>37015056</v>
      </c>
      <c r="B13" s="1">
        <v>9</v>
      </c>
      <c r="C13" s="1" t="str">
        <f t="shared" si="5"/>
        <v>6084</v>
      </c>
      <c r="D13" s="1" t="str">
        <f t="shared" si="1"/>
        <v>37</v>
      </c>
      <c r="E13" s="1" t="str">
        <f t="shared" si="2"/>
        <v>0150</v>
      </c>
      <c r="F13" s="1" t="str">
        <f t="shared" si="3"/>
        <v>56</v>
      </c>
      <c r="G13" s="15">
        <f t="shared" si="4"/>
        <v>1.4999999999999999E-2</v>
      </c>
      <c r="I13" t="s">
        <v>17</v>
      </c>
      <c r="J13" t="s">
        <v>44</v>
      </c>
      <c r="L13" t="s">
        <v>45</v>
      </c>
      <c r="M13" s="42">
        <f>COUNTIF(Tabla7[x=2],1)</f>
        <v>28</v>
      </c>
      <c r="N13">
        <f>POWER(M13-25,2)</f>
        <v>9</v>
      </c>
      <c r="P13" t="s">
        <v>48</v>
      </c>
      <c r="Q13" s="39"/>
    </row>
    <row r="14" spans="1:31" x14ac:dyDescent="0.25">
      <c r="A14">
        <f t="shared" si="0"/>
        <v>22500</v>
      </c>
      <c r="B14" s="1">
        <v>10</v>
      </c>
      <c r="C14" s="1" t="str">
        <f t="shared" si="5"/>
        <v>0150</v>
      </c>
      <c r="D14" s="1" t="str">
        <f t="shared" si="1"/>
        <v/>
      </c>
      <c r="E14" s="1" t="str">
        <f t="shared" si="2"/>
        <v>2250</v>
      </c>
      <c r="F14" s="1" t="str">
        <f t="shared" si="3"/>
        <v>0</v>
      </c>
      <c r="G14" s="15">
        <f t="shared" si="4"/>
        <v>0.22500000000000001</v>
      </c>
      <c r="I14">
        <v>0.4355</v>
      </c>
      <c r="J14">
        <f t="shared" ref="J14:J45" si="6">IF(I14&lt;0.5,1,0)</f>
        <v>1</v>
      </c>
      <c r="L14" t="s">
        <v>46</v>
      </c>
      <c r="M14" s="42">
        <f>COUNTIF(Tabla7[x=2],0)</f>
        <v>22</v>
      </c>
      <c r="N14">
        <f>POWER(M14-25,2)</f>
        <v>9</v>
      </c>
      <c r="P14" s="38">
        <v>3.84</v>
      </c>
      <c r="Q14" s="39"/>
    </row>
    <row r="15" spans="1:31" x14ac:dyDescent="0.25">
      <c r="A15">
        <f t="shared" si="0"/>
        <v>5062500</v>
      </c>
      <c r="B15" s="1">
        <v>11</v>
      </c>
      <c r="C15" s="1" t="str">
        <f t="shared" si="5"/>
        <v>2250</v>
      </c>
      <c r="D15" s="1" t="str">
        <f t="shared" si="1"/>
        <v>5</v>
      </c>
      <c r="E15" s="1" t="str">
        <f t="shared" si="2"/>
        <v>0625</v>
      </c>
      <c r="F15" s="1" t="str">
        <f t="shared" si="3"/>
        <v>00</v>
      </c>
      <c r="G15" s="15">
        <f t="shared" si="4"/>
        <v>6.25E-2</v>
      </c>
      <c r="I15">
        <v>0.96599999999999997</v>
      </c>
      <c r="J15">
        <f t="shared" si="6"/>
        <v>0</v>
      </c>
      <c r="Q15" s="39"/>
    </row>
    <row r="16" spans="1:31" x14ac:dyDescent="0.25">
      <c r="A16">
        <f t="shared" si="0"/>
        <v>390625</v>
      </c>
      <c r="B16" s="1">
        <v>12</v>
      </c>
      <c r="C16" s="1" t="str">
        <f t="shared" si="5"/>
        <v>0625</v>
      </c>
      <c r="D16" s="1" t="str">
        <f t="shared" si="1"/>
        <v>3</v>
      </c>
      <c r="E16" s="1" t="str">
        <f t="shared" si="2"/>
        <v>9062</v>
      </c>
      <c r="F16" s="1" t="str">
        <f t="shared" si="3"/>
        <v>5</v>
      </c>
      <c r="G16" s="15">
        <f t="shared" si="4"/>
        <v>0.90620000000000001</v>
      </c>
      <c r="I16">
        <v>0.31559999999999999</v>
      </c>
      <c r="J16">
        <f t="shared" si="6"/>
        <v>1</v>
      </c>
      <c r="N16" s="38">
        <f>+(N13/25)+(N14/25)</f>
        <v>0.72</v>
      </c>
      <c r="O16" t="s">
        <v>49</v>
      </c>
      <c r="P16" s="43" t="str">
        <f>+IF(N16&lt;P14,"Acepto Hipotesis","Rechazo Hipotesis")</f>
        <v>Acepto Hipotesis</v>
      </c>
      <c r="Q16" s="39"/>
      <c r="T16" s="34" t="s">
        <v>40</v>
      </c>
      <c r="V16" s="34" t="s">
        <v>41</v>
      </c>
      <c r="Z16" s="34" t="s">
        <v>42</v>
      </c>
      <c r="AC16" s="34" t="s">
        <v>43</v>
      </c>
      <c r="AE16" s="34" t="s">
        <v>47</v>
      </c>
    </row>
    <row r="17" spans="1:31" x14ac:dyDescent="0.25">
      <c r="A17">
        <f t="shared" si="0"/>
        <v>82119844</v>
      </c>
      <c r="B17" s="1">
        <v>13</v>
      </c>
      <c r="C17" s="1" t="str">
        <f t="shared" si="5"/>
        <v>9062</v>
      </c>
      <c r="D17" s="1" t="str">
        <f t="shared" si="1"/>
        <v>82</v>
      </c>
      <c r="E17" s="1" t="str">
        <f t="shared" si="2"/>
        <v>1198</v>
      </c>
      <c r="F17" s="1" t="str">
        <f t="shared" si="3"/>
        <v>44</v>
      </c>
      <c r="G17" s="15">
        <f t="shared" si="4"/>
        <v>0.1198</v>
      </c>
      <c r="I17">
        <v>0.96030000000000004</v>
      </c>
      <c r="J17">
        <f t="shared" si="6"/>
        <v>0</v>
      </c>
      <c r="Q17" s="39"/>
      <c r="S17" t="s">
        <v>17</v>
      </c>
      <c r="T17" t="s">
        <v>51</v>
      </c>
      <c r="V17" s="47" t="s">
        <v>35</v>
      </c>
      <c r="W17" s="48">
        <v>50</v>
      </c>
    </row>
    <row r="18" spans="1:31" x14ac:dyDescent="0.25">
      <c r="A18">
        <f t="shared" si="0"/>
        <v>1435204</v>
      </c>
      <c r="B18" s="1">
        <v>14</v>
      </c>
      <c r="C18" s="1" t="str">
        <f t="shared" si="5"/>
        <v>1198</v>
      </c>
      <c r="D18" s="1" t="str">
        <f t="shared" si="1"/>
        <v>1</v>
      </c>
      <c r="E18" s="1" t="str">
        <f t="shared" si="2"/>
        <v>4352</v>
      </c>
      <c r="F18" s="1" t="str">
        <f t="shared" si="3"/>
        <v>04</v>
      </c>
      <c r="G18" s="15">
        <f t="shared" si="4"/>
        <v>0.43519999999999998</v>
      </c>
      <c r="I18">
        <v>0.21759999999999999</v>
      </c>
      <c r="J18">
        <f t="shared" si="6"/>
        <v>1</v>
      </c>
      <c r="Q18" s="39"/>
      <c r="S18" s="44">
        <v>0.4355</v>
      </c>
      <c r="T18" s="46">
        <f>IF(Tabla78[[#This Row],[Ui]]&lt;=0.5,0,1)</f>
        <v>0</v>
      </c>
      <c r="X18" s="47" t="s">
        <v>56</v>
      </c>
      <c r="AC18" s="49" t="s">
        <v>61</v>
      </c>
      <c r="AE18" s="37">
        <v>7.81</v>
      </c>
    </row>
    <row r="19" spans="1:31" x14ac:dyDescent="0.25">
      <c r="A19">
        <f t="shared" si="0"/>
        <v>18939904</v>
      </c>
      <c r="B19" s="1">
        <v>15</v>
      </c>
      <c r="C19" s="1" t="str">
        <f t="shared" si="5"/>
        <v>4352</v>
      </c>
      <c r="D19" s="1" t="str">
        <f t="shared" si="1"/>
        <v>18</v>
      </c>
      <c r="E19" s="1" t="str">
        <f t="shared" si="2"/>
        <v>9399</v>
      </c>
      <c r="F19" s="1" t="str">
        <f t="shared" si="3"/>
        <v>04</v>
      </c>
      <c r="G19" s="15">
        <f t="shared" si="4"/>
        <v>0.93989999999999996</v>
      </c>
      <c r="I19">
        <v>0.7349</v>
      </c>
      <c r="J19">
        <f t="shared" si="6"/>
        <v>0</v>
      </c>
      <c r="Q19" s="39"/>
      <c r="S19" s="44">
        <v>0.96599999999999997</v>
      </c>
      <c r="T19" s="40">
        <f>IF(Tabla78[[#This Row],[Ui]]&lt;=0.5,0,1)</f>
        <v>1</v>
      </c>
      <c r="V19" s="49" t="s">
        <v>52</v>
      </c>
      <c r="W19" s="50">
        <v>7</v>
      </c>
      <c r="X19" s="48">
        <v>1</v>
      </c>
      <c r="Z19" s="49" t="s">
        <v>57</v>
      </c>
      <c r="AA19" s="50">
        <f>($W$17-X19+3)/POWER(2,X19+1)</f>
        <v>13</v>
      </c>
      <c r="AC19" s="50">
        <f>POWER(W19-AA19,2)/AA19</f>
        <v>2.7692307692307692</v>
      </c>
    </row>
    <row r="20" spans="1:31" x14ac:dyDescent="0.25">
      <c r="A20">
        <f t="shared" si="0"/>
        <v>88341201</v>
      </c>
      <c r="B20" s="1">
        <v>16</v>
      </c>
      <c r="C20" s="1" t="str">
        <f t="shared" si="5"/>
        <v>9399</v>
      </c>
      <c r="D20" s="1" t="str">
        <f t="shared" si="1"/>
        <v>88</v>
      </c>
      <c r="E20" s="1" t="str">
        <f t="shared" si="2"/>
        <v>3412</v>
      </c>
      <c r="F20" s="1" t="str">
        <f t="shared" si="3"/>
        <v>01</v>
      </c>
      <c r="G20" s="15">
        <f t="shared" si="4"/>
        <v>0.3412</v>
      </c>
      <c r="I20">
        <v>7.7999999999999996E-3</v>
      </c>
      <c r="J20">
        <f t="shared" si="6"/>
        <v>1</v>
      </c>
      <c r="Q20" s="39"/>
      <c r="S20">
        <v>0.31559999999999999</v>
      </c>
      <c r="T20" s="46">
        <f>IF(Tabla78[[#This Row],[Ui]]&lt;=0.5,0,1)</f>
        <v>0</v>
      </c>
      <c r="V20" s="49" t="s">
        <v>53</v>
      </c>
      <c r="W20" s="50">
        <v>4</v>
      </c>
      <c r="X20" s="48">
        <v>2</v>
      </c>
      <c r="Z20" s="49" t="s">
        <v>58</v>
      </c>
      <c r="AA20" s="50">
        <f>($W$17-X20+3)/POWER(2,X20+1)</f>
        <v>6.375</v>
      </c>
      <c r="AC20" s="50">
        <f>POWER(W20-AA20,2)/AA20</f>
        <v>0.88480392156862742</v>
      </c>
    </row>
    <row r="21" spans="1:31" x14ac:dyDescent="0.25">
      <c r="A21">
        <f t="shared" si="0"/>
        <v>11641744</v>
      </c>
      <c r="B21" s="1">
        <v>17</v>
      </c>
      <c r="C21" s="1" t="str">
        <f t="shared" si="5"/>
        <v>3412</v>
      </c>
      <c r="D21" s="1" t="str">
        <f t="shared" si="1"/>
        <v>11</v>
      </c>
      <c r="E21" s="1" t="str">
        <f t="shared" si="2"/>
        <v>6417</v>
      </c>
      <c r="F21" s="1" t="str">
        <f t="shared" si="3"/>
        <v>44</v>
      </c>
      <c r="G21" s="15">
        <f t="shared" si="4"/>
        <v>0.64170000000000005</v>
      </c>
      <c r="I21">
        <v>0.60840000000000005</v>
      </c>
      <c r="J21">
        <f t="shared" si="6"/>
        <v>0</v>
      </c>
      <c r="Q21" s="39"/>
      <c r="S21">
        <v>0.96030000000000004</v>
      </c>
      <c r="T21" s="40">
        <f>IF(Tabla78[[#This Row],[Ui]]&lt;=0.5,0,1)</f>
        <v>1</v>
      </c>
      <c r="V21" s="49" t="s">
        <v>54</v>
      </c>
      <c r="W21" s="50">
        <v>3</v>
      </c>
      <c r="X21" s="48">
        <v>3</v>
      </c>
      <c r="Z21" s="49" t="s">
        <v>59</v>
      </c>
      <c r="AA21" s="50">
        <f>($W$17-X21+3)/POWER(2,X21+1)</f>
        <v>3.125</v>
      </c>
      <c r="AC21" s="50">
        <f>POWER(W21-AA21,2)/AA21</f>
        <v>5.0000000000000001E-3</v>
      </c>
    </row>
    <row r="22" spans="1:31" x14ac:dyDescent="0.25">
      <c r="A22">
        <f t="shared" si="0"/>
        <v>41177889</v>
      </c>
      <c r="B22" s="1">
        <v>18</v>
      </c>
      <c r="C22" s="1" t="str">
        <f t="shared" si="5"/>
        <v>6417</v>
      </c>
      <c r="D22" s="1" t="str">
        <f t="shared" si="1"/>
        <v>41</v>
      </c>
      <c r="E22" s="1" t="str">
        <f t="shared" si="2"/>
        <v>1778</v>
      </c>
      <c r="F22" s="1" t="str">
        <f t="shared" si="3"/>
        <v>89</v>
      </c>
      <c r="G22" s="15">
        <f t="shared" si="4"/>
        <v>0.17780000000000001</v>
      </c>
      <c r="I22">
        <v>1.4999999999999999E-2</v>
      </c>
      <c r="J22">
        <f t="shared" si="6"/>
        <v>1</v>
      </c>
      <c r="Q22" s="39"/>
      <c r="S22" s="44">
        <v>0.21759999999999999</v>
      </c>
      <c r="T22" s="46">
        <f>IF(Tabla78[[#This Row],[Ui]]&lt;=0.5,0,1)</f>
        <v>0</v>
      </c>
      <c r="V22" s="49" t="s">
        <v>55</v>
      </c>
      <c r="W22" s="50">
        <v>1</v>
      </c>
      <c r="X22" s="48">
        <v>4</v>
      </c>
      <c r="Z22" s="49" t="s">
        <v>60</v>
      </c>
      <c r="AA22" s="50">
        <f>($W$17-X22+3)/POWER(2,X22+1)</f>
        <v>1.53125</v>
      </c>
      <c r="AC22" s="50">
        <f>POWER(W22-AA22,2)/AA22</f>
        <v>0.18431122448979592</v>
      </c>
    </row>
    <row r="23" spans="1:31" x14ac:dyDescent="0.25">
      <c r="A23">
        <f t="shared" si="0"/>
        <v>3161284</v>
      </c>
      <c r="B23" s="1">
        <v>19</v>
      </c>
      <c r="C23" s="1" t="str">
        <f t="shared" si="5"/>
        <v>1778</v>
      </c>
      <c r="D23" s="1" t="str">
        <f t="shared" si="1"/>
        <v>3</v>
      </c>
      <c r="E23" s="1" t="str">
        <f t="shared" si="2"/>
        <v>1612</v>
      </c>
      <c r="F23" s="1" t="str">
        <f t="shared" si="3"/>
        <v>84</v>
      </c>
      <c r="G23" s="15">
        <f t="shared" si="4"/>
        <v>0.16120000000000001</v>
      </c>
      <c r="I23">
        <v>0.22500000000000001</v>
      </c>
      <c r="J23">
        <f t="shared" si="6"/>
        <v>1</v>
      </c>
      <c r="Q23" s="39"/>
      <c r="S23" s="44">
        <v>0.7349</v>
      </c>
      <c r="T23" s="40">
        <f>IF(Tabla78[[#This Row],[Ui]]&lt;=0.5,0,1)</f>
        <v>1</v>
      </c>
    </row>
    <row r="24" spans="1:31" x14ac:dyDescent="0.25">
      <c r="A24">
        <f t="shared" si="0"/>
        <v>2598544</v>
      </c>
      <c r="B24" s="1">
        <v>20</v>
      </c>
      <c r="C24" s="1" t="str">
        <f t="shared" si="5"/>
        <v>1612</v>
      </c>
      <c r="D24" s="1" t="str">
        <f t="shared" si="1"/>
        <v>2</v>
      </c>
      <c r="E24" s="1" t="str">
        <f t="shared" si="2"/>
        <v>5985</v>
      </c>
      <c r="F24" s="1" t="str">
        <f t="shared" si="3"/>
        <v>44</v>
      </c>
      <c r="G24" s="15">
        <f t="shared" si="4"/>
        <v>0.59850000000000003</v>
      </c>
      <c r="I24">
        <v>6.25E-2</v>
      </c>
      <c r="J24">
        <f t="shared" si="6"/>
        <v>1</v>
      </c>
      <c r="Q24" s="39"/>
      <c r="S24">
        <v>7.7999999999999996E-3</v>
      </c>
      <c r="T24" s="46">
        <f>IF(Tabla78[[#This Row],[Ui]]&lt;=0.5,0,1)</f>
        <v>0</v>
      </c>
      <c r="AC24" s="37">
        <f>SUM(AC19:AC22)</f>
        <v>3.8433459152891922</v>
      </c>
      <c r="AE24" s="41" t="str">
        <f>+IF(AC24&lt;AE18,"Acepto Hipotesis","Rechazo Hipotesis")</f>
        <v>Acepto Hipotesis</v>
      </c>
    </row>
    <row r="25" spans="1:31" x14ac:dyDescent="0.25">
      <c r="A25">
        <f t="shared" si="0"/>
        <v>35820225</v>
      </c>
      <c r="B25" s="1">
        <v>21</v>
      </c>
      <c r="C25" s="1" t="str">
        <f t="shared" si="5"/>
        <v>5985</v>
      </c>
      <c r="D25" s="1" t="str">
        <f t="shared" si="1"/>
        <v>35</v>
      </c>
      <c r="E25" s="1" t="str">
        <f t="shared" si="2"/>
        <v>8202</v>
      </c>
      <c r="F25" s="1" t="str">
        <f t="shared" si="3"/>
        <v>25</v>
      </c>
      <c r="G25" s="15">
        <f t="shared" si="4"/>
        <v>0.82020000000000004</v>
      </c>
      <c r="I25">
        <v>0.90620000000000001</v>
      </c>
      <c r="J25">
        <f t="shared" si="6"/>
        <v>0</v>
      </c>
      <c r="Q25" s="39"/>
      <c r="S25">
        <v>0.60840000000000005</v>
      </c>
      <c r="T25" s="40">
        <f>IF(Tabla78[[#This Row],[Ui]]&lt;=0.5,0,1)</f>
        <v>1</v>
      </c>
    </row>
    <row r="26" spans="1:31" x14ac:dyDescent="0.25">
      <c r="A26">
        <f t="shared" si="0"/>
        <v>67272804</v>
      </c>
      <c r="B26" s="1">
        <v>22</v>
      </c>
      <c r="C26" s="1" t="str">
        <f t="shared" si="5"/>
        <v>8202</v>
      </c>
      <c r="D26" s="1" t="str">
        <f t="shared" si="1"/>
        <v>67</v>
      </c>
      <c r="E26" s="1" t="str">
        <f t="shared" si="2"/>
        <v>2728</v>
      </c>
      <c r="F26" s="1" t="str">
        <f t="shared" si="3"/>
        <v>04</v>
      </c>
      <c r="G26" s="15">
        <f t="shared" si="4"/>
        <v>0.27279999999999999</v>
      </c>
      <c r="I26">
        <v>0.1198</v>
      </c>
      <c r="J26">
        <f t="shared" si="6"/>
        <v>1</v>
      </c>
      <c r="Q26" s="39"/>
      <c r="S26" s="44">
        <v>1.4999999999999999E-2</v>
      </c>
      <c r="T26" s="46">
        <f>IF(Tabla78[[#This Row],[Ui]]&lt;=0.5,0,1)</f>
        <v>0</v>
      </c>
    </row>
    <row r="27" spans="1:31" x14ac:dyDescent="0.25">
      <c r="A27">
        <f t="shared" si="0"/>
        <v>7441984</v>
      </c>
      <c r="B27" s="1">
        <v>23</v>
      </c>
      <c r="C27" s="1" t="str">
        <f t="shared" si="5"/>
        <v>2728</v>
      </c>
      <c r="D27" s="1" t="str">
        <f t="shared" si="1"/>
        <v>7</v>
      </c>
      <c r="E27" s="1" t="str">
        <f t="shared" si="2"/>
        <v>4419</v>
      </c>
      <c r="F27" s="1" t="str">
        <f t="shared" si="3"/>
        <v>84</v>
      </c>
      <c r="G27" s="15">
        <f t="shared" si="4"/>
        <v>0.44190000000000002</v>
      </c>
      <c r="I27">
        <v>0.43519999999999998</v>
      </c>
      <c r="J27">
        <f t="shared" si="6"/>
        <v>1</v>
      </c>
      <c r="Q27" s="39"/>
      <c r="S27" s="44">
        <v>0.22500000000000001</v>
      </c>
      <c r="T27" s="46">
        <f>IF(Tabla78[[#This Row],[Ui]]&lt;=0.5,0,1)</f>
        <v>0</v>
      </c>
    </row>
    <row r="28" spans="1:31" x14ac:dyDescent="0.25">
      <c r="A28">
        <f t="shared" si="0"/>
        <v>19527561</v>
      </c>
      <c r="B28" s="1">
        <v>24</v>
      </c>
      <c r="C28" s="1" t="str">
        <f t="shared" si="5"/>
        <v>4419</v>
      </c>
      <c r="D28" s="1" t="str">
        <f t="shared" si="1"/>
        <v>19</v>
      </c>
      <c r="E28" s="1" t="str">
        <f t="shared" si="2"/>
        <v>5275</v>
      </c>
      <c r="F28" s="1" t="str">
        <f t="shared" si="3"/>
        <v>61</v>
      </c>
      <c r="G28" s="15">
        <f t="shared" si="4"/>
        <v>0.52749999999999997</v>
      </c>
      <c r="I28">
        <v>0.93989999999999996</v>
      </c>
      <c r="J28">
        <f t="shared" si="6"/>
        <v>0</v>
      </c>
      <c r="Q28" s="39"/>
      <c r="S28">
        <v>6.25E-2</v>
      </c>
      <c r="T28" s="46">
        <f>IF(Tabla78[[#This Row],[Ui]]&lt;=0.5,0,1)</f>
        <v>0</v>
      </c>
    </row>
    <row r="29" spans="1:31" x14ac:dyDescent="0.25">
      <c r="A29">
        <f t="shared" si="0"/>
        <v>27825625</v>
      </c>
      <c r="B29" s="1">
        <v>25</v>
      </c>
      <c r="C29" s="1" t="str">
        <f t="shared" si="5"/>
        <v>5275</v>
      </c>
      <c r="D29" s="1" t="str">
        <f t="shared" si="1"/>
        <v>27</v>
      </c>
      <c r="E29" s="1" t="str">
        <f t="shared" si="2"/>
        <v>8256</v>
      </c>
      <c r="F29" s="1" t="str">
        <f t="shared" si="3"/>
        <v>25</v>
      </c>
      <c r="G29" s="15">
        <f t="shared" si="4"/>
        <v>0.8256</v>
      </c>
      <c r="I29">
        <v>0.3412</v>
      </c>
      <c r="J29">
        <f t="shared" si="6"/>
        <v>1</v>
      </c>
      <c r="Q29" s="39"/>
      <c r="S29">
        <v>0.90620000000000001</v>
      </c>
      <c r="T29" s="40">
        <f>IF(Tabla78[[#This Row],[Ui]]&lt;=0.5,0,1)</f>
        <v>1</v>
      </c>
    </row>
    <row r="30" spans="1:31" x14ac:dyDescent="0.25">
      <c r="A30">
        <f t="shared" si="0"/>
        <v>68161536</v>
      </c>
      <c r="B30" s="1">
        <v>26</v>
      </c>
      <c r="C30" s="1" t="str">
        <f t="shared" si="5"/>
        <v>8256</v>
      </c>
      <c r="D30" s="1" t="str">
        <f t="shared" si="1"/>
        <v>68</v>
      </c>
      <c r="E30" s="1" t="str">
        <f t="shared" si="2"/>
        <v>1615</v>
      </c>
      <c r="F30" s="1" t="str">
        <f t="shared" si="3"/>
        <v>36</v>
      </c>
      <c r="G30" s="15">
        <f t="shared" si="4"/>
        <v>0.1615</v>
      </c>
      <c r="I30">
        <v>0.64170000000000005</v>
      </c>
      <c r="J30">
        <f t="shared" si="6"/>
        <v>0</v>
      </c>
      <c r="Q30" s="39"/>
      <c r="S30" s="44">
        <v>0.1198</v>
      </c>
      <c r="T30" s="46">
        <f>IF(Tabla78[[#This Row],[Ui]]&lt;=0.5,0,1)</f>
        <v>0</v>
      </c>
    </row>
    <row r="31" spans="1:31" x14ac:dyDescent="0.25">
      <c r="A31">
        <f t="shared" si="0"/>
        <v>2608225</v>
      </c>
      <c r="B31" s="1">
        <v>27</v>
      </c>
      <c r="C31" s="1" t="str">
        <f t="shared" si="5"/>
        <v>1615</v>
      </c>
      <c r="D31" s="1" t="str">
        <f t="shared" si="1"/>
        <v>2</v>
      </c>
      <c r="E31" s="1" t="str">
        <f t="shared" si="2"/>
        <v>6082</v>
      </c>
      <c r="F31" s="1" t="str">
        <f t="shared" si="3"/>
        <v>25</v>
      </c>
      <c r="G31" s="15">
        <f t="shared" si="4"/>
        <v>0.60819999999999996</v>
      </c>
      <c r="I31">
        <v>0.17780000000000001</v>
      </c>
      <c r="J31">
        <f t="shared" si="6"/>
        <v>1</v>
      </c>
      <c r="Q31" s="39"/>
      <c r="S31" s="44">
        <v>0.43519999999999998</v>
      </c>
      <c r="T31" s="46">
        <f>IF(Tabla78[[#This Row],[Ui]]&lt;=0.5,0,1)</f>
        <v>0</v>
      </c>
    </row>
    <row r="32" spans="1:31" x14ac:dyDescent="0.25">
      <c r="A32">
        <f t="shared" si="0"/>
        <v>36990724</v>
      </c>
      <c r="B32" s="1">
        <v>28</v>
      </c>
      <c r="C32" s="1" t="str">
        <f t="shared" si="5"/>
        <v>6082</v>
      </c>
      <c r="D32" s="1" t="str">
        <f t="shared" si="1"/>
        <v>36</v>
      </c>
      <c r="E32" s="1" t="str">
        <f t="shared" si="2"/>
        <v>9907</v>
      </c>
      <c r="F32" s="1" t="str">
        <f t="shared" si="3"/>
        <v>24</v>
      </c>
      <c r="G32" s="15">
        <f t="shared" si="4"/>
        <v>0.99070000000000003</v>
      </c>
      <c r="I32">
        <v>0.16120000000000001</v>
      </c>
      <c r="J32">
        <f t="shared" si="6"/>
        <v>1</v>
      </c>
      <c r="Q32" s="39"/>
      <c r="S32">
        <v>0.93989999999999996</v>
      </c>
      <c r="T32" s="40">
        <f>IF(Tabla78[[#This Row],[Ui]]&lt;=0.5,0,1)</f>
        <v>1</v>
      </c>
    </row>
    <row r="33" spans="1:20" x14ac:dyDescent="0.25">
      <c r="A33">
        <f t="shared" si="0"/>
        <v>98148649</v>
      </c>
      <c r="B33" s="1">
        <v>29</v>
      </c>
      <c r="C33" s="1" t="str">
        <f t="shared" si="5"/>
        <v>9907</v>
      </c>
      <c r="D33" s="1" t="str">
        <f t="shared" si="1"/>
        <v>98</v>
      </c>
      <c r="E33" s="1" t="str">
        <f t="shared" si="2"/>
        <v>1486</v>
      </c>
      <c r="F33" s="1" t="str">
        <f t="shared" si="3"/>
        <v>49</v>
      </c>
      <c r="G33" s="15">
        <f t="shared" si="4"/>
        <v>0.14860000000000001</v>
      </c>
      <c r="I33">
        <v>0.59850000000000003</v>
      </c>
      <c r="J33">
        <f t="shared" si="6"/>
        <v>0</v>
      </c>
      <c r="Q33" s="39"/>
      <c r="S33">
        <v>0.3412</v>
      </c>
      <c r="T33" s="46">
        <f>IF(Tabla78[[#This Row],[Ui]]&lt;=0.5,0,1)</f>
        <v>0</v>
      </c>
    </row>
    <row r="34" spans="1:20" x14ac:dyDescent="0.25">
      <c r="A34">
        <f t="shared" ref="A34:A53" si="7">+C34 * C34</f>
        <v>2208196</v>
      </c>
      <c r="B34" s="1">
        <v>30</v>
      </c>
      <c r="C34" s="1" t="str">
        <f t="shared" ref="C34:C53" si="8">+IFERROR(E33,"")</f>
        <v>1486</v>
      </c>
      <c r="D34" s="1" t="str">
        <f t="shared" ref="D34:D53" si="9">IFERROR(LEFT(A34,(LEN(A34)-4)/2),"")</f>
        <v>2</v>
      </c>
      <c r="E34" s="1" t="str">
        <f t="shared" ref="E34:E53" si="10">IFERROR(IF(LEN(A34)&lt;4,A34,MID(A34,LEN(A34)/2-1,4)),"")</f>
        <v>2081</v>
      </c>
      <c r="F34" s="1" t="str">
        <f t="shared" ref="F34:F53" si="11">IFERROR(RIGHT(A34,(LEN(A34)-LEN(E34&amp;D34))),"")</f>
        <v>96</v>
      </c>
      <c r="G34" s="15">
        <f t="shared" ref="G34:G53" si="12">IFERROR(E34/10000,"")</f>
        <v>0.20810000000000001</v>
      </c>
      <c r="I34">
        <v>0.82020000000000004</v>
      </c>
      <c r="J34">
        <f t="shared" si="6"/>
        <v>0</v>
      </c>
      <c r="Q34" s="39"/>
      <c r="S34" s="44">
        <v>0.64170000000000005</v>
      </c>
      <c r="T34" s="40">
        <f>IF(Tabla78[[#This Row],[Ui]]&lt;=0.5,0,1)</f>
        <v>1</v>
      </c>
    </row>
    <row r="35" spans="1:20" x14ac:dyDescent="0.25">
      <c r="A35">
        <f t="shared" si="7"/>
        <v>4330561</v>
      </c>
      <c r="B35" s="1">
        <v>31</v>
      </c>
      <c r="C35" s="1" t="str">
        <f t="shared" si="8"/>
        <v>2081</v>
      </c>
      <c r="D35" s="1" t="str">
        <f t="shared" si="9"/>
        <v>4</v>
      </c>
      <c r="E35" s="1" t="str">
        <f t="shared" si="10"/>
        <v>3305</v>
      </c>
      <c r="F35" s="1" t="str">
        <f t="shared" si="11"/>
        <v>61</v>
      </c>
      <c r="G35" s="15">
        <f t="shared" si="12"/>
        <v>0.33050000000000002</v>
      </c>
      <c r="I35">
        <v>0.27279999999999999</v>
      </c>
      <c r="J35">
        <f t="shared" si="6"/>
        <v>1</v>
      </c>
      <c r="Q35" s="39"/>
      <c r="S35" s="44">
        <v>0.17780000000000001</v>
      </c>
      <c r="T35" s="46">
        <f>IF(Tabla78[[#This Row],[Ui]]&lt;=0.5,0,1)</f>
        <v>0</v>
      </c>
    </row>
    <row r="36" spans="1:20" x14ac:dyDescent="0.25">
      <c r="A36">
        <f t="shared" si="7"/>
        <v>10923025</v>
      </c>
      <c r="B36" s="1">
        <v>32</v>
      </c>
      <c r="C36" s="1" t="str">
        <f t="shared" si="8"/>
        <v>3305</v>
      </c>
      <c r="D36" s="1" t="str">
        <f t="shared" si="9"/>
        <v>10</v>
      </c>
      <c r="E36" s="1" t="str">
        <f t="shared" si="10"/>
        <v>9230</v>
      </c>
      <c r="F36" s="1" t="str">
        <f t="shared" si="11"/>
        <v>25</v>
      </c>
      <c r="G36" s="15">
        <f t="shared" si="12"/>
        <v>0.92300000000000004</v>
      </c>
      <c r="I36">
        <v>0.44190000000000002</v>
      </c>
      <c r="J36">
        <f t="shared" si="6"/>
        <v>1</v>
      </c>
      <c r="Q36" s="39"/>
      <c r="S36">
        <v>0.16120000000000001</v>
      </c>
      <c r="T36" s="46">
        <f>IF(Tabla78[[#This Row],[Ui]]&lt;=0.5,0,1)</f>
        <v>0</v>
      </c>
    </row>
    <row r="37" spans="1:20" x14ac:dyDescent="0.25">
      <c r="A37">
        <f t="shared" si="7"/>
        <v>85192900</v>
      </c>
      <c r="B37" s="1">
        <v>33</v>
      </c>
      <c r="C37" s="1" t="str">
        <f t="shared" si="8"/>
        <v>9230</v>
      </c>
      <c r="D37" s="1" t="str">
        <f t="shared" si="9"/>
        <v>85</v>
      </c>
      <c r="E37" s="1" t="str">
        <f t="shared" si="10"/>
        <v>1929</v>
      </c>
      <c r="F37" s="1" t="str">
        <f t="shared" si="11"/>
        <v>00</v>
      </c>
      <c r="G37" s="15">
        <f t="shared" si="12"/>
        <v>0.19289999999999999</v>
      </c>
      <c r="I37">
        <v>0.52749999999999997</v>
      </c>
      <c r="J37">
        <f t="shared" si="6"/>
        <v>0</v>
      </c>
      <c r="Q37" s="39"/>
      <c r="S37">
        <v>0.59850000000000003</v>
      </c>
      <c r="T37" s="40">
        <f>IF(Tabla78[[#This Row],[Ui]]&lt;=0.5,0,1)</f>
        <v>1</v>
      </c>
    </row>
    <row r="38" spans="1:20" x14ac:dyDescent="0.25">
      <c r="A38">
        <f t="shared" si="7"/>
        <v>3721041</v>
      </c>
      <c r="B38" s="1">
        <v>34</v>
      </c>
      <c r="C38" s="1" t="str">
        <f t="shared" si="8"/>
        <v>1929</v>
      </c>
      <c r="D38" s="1" t="str">
        <f t="shared" si="9"/>
        <v>3</v>
      </c>
      <c r="E38" s="1" t="str">
        <f t="shared" si="10"/>
        <v>7210</v>
      </c>
      <c r="F38" s="1" t="str">
        <f t="shared" si="11"/>
        <v>41</v>
      </c>
      <c r="G38" s="15">
        <f t="shared" si="12"/>
        <v>0.72099999999999997</v>
      </c>
      <c r="I38">
        <v>0.8256</v>
      </c>
      <c r="J38">
        <f t="shared" si="6"/>
        <v>0</v>
      </c>
      <c r="Q38" s="39"/>
      <c r="S38" s="44">
        <v>0.82020000000000004</v>
      </c>
      <c r="T38" s="40">
        <f>IF(Tabla78[[#This Row],[Ui]]&lt;=0.5,0,1)</f>
        <v>1</v>
      </c>
    </row>
    <row r="39" spans="1:20" x14ac:dyDescent="0.25">
      <c r="A39">
        <f t="shared" si="7"/>
        <v>51984100</v>
      </c>
      <c r="B39" s="1">
        <v>35</v>
      </c>
      <c r="C39" s="1" t="str">
        <f t="shared" si="8"/>
        <v>7210</v>
      </c>
      <c r="D39" s="1" t="str">
        <f t="shared" si="9"/>
        <v>51</v>
      </c>
      <c r="E39" s="1" t="str">
        <f t="shared" si="10"/>
        <v>9841</v>
      </c>
      <c r="F39" s="1" t="str">
        <f t="shared" si="11"/>
        <v>00</v>
      </c>
      <c r="G39" s="15">
        <f t="shared" si="12"/>
        <v>0.98409999999999997</v>
      </c>
      <c r="I39">
        <v>0.1615</v>
      </c>
      <c r="J39">
        <f t="shared" si="6"/>
        <v>1</v>
      </c>
      <c r="Q39" s="39"/>
      <c r="S39" s="44">
        <v>0.27279999999999999</v>
      </c>
      <c r="T39" s="46">
        <f>IF(Tabla78[[#This Row],[Ui]]&lt;=0.5,0,1)</f>
        <v>0</v>
      </c>
    </row>
    <row r="40" spans="1:20" x14ac:dyDescent="0.25">
      <c r="A40">
        <f t="shared" si="7"/>
        <v>96845281</v>
      </c>
      <c r="B40" s="1">
        <v>36</v>
      </c>
      <c r="C40" s="1" t="str">
        <f t="shared" si="8"/>
        <v>9841</v>
      </c>
      <c r="D40" s="1" t="str">
        <f t="shared" si="9"/>
        <v>96</v>
      </c>
      <c r="E40" s="1" t="str">
        <f t="shared" si="10"/>
        <v>8452</v>
      </c>
      <c r="F40" s="1" t="str">
        <f t="shared" si="11"/>
        <v>81</v>
      </c>
      <c r="G40" s="15">
        <f t="shared" si="12"/>
        <v>0.84519999999999995</v>
      </c>
      <c r="I40">
        <v>0.60819999999999996</v>
      </c>
      <c r="J40">
        <f t="shared" si="6"/>
        <v>0</v>
      </c>
      <c r="Q40" s="39"/>
      <c r="S40">
        <v>0.44190000000000002</v>
      </c>
      <c r="T40" s="46">
        <f>IF(Tabla78[[#This Row],[Ui]]&lt;=0.5,0,1)</f>
        <v>0</v>
      </c>
    </row>
    <row r="41" spans="1:20" x14ac:dyDescent="0.25">
      <c r="A41">
        <f t="shared" si="7"/>
        <v>71436304</v>
      </c>
      <c r="B41" s="1">
        <v>37</v>
      </c>
      <c r="C41" s="1" t="str">
        <f t="shared" si="8"/>
        <v>8452</v>
      </c>
      <c r="D41" s="1" t="str">
        <f t="shared" si="9"/>
        <v>71</v>
      </c>
      <c r="E41" s="1" t="str">
        <f t="shared" si="10"/>
        <v>4363</v>
      </c>
      <c r="F41" s="1" t="str">
        <f t="shared" si="11"/>
        <v>04</v>
      </c>
      <c r="G41" s="15">
        <f t="shared" si="12"/>
        <v>0.43630000000000002</v>
      </c>
      <c r="I41">
        <v>0.99070000000000003</v>
      </c>
      <c r="J41">
        <f t="shared" si="6"/>
        <v>0</v>
      </c>
      <c r="Q41" s="39"/>
      <c r="S41">
        <v>0.52749999999999997</v>
      </c>
      <c r="T41" s="40">
        <f>IF(Tabla78[[#This Row],[Ui]]&lt;=0.5,0,1)</f>
        <v>1</v>
      </c>
    </row>
    <row r="42" spans="1:20" x14ac:dyDescent="0.25">
      <c r="A42">
        <f t="shared" si="7"/>
        <v>19035769</v>
      </c>
      <c r="B42" s="1">
        <v>38</v>
      </c>
      <c r="C42" s="1" t="str">
        <f t="shared" si="8"/>
        <v>4363</v>
      </c>
      <c r="D42" s="1" t="str">
        <f t="shared" si="9"/>
        <v>19</v>
      </c>
      <c r="E42" s="1" t="str">
        <f t="shared" si="10"/>
        <v>0357</v>
      </c>
      <c r="F42" s="1" t="str">
        <f t="shared" si="11"/>
        <v>69</v>
      </c>
      <c r="G42" s="15">
        <f t="shared" si="12"/>
        <v>3.5700000000000003E-2</v>
      </c>
      <c r="I42">
        <v>0.14860000000000001</v>
      </c>
      <c r="J42">
        <f t="shared" si="6"/>
        <v>1</v>
      </c>
      <c r="Q42" s="39"/>
      <c r="S42" s="44">
        <v>0.8256</v>
      </c>
      <c r="T42" s="40">
        <f>IF(Tabla78[[#This Row],[Ui]]&lt;=0.5,0,1)</f>
        <v>1</v>
      </c>
    </row>
    <row r="43" spans="1:20" x14ac:dyDescent="0.25">
      <c r="A43">
        <f t="shared" si="7"/>
        <v>127449</v>
      </c>
      <c r="B43" s="1">
        <v>39</v>
      </c>
      <c r="C43" s="1" t="str">
        <f t="shared" si="8"/>
        <v>0357</v>
      </c>
      <c r="D43" s="1" t="str">
        <f t="shared" si="9"/>
        <v>1</v>
      </c>
      <c r="E43" s="1" t="str">
        <f t="shared" si="10"/>
        <v>2744</v>
      </c>
      <c r="F43" s="1" t="str">
        <f t="shared" si="11"/>
        <v>9</v>
      </c>
      <c r="G43" s="15">
        <f t="shared" si="12"/>
        <v>0.27439999999999998</v>
      </c>
      <c r="I43">
        <v>0.20810000000000001</v>
      </c>
      <c r="J43">
        <f t="shared" si="6"/>
        <v>1</v>
      </c>
      <c r="Q43" s="39"/>
      <c r="S43" s="44">
        <v>0.1615</v>
      </c>
      <c r="T43" s="46">
        <f>IF(Tabla78[[#This Row],[Ui]]&lt;=0.5,0,1)</f>
        <v>0</v>
      </c>
    </row>
    <row r="44" spans="1:20" x14ac:dyDescent="0.25">
      <c r="A44">
        <f t="shared" si="7"/>
        <v>7529536</v>
      </c>
      <c r="B44" s="1">
        <v>40</v>
      </c>
      <c r="C44" s="1" t="str">
        <f t="shared" si="8"/>
        <v>2744</v>
      </c>
      <c r="D44" s="1" t="str">
        <f t="shared" si="9"/>
        <v>7</v>
      </c>
      <c r="E44" s="1" t="str">
        <f t="shared" si="10"/>
        <v>5295</v>
      </c>
      <c r="F44" s="1" t="str">
        <f t="shared" si="11"/>
        <v>36</v>
      </c>
      <c r="G44" s="15">
        <f t="shared" si="12"/>
        <v>0.52949999999999997</v>
      </c>
      <c r="I44">
        <v>0.33050000000000002</v>
      </c>
      <c r="J44">
        <f t="shared" si="6"/>
        <v>1</v>
      </c>
      <c r="Q44" s="39"/>
      <c r="S44">
        <v>0.60819999999999996</v>
      </c>
      <c r="T44" s="40">
        <f>IF(Tabla78[[#This Row],[Ui]]&lt;=0.5,0,1)</f>
        <v>1</v>
      </c>
    </row>
    <row r="45" spans="1:20" x14ac:dyDescent="0.25">
      <c r="A45">
        <f t="shared" si="7"/>
        <v>28037025</v>
      </c>
      <c r="B45" s="1">
        <v>41</v>
      </c>
      <c r="C45" s="1" t="str">
        <f t="shared" si="8"/>
        <v>5295</v>
      </c>
      <c r="D45" s="1" t="str">
        <f t="shared" si="9"/>
        <v>28</v>
      </c>
      <c r="E45" s="1" t="str">
        <f t="shared" si="10"/>
        <v>0370</v>
      </c>
      <c r="F45" s="1" t="str">
        <f t="shared" si="11"/>
        <v>25</v>
      </c>
      <c r="G45" s="15">
        <f t="shared" si="12"/>
        <v>3.6999999999999998E-2</v>
      </c>
      <c r="I45">
        <v>0.92300000000000004</v>
      </c>
      <c r="J45">
        <f t="shared" si="6"/>
        <v>0</v>
      </c>
      <c r="Q45" s="39"/>
      <c r="S45">
        <v>0.99070000000000003</v>
      </c>
      <c r="T45" s="40">
        <f>IF(Tabla78[[#This Row],[Ui]]&lt;=0.5,0,1)</f>
        <v>1</v>
      </c>
    </row>
    <row r="46" spans="1:20" x14ac:dyDescent="0.25">
      <c r="A46">
        <f t="shared" si="7"/>
        <v>136900</v>
      </c>
      <c r="B46" s="1">
        <v>42</v>
      </c>
      <c r="C46" s="1" t="str">
        <f t="shared" si="8"/>
        <v>0370</v>
      </c>
      <c r="D46" s="1" t="str">
        <f t="shared" si="9"/>
        <v>1</v>
      </c>
      <c r="E46" s="1" t="str">
        <f t="shared" si="10"/>
        <v>3690</v>
      </c>
      <c r="F46" s="1" t="str">
        <f t="shared" si="11"/>
        <v>0</v>
      </c>
      <c r="G46" s="15">
        <f t="shared" si="12"/>
        <v>0.36899999999999999</v>
      </c>
      <c r="I46">
        <v>0.19289999999999999</v>
      </c>
      <c r="J46">
        <f t="shared" ref="J46:J63" si="13">IF(I46&lt;0.5,1,0)</f>
        <v>1</v>
      </c>
      <c r="Q46" s="39"/>
      <c r="S46" s="44">
        <v>0.14860000000000001</v>
      </c>
      <c r="T46" s="46">
        <f>IF(Tabla78[[#This Row],[Ui]]&lt;=0.5,0,1)</f>
        <v>0</v>
      </c>
    </row>
    <row r="47" spans="1:20" x14ac:dyDescent="0.25">
      <c r="A47">
        <f t="shared" si="7"/>
        <v>13616100</v>
      </c>
      <c r="B47" s="1">
        <v>43</v>
      </c>
      <c r="C47" s="1" t="str">
        <f t="shared" si="8"/>
        <v>3690</v>
      </c>
      <c r="D47" s="1" t="str">
        <f t="shared" si="9"/>
        <v>13</v>
      </c>
      <c r="E47" s="1" t="str">
        <f t="shared" si="10"/>
        <v>6161</v>
      </c>
      <c r="F47" s="1" t="str">
        <f t="shared" si="11"/>
        <v>00</v>
      </c>
      <c r="G47" s="15">
        <f t="shared" si="12"/>
        <v>0.61609999999999998</v>
      </c>
      <c r="I47">
        <v>0.72099999999999997</v>
      </c>
      <c r="J47">
        <f t="shared" si="13"/>
        <v>0</v>
      </c>
      <c r="Q47" s="39"/>
      <c r="S47" s="44">
        <v>0.20810000000000001</v>
      </c>
      <c r="T47" s="46">
        <f>IF(Tabla78[[#This Row],[Ui]]&lt;=0.5,0,1)</f>
        <v>0</v>
      </c>
    </row>
    <row r="48" spans="1:20" x14ac:dyDescent="0.25">
      <c r="A48">
        <f t="shared" si="7"/>
        <v>37957921</v>
      </c>
      <c r="B48" s="1">
        <v>44</v>
      </c>
      <c r="C48" s="1" t="str">
        <f t="shared" si="8"/>
        <v>6161</v>
      </c>
      <c r="D48" s="1" t="str">
        <f t="shared" si="9"/>
        <v>37</v>
      </c>
      <c r="E48" s="1" t="str">
        <f t="shared" si="10"/>
        <v>9579</v>
      </c>
      <c r="F48" s="1" t="str">
        <f t="shared" si="11"/>
        <v>21</v>
      </c>
      <c r="G48" s="15">
        <f t="shared" si="12"/>
        <v>0.95789999999999997</v>
      </c>
      <c r="I48">
        <v>0.98409999999999997</v>
      </c>
      <c r="J48">
        <f t="shared" si="13"/>
        <v>0</v>
      </c>
      <c r="Q48" s="39"/>
      <c r="S48">
        <v>0.33050000000000002</v>
      </c>
      <c r="T48" s="46">
        <f>IF(Tabla78[[#This Row],[Ui]]&lt;=0.5,0,1)</f>
        <v>0</v>
      </c>
    </row>
    <row r="49" spans="1:20" x14ac:dyDescent="0.25">
      <c r="A49">
        <f t="shared" si="7"/>
        <v>91757241</v>
      </c>
      <c r="B49" s="1">
        <v>45</v>
      </c>
      <c r="C49" s="1" t="str">
        <f t="shared" si="8"/>
        <v>9579</v>
      </c>
      <c r="D49" s="1" t="str">
        <f t="shared" si="9"/>
        <v>91</v>
      </c>
      <c r="E49" s="1" t="str">
        <f t="shared" si="10"/>
        <v>7572</v>
      </c>
      <c r="F49" s="1" t="str">
        <f t="shared" si="11"/>
        <v>41</v>
      </c>
      <c r="G49" s="15">
        <f t="shared" si="12"/>
        <v>0.75719999999999998</v>
      </c>
      <c r="I49">
        <v>0.84519999999999995</v>
      </c>
      <c r="J49">
        <f t="shared" si="13"/>
        <v>0</v>
      </c>
      <c r="Q49" s="39"/>
      <c r="S49">
        <v>0.92300000000000004</v>
      </c>
      <c r="T49" s="40">
        <f>IF(Tabla78[[#This Row],[Ui]]&lt;=0.5,0,1)</f>
        <v>1</v>
      </c>
    </row>
    <row r="50" spans="1:20" x14ac:dyDescent="0.25">
      <c r="A50">
        <f t="shared" si="7"/>
        <v>57335184</v>
      </c>
      <c r="B50" s="1">
        <v>46</v>
      </c>
      <c r="C50" s="1" t="str">
        <f t="shared" si="8"/>
        <v>7572</v>
      </c>
      <c r="D50" s="1" t="str">
        <f t="shared" si="9"/>
        <v>57</v>
      </c>
      <c r="E50" s="1" t="str">
        <f t="shared" si="10"/>
        <v>3351</v>
      </c>
      <c r="F50" s="1" t="str">
        <f t="shared" si="11"/>
        <v>84</v>
      </c>
      <c r="G50" s="15">
        <f t="shared" si="12"/>
        <v>0.33510000000000001</v>
      </c>
      <c r="I50">
        <v>0.43630000000000002</v>
      </c>
      <c r="J50">
        <f t="shared" si="13"/>
        <v>1</v>
      </c>
      <c r="Q50" s="39"/>
      <c r="S50" s="44">
        <v>0.19289999999999999</v>
      </c>
      <c r="T50" s="46">
        <f>IF(Tabla78[[#This Row],[Ui]]&lt;=0.5,0,1)</f>
        <v>0</v>
      </c>
    </row>
    <row r="51" spans="1:20" x14ac:dyDescent="0.25">
      <c r="A51">
        <f t="shared" si="7"/>
        <v>11229201</v>
      </c>
      <c r="B51" s="1">
        <v>47</v>
      </c>
      <c r="C51" s="1" t="str">
        <f t="shared" si="8"/>
        <v>3351</v>
      </c>
      <c r="D51" s="1" t="str">
        <f t="shared" si="9"/>
        <v>11</v>
      </c>
      <c r="E51" s="1" t="str">
        <f t="shared" si="10"/>
        <v>2292</v>
      </c>
      <c r="F51" s="1" t="str">
        <f t="shared" si="11"/>
        <v>01</v>
      </c>
      <c r="G51" s="15">
        <f t="shared" si="12"/>
        <v>0.22919999999999999</v>
      </c>
      <c r="I51">
        <v>3.5700000000000003E-2</v>
      </c>
      <c r="J51">
        <f t="shared" si="13"/>
        <v>1</v>
      </c>
      <c r="Q51" s="39"/>
      <c r="S51" s="44">
        <v>0.72099999999999997</v>
      </c>
      <c r="T51" s="40">
        <f>IF(Tabla78[[#This Row],[Ui]]&lt;=0.5,0,1)</f>
        <v>1</v>
      </c>
    </row>
    <row r="52" spans="1:20" x14ac:dyDescent="0.25">
      <c r="A52">
        <f t="shared" si="7"/>
        <v>5253264</v>
      </c>
      <c r="B52" s="1">
        <v>48</v>
      </c>
      <c r="C52" s="1" t="str">
        <f t="shared" si="8"/>
        <v>2292</v>
      </c>
      <c r="D52" s="1" t="str">
        <f t="shared" si="9"/>
        <v>5</v>
      </c>
      <c r="E52" s="1" t="str">
        <f t="shared" si="10"/>
        <v>2532</v>
      </c>
      <c r="F52" s="1" t="str">
        <f t="shared" si="11"/>
        <v>64</v>
      </c>
      <c r="G52" s="15">
        <f t="shared" si="12"/>
        <v>0.25319999999999998</v>
      </c>
      <c r="I52">
        <v>0.27439999999999998</v>
      </c>
      <c r="J52">
        <f t="shared" si="13"/>
        <v>1</v>
      </c>
      <c r="Q52" s="39"/>
      <c r="S52">
        <v>0.98409999999999997</v>
      </c>
      <c r="T52" s="40">
        <f>IF(Tabla78[[#This Row],[Ui]]&lt;=0.5,0,1)</f>
        <v>1</v>
      </c>
    </row>
    <row r="53" spans="1:20" x14ac:dyDescent="0.25">
      <c r="A53">
        <f t="shared" si="7"/>
        <v>6411024</v>
      </c>
      <c r="B53" s="1">
        <v>49</v>
      </c>
      <c r="C53" s="1" t="str">
        <f t="shared" si="8"/>
        <v>2532</v>
      </c>
      <c r="D53" s="1" t="str">
        <f t="shared" si="9"/>
        <v>6</v>
      </c>
      <c r="E53" s="1" t="str">
        <f t="shared" si="10"/>
        <v>4110</v>
      </c>
      <c r="F53" s="1" t="str">
        <f t="shared" si="11"/>
        <v>24</v>
      </c>
      <c r="G53" s="15">
        <f t="shared" si="12"/>
        <v>0.41099999999999998</v>
      </c>
      <c r="I53">
        <v>0.52949999999999997</v>
      </c>
      <c r="J53">
        <f t="shared" si="13"/>
        <v>0</v>
      </c>
      <c r="Q53" s="39"/>
      <c r="S53">
        <v>0.84519999999999995</v>
      </c>
      <c r="T53" s="40">
        <f>IF(Tabla78[[#This Row],[Ui]]&lt;=0.5,0,1)</f>
        <v>1</v>
      </c>
    </row>
    <row r="54" spans="1:20" x14ac:dyDescent="0.25">
      <c r="A54" s="14">
        <f t="shared" ref="A54" si="14">+C54 * C54</f>
        <v>16892100</v>
      </c>
      <c r="B54" s="1">
        <v>50</v>
      </c>
      <c r="C54" s="1" t="str">
        <f t="shared" ref="C54" si="15">+IFERROR(E53,"")</f>
        <v>4110</v>
      </c>
      <c r="D54" s="1" t="str">
        <f t="shared" ref="D54" si="16">IFERROR(LEFT(A54,(LEN(A54)-4)/2),"")</f>
        <v>16</v>
      </c>
      <c r="E54" s="1" t="str">
        <f t="shared" ref="E54" si="17">IFERROR(IF(LEN(A54)&lt;4,A54,MID(A54,LEN(A54)/2-1,4)),"")</f>
        <v>8921</v>
      </c>
      <c r="F54" s="1" t="str">
        <f t="shared" ref="F54" si="18">IFERROR(RIGHT(A54,(LEN(A54)-LEN(E54&amp;D54))),"")</f>
        <v>00</v>
      </c>
      <c r="G54" s="6">
        <f t="shared" ref="G54" si="19">IFERROR(E54/10000,"")</f>
        <v>0.8921</v>
      </c>
      <c r="I54">
        <v>3.6999999999999998E-2</v>
      </c>
      <c r="J54">
        <f t="shared" si="13"/>
        <v>1</v>
      </c>
      <c r="Q54" s="39"/>
      <c r="S54" s="44">
        <v>0.43630000000000002</v>
      </c>
      <c r="T54" s="46">
        <f>IF(Tabla78[[#This Row],[Ui]]&lt;=0.5,0,1)</f>
        <v>0</v>
      </c>
    </row>
    <row r="55" spans="1:20" x14ac:dyDescent="0.25">
      <c r="A55" s="14">
        <f t="shared" ref="A55:A67" si="20">+C55 * C55</f>
        <v>79584241</v>
      </c>
      <c r="B55" s="1">
        <v>51</v>
      </c>
      <c r="C55" s="1" t="str">
        <f t="shared" ref="C55:C67" si="21">+IFERROR(E54,"")</f>
        <v>8921</v>
      </c>
      <c r="D55" s="1" t="str">
        <f t="shared" ref="D55:D67" si="22">IFERROR(LEFT(A55,(LEN(A55)-4)/2),"")</f>
        <v>79</v>
      </c>
      <c r="E55" s="1" t="str">
        <f t="shared" ref="E55:E67" si="23">IFERROR(IF(LEN(A55)&lt;4,A55,MID(A55,LEN(A55)/2-1,4)),"")</f>
        <v>5842</v>
      </c>
      <c r="F55" s="1" t="str">
        <f t="shared" ref="F55:F67" si="24">IFERROR(RIGHT(A55,(LEN(A55)-LEN(E55&amp;D55))),"")</f>
        <v>41</v>
      </c>
      <c r="G55" s="6">
        <f t="shared" ref="G55:G67" si="25">IFERROR(E55/10000,"")</f>
        <v>0.58420000000000005</v>
      </c>
      <c r="H55" s="13"/>
      <c r="I55">
        <v>0.36899999999999999</v>
      </c>
      <c r="J55">
        <f t="shared" si="13"/>
        <v>1</v>
      </c>
      <c r="Q55" s="39"/>
      <c r="S55" s="44">
        <v>3.5700000000000003E-2</v>
      </c>
      <c r="T55" s="46">
        <f>IF(Tabla78[[#This Row],[Ui]]&lt;=0.5,0,1)</f>
        <v>0</v>
      </c>
    </row>
    <row r="56" spans="1:20" x14ac:dyDescent="0.25">
      <c r="A56" s="14">
        <f t="shared" si="20"/>
        <v>34128964</v>
      </c>
      <c r="B56" s="1">
        <v>52</v>
      </c>
      <c r="C56" s="1" t="str">
        <f t="shared" si="21"/>
        <v>5842</v>
      </c>
      <c r="D56" s="1" t="str">
        <f t="shared" si="22"/>
        <v>34</v>
      </c>
      <c r="E56" s="1" t="str">
        <f t="shared" si="23"/>
        <v>1289</v>
      </c>
      <c r="F56" s="1" t="str">
        <f t="shared" si="24"/>
        <v>64</v>
      </c>
      <c r="G56" s="6">
        <f t="shared" si="25"/>
        <v>0.12889999999999999</v>
      </c>
      <c r="H56" s="13"/>
      <c r="I56">
        <v>0.61609999999999998</v>
      </c>
      <c r="J56">
        <f t="shared" si="13"/>
        <v>0</v>
      </c>
      <c r="Q56" s="39"/>
      <c r="S56">
        <v>0.27439999999999998</v>
      </c>
      <c r="T56" s="46">
        <f>IF(Tabla78[[#This Row],[Ui]]&lt;=0.5,0,1)</f>
        <v>0</v>
      </c>
    </row>
    <row r="57" spans="1:20" x14ac:dyDescent="0.25">
      <c r="A57" s="14">
        <f t="shared" si="20"/>
        <v>1661521</v>
      </c>
      <c r="B57" s="1">
        <v>53</v>
      </c>
      <c r="C57" s="1" t="str">
        <f t="shared" si="21"/>
        <v>1289</v>
      </c>
      <c r="D57" s="1" t="str">
        <f t="shared" si="22"/>
        <v>1</v>
      </c>
      <c r="E57" s="1" t="str">
        <f t="shared" si="23"/>
        <v>6615</v>
      </c>
      <c r="F57" s="1" t="str">
        <f t="shared" si="24"/>
        <v>21</v>
      </c>
      <c r="G57" s="6">
        <f t="shared" si="25"/>
        <v>0.66149999999999998</v>
      </c>
      <c r="H57" s="13"/>
      <c r="I57">
        <v>0.95789999999999997</v>
      </c>
      <c r="J57">
        <f t="shared" si="13"/>
        <v>0</v>
      </c>
      <c r="Q57" s="39"/>
      <c r="S57">
        <v>0.52949999999999997</v>
      </c>
      <c r="T57" s="40">
        <f>IF(Tabla78[[#This Row],[Ui]]&lt;=0.5,0,1)</f>
        <v>1</v>
      </c>
    </row>
    <row r="58" spans="1:20" x14ac:dyDescent="0.25">
      <c r="A58" s="14">
        <f t="shared" si="20"/>
        <v>43758225</v>
      </c>
      <c r="B58" s="1">
        <v>54</v>
      </c>
      <c r="C58" s="1" t="str">
        <f t="shared" si="21"/>
        <v>6615</v>
      </c>
      <c r="D58" s="1" t="str">
        <f t="shared" si="22"/>
        <v>43</v>
      </c>
      <c r="E58" s="1" t="str">
        <f t="shared" si="23"/>
        <v>7582</v>
      </c>
      <c r="F58" s="1" t="str">
        <f t="shared" si="24"/>
        <v>25</v>
      </c>
      <c r="G58" s="6">
        <f t="shared" si="25"/>
        <v>0.75819999999999999</v>
      </c>
      <c r="H58" s="13"/>
      <c r="I58">
        <v>0.75719999999999998</v>
      </c>
      <c r="J58">
        <f t="shared" si="13"/>
        <v>0</v>
      </c>
      <c r="Q58" s="39"/>
      <c r="S58" s="44">
        <v>3.6999999999999998E-2</v>
      </c>
      <c r="T58" s="46">
        <f>IF(Tabla78[[#This Row],[Ui]]&lt;=0.5,0,1)</f>
        <v>0</v>
      </c>
    </row>
    <row r="59" spans="1:20" x14ac:dyDescent="0.25">
      <c r="A59" s="14">
        <f t="shared" si="20"/>
        <v>57486724</v>
      </c>
      <c r="B59" s="1">
        <v>55</v>
      </c>
      <c r="C59" s="1" t="str">
        <f t="shared" si="21"/>
        <v>7582</v>
      </c>
      <c r="D59" s="1" t="str">
        <f t="shared" si="22"/>
        <v>57</v>
      </c>
      <c r="E59" s="1" t="str">
        <f t="shared" si="23"/>
        <v>4867</v>
      </c>
      <c r="F59" s="1" t="str">
        <f t="shared" si="24"/>
        <v>24</v>
      </c>
      <c r="G59" s="6">
        <f t="shared" si="25"/>
        <v>0.48670000000000002</v>
      </c>
      <c r="H59" s="13"/>
      <c r="I59">
        <v>0.33510000000000001</v>
      </c>
      <c r="J59">
        <f t="shared" si="13"/>
        <v>1</v>
      </c>
      <c r="Q59" s="39"/>
      <c r="S59" s="44">
        <v>0.36899999999999999</v>
      </c>
      <c r="T59" s="46">
        <f>IF(Tabla78[[#This Row],[Ui]]&lt;=0.5,0,1)</f>
        <v>0</v>
      </c>
    </row>
    <row r="60" spans="1:20" x14ac:dyDescent="0.25">
      <c r="A60" s="14">
        <f t="shared" si="20"/>
        <v>23687689</v>
      </c>
      <c r="B60" s="1">
        <v>56</v>
      </c>
      <c r="C60" s="1" t="str">
        <f t="shared" si="21"/>
        <v>4867</v>
      </c>
      <c r="D60" s="1" t="str">
        <f t="shared" si="22"/>
        <v>23</v>
      </c>
      <c r="E60" s="1" t="str">
        <f t="shared" si="23"/>
        <v>6876</v>
      </c>
      <c r="F60" s="1" t="str">
        <f t="shared" si="24"/>
        <v>89</v>
      </c>
      <c r="G60" s="6">
        <f t="shared" si="25"/>
        <v>0.68759999999999999</v>
      </c>
      <c r="H60" s="13"/>
      <c r="I60">
        <v>0.22919999999999999</v>
      </c>
      <c r="J60">
        <f t="shared" si="13"/>
        <v>1</v>
      </c>
      <c r="Q60" s="39"/>
      <c r="S60">
        <v>0.61609999999999998</v>
      </c>
      <c r="T60" s="40">
        <f>IF(Tabla78[[#This Row],[Ui]]&lt;=0.5,0,1)</f>
        <v>1</v>
      </c>
    </row>
    <row r="61" spans="1:20" x14ac:dyDescent="0.25">
      <c r="A61" s="14">
        <f t="shared" si="20"/>
        <v>47279376</v>
      </c>
      <c r="B61" s="1">
        <v>57</v>
      </c>
      <c r="C61" s="1" t="str">
        <f t="shared" si="21"/>
        <v>6876</v>
      </c>
      <c r="D61" s="1" t="str">
        <f t="shared" si="22"/>
        <v>47</v>
      </c>
      <c r="E61" s="1" t="str">
        <f t="shared" si="23"/>
        <v>2793</v>
      </c>
      <c r="F61" s="1" t="str">
        <f t="shared" si="24"/>
        <v>76</v>
      </c>
      <c r="G61" s="6">
        <f t="shared" si="25"/>
        <v>0.27929999999999999</v>
      </c>
      <c r="H61" s="13"/>
      <c r="I61">
        <v>0.25319999999999998</v>
      </c>
      <c r="J61">
        <f t="shared" si="13"/>
        <v>1</v>
      </c>
      <c r="Q61" s="39"/>
      <c r="S61">
        <v>0.95789999999999997</v>
      </c>
      <c r="T61" s="40">
        <f>IF(Tabla78[[#This Row],[Ui]]&lt;=0.5,0,1)</f>
        <v>1</v>
      </c>
    </row>
    <row r="62" spans="1:20" x14ac:dyDescent="0.25">
      <c r="A62" s="14">
        <f t="shared" si="20"/>
        <v>7800849</v>
      </c>
      <c r="B62" s="1">
        <v>58</v>
      </c>
      <c r="C62" s="1" t="str">
        <f t="shared" si="21"/>
        <v>2793</v>
      </c>
      <c r="D62" s="1" t="str">
        <f t="shared" si="22"/>
        <v>7</v>
      </c>
      <c r="E62" s="1" t="str">
        <f t="shared" si="23"/>
        <v>8008</v>
      </c>
      <c r="F62" s="1" t="str">
        <f t="shared" si="24"/>
        <v>49</v>
      </c>
      <c r="G62" s="6">
        <f t="shared" si="25"/>
        <v>0.80079999999999996</v>
      </c>
      <c r="H62" s="13"/>
      <c r="I62">
        <v>0.41099999999999998</v>
      </c>
      <c r="J62">
        <f t="shared" si="13"/>
        <v>1</v>
      </c>
      <c r="Q62" s="39"/>
      <c r="S62" s="44">
        <v>0.75719999999999998</v>
      </c>
      <c r="T62" s="40">
        <f>IF(Tabla78[[#This Row],[Ui]]&lt;=0.5,0,1)</f>
        <v>1</v>
      </c>
    </row>
    <row r="63" spans="1:20" x14ac:dyDescent="0.25">
      <c r="A63" s="14">
        <f t="shared" si="20"/>
        <v>64128064</v>
      </c>
      <c r="B63" s="1">
        <v>59</v>
      </c>
      <c r="C63" s="1" t="str">
        <f t="shared" si="21"/>
        <v>8008</v>
      </c>
      <c r="D63" s="1" t="str">
        <f t="shared" si="22"/>
        <v>64</v>
      </c>
      <c r="E63" s="1" t="str">
        <f t="shared" si="23"/>
        <v>1280</v>
      </c>
      <c r="F63" s="1" t="str">
        <f t="shared" si="24"/>
        <v>64</v>
      </c>
      <c r="G63" s="6">
        <f t="shared" si="25"/>
        <v>0.128</v>
      </c>
      <c r="H63" s="13"/>
      <c r="I63">
        <v>0.8921</v>
      </c>
      <c r="J63">
        <f t="shared" si="13"/>
        <v>0</v>
      </c>
      <c r="Q63" s="39"/>
      <c r="S63" s="44">
        <v>0.33510000000000001</v>
      </c>
      <c r="T63" s="46">
        <f>IF(Tabla78[[#This Row],[Ui]]&lt;=0.5,0,1)</f>
        <v>0</v>
      </c>
    </row>
    <row r="64" spans="1:20" x14ac:dyDescent="0.25">
      <c r="A64" s="14">
        <f t="shared" si="20"/>
        <v>1638400</v>
      </c>
      <c r="B64" s="1">
        <v>60</v>
      </c>
      <c r="C64" s="1" t="str">
        <f t="shared" si="21"/>
        <v>1280</v>
      </c>
      <c r="D64" s="1" t="str">
        <f t="shared" si="22"/>
        <v>1</v>
      </c>
      <c r="E64" s="1" t="str">
        <f t="shared" si="23"/>
        <v>6384</v>
      </c>
      <c r="F64" s="1" t="str">
        <f t="shared" si="24"/>
        <v>00</v>
      </c>
      <c r="G64" s="6">
        <f t="shared" si="25"/>
        <v>0.63839999999999997</v>
      </c>
      <c r="H64" s="13"/>
      <c r="Q64" s="39"/>
      <c r="S64">
        <v>0.22919999999999999</v>
      </c>
      <c r="T64" s="46">
        <f>IF(Tabla78[[#This Row],[Ui]]&lt;=0.5,0,1)</f>
        <v>0</v>
      </c>
    </row>
    <row r="65" spans="1:20" x14ac:dyDescent="0.25">
      <c r="A65" s="14">
        <f t="shared" si="20"/>
        <v>40755456</v>
      </c>
      <c r="B65" s="1">
        <v>61</v>
      </c>
      <c r="C65" s="1" t="str">
        <f t="shared" si="21"/>
        <v>6384</v>
      </c>
      <c r="D65" s="1" t="str">
        <f t="shared" si="22"/>
        <v>40</v>
      </c>
      <c r="E65" s="1" t="str">
        <f t="shared" si="23"/>
        <v>7554</v>
      </c>
      <c r="F65" s="1" t="str">
        <f t="shared" si="24"/>
        <v>56</v>
      </c>
      <c r="G65" s="6">
        <f t="shared" si="25"/>
        <v>0.75539999999999996</v>
      </c>
      <c r="H65" s="13"/>
      <c r="Q65" s="39"/>
      <c r="S65">
        <v>0.25319999999999998</v>
      </c>
      <c r="T65" s="46">
        <f>IF(Tabla78[[#This Row],[Ui]]&lt;=0.5,0,1)</f>
        <v>0</v>
      </c>
    </row>
    <row r="66" spans="1:20" x14ac:dyDescent="0.25">
      <c r="A66" s="14">
        <f t="shared" si="20"/>
        <v>57062916</v>
      </c>
      <c r="B66" s="1">
        <v>62</v>
      </c>
      <c r="C66" s="1" t="str">
        <f t="shared" si="21"/>
        <v>7554</v>
      </c>
      <c r="D66" s="1" t="str">
        <f t="shared" si="22"/>
        <v>57</v>
      </c>
      <c r="E66" s="1" t="str">
        <f t="shared" si="23"/>
        <v>0629</v>
      </c>
      <c r="F66" s="1" t="str">
        <f t="shared" si="24"/>
        <v>16</v>
      </c>
      <c r="G66" s="6">
        <f t="shared" si="25"/>
        <v>6.2899999999999998E-2</v>
      </c>
      <c r="H66" s="13"/>
      <c r="Q66" s="39"/>
      <c r="S66" s="44">
        <v>0.41099999999999998</v>
      </c>
      <c r="T66" s="46">
        <f>IF(Tabla78[[#This Row],[Ui]]&lt;=0.5,0,1)</f>
        <v>0</v>
      </c>
    </row>
    <row r="67" spans="1:20" x14ac:dyDescent="0.25">
      <c r="A67" s="14">
        <f t="shared" si="20"/>
        <v>395641</v>
      </c>
      <c r="B67" s="1">
        <v>63</v>
      </c>
      <c r="C67" s="1" t="str">
        <f t="shared" si="21"/>
        <v>0629</v>
      </c>
      <c r="D67" s="1" t="str">
        <f t="shared" si="22"/>
        <v>3</v>
      </c>
      <c r="E67" s="1" t="str">
        <f t="shared" si="23"/>
        <v>9564</v>
      </c>
      <c r="F67" s="1" t="str">
        <f t="shared" si="24"/>
        <v>1</v>
      </c>
      <c r="G67" s="6">
        <f t="shared" si="25"/>
        <v>0.95640000000000003</v>
      </c>
      <c r="H67" s="13"/>
      <c r="Q67" s="39"/>
      <c r="S67" s="44">
        <v>0.8921</v>
      </c>
      <c r="T67" s="40">
        <f>IF(Tabla78[[#This Row],[Ui]]&lt;=0.5,0,1)</f>
        <v>1</v>
      </c>
    </row>
    <row r="68" spans="1:20" x14ac:dyDescent="0.25">
      <c r="A68" s="14">
        <f t="shared" ref="A68:A93" si="26">+C68 * C68</f>
        <v>91470096</v>
      </c>
      <c r="B68" s="1">
        <v>64</v>
      </c>
      <c r="C68" s="1" t="str">
        <f t="shared" ref="C68:C93" si="27">+IFERROR(E67,"")</f>
        <v>9564</v>
      </c>
      <c r="D68" s="1" t="str">
        <f t="shared" ref="D68:D93" si="28">IFERROR(LEFT(A68,(LEN(A68)-4)/2),"")</f>
        <v>91</v>
      </c>
      <c r="E68" s="1" t="str">
        <f t="shared" ref="E68:E93" si="29">IFERROR(IF(LEN(A68)&lt;4,A68,MID(A68,LEN(A68)/2-1,4)),"")</f>
        <v>4700</v>
      </c>
      <c r="F68" s="1" t="str">
        <f t="shared" ref="F68:F93" si="30">IFERROR(RIGHT(A68,(LEN(A68)-LEN(E68&amp;D68))),"")</f>
        <v>96</v>
      </c>
      <c r="G68" s="6">
        <f t="shared" ref="G68:G93" si="31">IFERROR(E68/10000,"")</f>
        <v>0.47</v>
      </c>
      <c r="H68" s="13"/>
      <c r="Q68" s="39"/>
    </row>
    <row r="69" spans="1:20" x14ac:dyDescent="0.25">
      <c r="A69" s="14">
        <f t="shared" si="26"/>
        <v>22090000</v>
      </c>
      <c r="B69" s="1">
        <v>65</v>
      </c>
      <c r="C69" s="1" t="str">
        <f t="shared" si="27"/>
        <v>4700</v>
      </c>
      <c r="D69" s="1" t="str">
        <f t="shared" si="28"/>
        <v>22</v>
      </c>
      <c r="E69" s="1" t="str">
        <f t="shared" si="29"/>
        <v>0900</v>
      </c>
      <c r="F69" s="1" t="str">
        <f t="shared" si="30"/>
        <v>00</v>
      </c>
      <c r="G69" s="6">
        <f t="shared" si="31"/>
        <v>0.09</v>
      </c>
      <c r="H69" s="13"/>
      <c r="Q69" s="39"/>
    </row>
    <row r="70" spans="1:20" x14ac:dyDescent="0.25">
      <c r="A70" s="14">
        <f t="shared" si="26"/>
        <v>810000</v>
      </c>
      <c r="B70" s="1">
        <v>66</v>
      </c>
      <c r="C70" s="1" t="str">
        <f t="shared" si="27"/>
        <v>0900</v>
      </c>
      <c r="D70" s="1" t="str">
        <f t="shared" si="28"/>
        <v>8</v>
      </c>
      <c r="E70" s="1" t="str">
        <f t="shared" si="29"/>
        <v>1000</v>
      </c>
      <c r="F70" s="1" t="str">
        <f t="shared" si="30"/>
        <v>0</v>
      </c>
      <c r="G70" s="6">
        <f t="shared" si="31"/>
        <v>0.1</v>
      </c>
      <c r="H70" s="13"/>
      <c r="Q70" s="39"/>
    </row>
    <row r="71" spans="1:20" x14ac:dyDescent="0.25">
      <c r="A71" s="14">
        <f t="shared" si="26"/>
        <v>1000000</v>
      </c>
      <c r="B71" s="1">
        <v>67</v>
      </c>
      <c r="C71" s="1" t="str">
        <f t="shared" si="27"/>
        <v>1000</v>
      </c>
      <c r="D71" s="1" t="str">
        <f t="shared" si="28"/>
        <v>1</v>
      </c>
      <c r="E71" s="1" t="str">
        <f t="shared" si="29"/>
        <v>0000</v>
      </c>
      <c r="F71" s="1" t="str">
        <f t="shared" si="30"/>
        <v>00</v>
      </c>
      <c r="G71" s="6">
        <f t="shared" si="31"/>
        <v>0</v>
      </c>
      <c r="H71" s="13"/>
    </row>
    <row r="72" spans="1:20" x14ac:dyDescent="0.25">
      <c r="A72" s="14">
        <f t="shared" si="26"/>
        <v>0</v>
      </c>
      <c r="B72" s="1">
        <v>68</v>
      </c>
      <c r="C72" s="1" t="str">
        <f t="shared" si="27"/>
        <v>0000</v>
      </c>
      <c r="D72" s="1" t="str">
        <f t="shared" si="28"/>
        <v/>
      </c>
      <c r="E72" s="1">
        <f t="shared" si="29"/>
        <v>0</v>
      </c>
      <c r="F72" s="1" t="str">
        <f t="shared" si="30"/>
        <v/>
      </c>
      <c r="G72" s="6">
        <f t="shared" si="31"/>
        <v>0</v>
      </c>
      <c r="H72" s="13"/>
    </row>
    <row r="73" spans="1:20" x14ac:dyDescent="0.25">
      <c r="A73" s="14">
        <f t="shared" si="26"/>
        <v>0</v>
      </c>
      <c r="B73" s="1">
        <v>69</v>
      </c>
      <c r="C73" s="1">
        <f t="shared" si="27"/>
        <v>0</v>
      </c>
      <c r="D73" s="1" t="str">
        <f t="shared" si="28"/>
        <v/>
      </c>
      <c r="E73" s="1">
        <f t="shared" si="29"/>
        <v>0</v>
      </c>
      <c r="F73" s="1" t="str">
        <f t="shared" si="30"/>
        <v/>
      </c>
      <c r="G73" s="6">
        <f t="shared" si="31"/>
        <v>0</v>
      </c>
      <c r="H73" s="13"/>
    </row>
    <row r="74" spans="1:20" x14ac:dyDescent="0.25">
      <c r="A74" s="14">
        <f t="shared" si="26"/>
        <v>0</v>
      </c>
      <c r="B74" s="1">
        <v>70</v>
      </c>
      <c r="C74" s="1">
        <f t="shared" si="27"/>
        <v>0</v>
      </c>
      <c r="D74" s="1" t="str">
        <f t="shared" si="28"/>
        <v/>
      </c>
      <c r="E74" s="1">
        <f t="shared" si="29"/>
        <v>0</v>
      </c>
      <c r="F74" s="1" t="str">
        <f t="shared" si="30"/>
        <v/>
      </c>
      <c r="G74" s="6">
        <f t="shared" si="31"/>
        <v>0</v>
      </c>
      <c r="H74" s="13"/>
    </row>
    <row r="75" spans="1:20" x14ac:dyDescent="0.25">
      <c r="A75" s="14">
        <f t="shared" si="26"/>
        <v>0</v>
      </c>
      <c r="B75" s="1">
        <v>71</v>
      </c>
      <c r="C75" s="1">
        <f t="shared" si="27"/>
        <v>0</v>
      </c>
      <c r="D75" s="1" t="str">
        <f t="shared" si="28"/>
        <v/>
      </c>
      <c r="E75" s="1">
        <f t="shared" si="29"/>
        <v>0</v>
      </c>
      <c r="F75" s="1" t="str">
        <f t="shared" si="30"/>
        <v/>
      </c>
      <c r="G75" s="6">
        <f t="shared" si="31"/>
        <v>0</v>
      </c>
      <c r="H75" s="13"/>
    </row>
    <row r="76" spans="1:20" x14ac:dyDescent="0.25">
      <c r="A76" s="14">
        <f t="shared" si="26"/>
        <v>0</v>
      </c>
      <c r="B76" s="1">
        <v>72</v>
      </c>
      <c r="C76" s="1">
        <f t="shared" si="27"/>
        <v>0</v>
      </c>
      <c r="D76" s="1" t="str">
        <f t="shared" si="28"/>
        <v/>
      </c>
      <c r="E76" s="1">
        <f t="shared" si="29"/>
        <v>0</v>
      </c>
      <c r="F76" s="1" t="str">
        <f t="shared" si="30"/>
        <v/>
      </c>
      <c r="G76" s="6">
        <f t="shared" si="31"/>
        <v>0</v>
      </c>
      <c r="H76" s="13"/>
    </row>
    <row r="77" spans="1:20" x14ac:dyDescent="0.25">
      <c r="A77" s="14">
        <f t="shared" si="26"/>
        <v>0</v>
      </c>
      <c r="B77" s="1">
        <v>73</v>
      </c>
      <c r="C77" s="1">
        <f t="shared" si="27"/>
        <v>0</v>
      </c>
      <c r="D77" s="1" t="str">
        <f t="shared" si="28"/>
        <v/>
      </c>
      <c r="E77" s="1">
        <f t="shared" si="29"/>
        <v>0</v>
      </c>
      <c r="F77" s="1" t="str">
        <f t="shared" si="30"/>
        <v/>
      </c>
      <c r="G77" s="6">
        <f t="shared" si="31"/>
        <v>0</v>
      </c>
      <c r="H77" s="13"/>
    </row>
    <row r="78" spans="1:20" x14ac:dyDescent="0.25">
      <c r="A78" s="14">
        <f t="shared" si="26"/>
        <v>0</v>
      </c>
      <c r="B78" s="1">
        <v>74</v>
      </c>
      <c r="C78" s="1">
        <f t="shared" si="27"/>
        <v>0</v>
      </c>
      <c r="D78" s="1" t="str">
        <f t="shared" si="28"/>
        <v/>
      </c>
      <c r="E78" s="1">
        <f t="shared" si="29"/>
        <v>0</v>
      </c>
      <c r="F78" s="1" t="str">
        <f t="shared" si="30"/>
        <v/>
      </c>
      <c r="G78" s="6">
        <f t="shared" si="31"/>
        <v>0</v>
      </c>
      <c r="H78" s="13"/>
    </row>
    <row r="79" spans="1:20" x14ac:dyDescent="0.25">
      <c r="A79" s="14">
        <f t="shared" si="26"/>
        <v>0</v>
      </c>
      <c r="B79" s="1">
        <v>75</v>
      </c>
      <c r="C79" s="1">
        <f t="shared" si="27"/>
        <v>0</v>
      </c>
      <c r="D79" s="1" t="str">
        <f t="shared" si="28"/>
        <v/>
      </c>
      <c r="E79" s="1">
        <f t="shared" si="29"/>
        <v>0</v>
      </c>
      <c r="F79" s="1" t="str">
        <f t="shared" si="30"/>
        <v/>
      </c>
      <c r="G79" s="6">
        <f t="shared" si="31"/>
        <v>0</v>
      </c>
      <c r="H79" s="13"/>
    </row>
    <row r="80" spans="1:20" x14ac:dyDescent="0.25">
      <c r="A80" s="14">
        <f t="shared" si="26"/>
        <v>0</v>
      </c>
      <c r="B80" s="1">
        <v>76</v>
      </c>
      <c r="C80" s="1">
        <f t="shared" si="27"/>
        <v>0</v>
      </c>
      <c r="D80" s="1" t="str">
        <f t="shared" si="28"/>
        <v/>
      </c>
      <c r="E80" s="1">
        <f t="shared" si="29"/>
        <v>0</v>
      </c>
      <c r="F80" s="1" t="str">
        <f t="shared" si="30"/>
        <v/>
      </c>
      <c r="G80" s="6">
        <f t="shared" si="31"/>
        <v>0</v>
      </c>
      <c r="H80" s="13"/>
    </row>
    <row r="81" spans="1:8" x14ac:dyDescent="0.25">
      <c r="A81" s="14">
        <f t="shared" si="26"/>
        <v>0</v>
      </c>
      <c r="B81" s="1">
        <v>77</v>
      </c>
      <c r="C81" s="1">
        <f t="shared" si="27"/>
        <v>0</v>
      </c>
      <c r="D81" s="1" t="str">
        <f t="shared" si="28"/>
        <v/>
      </c>
      <c r="E81" s="1">
        <f t="shared" si="29"/>
        <v>0</v>
      </c>
      <c r="F81" s="1" t="str">
        <f t="shared" si="30"/>
        <v/>
      </c>
      <c r="G81" s="6">
        <f t="shared" si="31"/>
        <v>0</v>
      </c>
      <c r="H81" s="13"/>
    </row>
    <row r="82" spans="1:8" x14ac:dyDescent="0.25">
      <c r="A82" s="14">
        <f t="shared" si="26"/>
        <v>0</v>
      </c>
      <c r="B82" s="1">
        <v>78</v>
      </c>
      <c r="C82" s="1">
        <f t="shared" si="27"/>
        <v>0</v>
      </c>
      <c r="D82" s="1" t="str">
        <f t="shared" si="28"/>
        <v/>
      </c>
      <c r="E82" s="1">
        <f t="shared" si="29"/>
        <v>0</v>
      </c>
      <c r="F82" s="1" t="str">
        <f t="shared" si="30"/>
        <v/>
      </c>
      <c r="G82" s="6">
        <f t="shared" si="31"/>
        <v>0</v>
      </c>
      <c r="H82" s="13"/>
    </row>
    <row r="83" spans="1:8" x14ac:dyDescent="0.25">
      <c r="A83" s="14">
        <f t="shared" si="26"/>
        <v>0</v>
      </c>
      <c r="B83" s="1">
        <v>79</v>
      </c>
      <c r="C83" s="1">
        <f t="shared" si="27"/>
        <v>0</v>
      </c>
      <c r="D83" s="1" t="str">
        <f t="shared" si="28"/>
        <v/>
      </c>
      <c r="E83" s="1">
        <f t="shared" si="29"/>
        <v>0</v>
      </c>
      <c r="F83" s="1" t="str">
        <f t="shared" si="30"/>
        <v/>
      </c>
      <c r="G83" s="6">
        <f t="shared" si="31"/>
        <v>0</v>
      </c>
      <c r="H83" s="13"/>
    </row>
    <row r="84" spans="1:8" x14ac:dyDescent="0.25">
      <c r="A84" s="14">
        <f t="shared" si="26"/>
        <v>0</v>
      </c>
      <c r="B84" s="1">
        <v>80</v>
      </c>
      <c r="C84" s="1">
        <f t="shared" si="27"/>
        <v>0</v>
      </c>
      <c r="D84" s="1" t="str">
        <f t="shared" si="28"/>
        <v/>
      </c>
      <c r="E84" s="1">
        <f t="shared" si="29"/>
        <v>0</v>
      </c>
      <c r="F84" s="1" t="str">
        <f t="shared" si="30"/>
        <v/>
      </c>
      <c r="G84" s="6">
        <f t="shared" si="31"/>
        <v>0</v>
      </c>
      <c r="H84" s="13"/>
    </row>
    <row r="85" spans="1:8" x14ac:dyDescent="0.25">
      <c r="A85" s="14">
        <f t="shared" si="26"/>
        <v>0</v>
      </c>
      <c r="B85" s="1">
        <v>81</v>
      </c>
      <c r="C85" s="1">
        <f t="shared" si="27"/>
        <v>0</v>
      </c>
      <c r="D85" s="1" t="str">
        <f t="shared" si="28"/>
        <v/>
      </c>
      <c r="E85" s="1">
        <f t="shared" si="29"/>
        <v>0</v>
      </c>
      <c r="F85" s="1" t="str">
        <f t="shared" si="30"/>
        <v/>
      </c>
      <c r="G85" s="6">
        <f t="shared" si="31"/>
        <v>0</v>
      </c>
      <c r="H85" s="13"/>
    </row>
    <row r="86" spans="1:8" x14ac:dyDescent="0.25">
      <c r="A86" s="14">
        <f t="shared" si="26"/>
        <v>0</v>
      </c>
      <c r="B86" s="1">
        <v>82</v>
      </c>
      <c r="C86" s="1">
        <f t="shared" si="27"/>
        <v>0</v>
      </c>
      <c r="D86" s="1" t="str">
        <f t="shared" si="28"/>
        <v/>
      </c>
      <c r="E86" s="1">
        <f t="shared" si="29"/>
        <v>0</v>
      </c>
      <c r="F86" s="1" t="str">
        <f t="shared" si="30"/>
        <v/>
      </c>
      <c r="G86" s="6">
        <f t="shared" si="31"/>
        <v>0</v>
      </c>
      <c r="H86" s="13"/>
    </row>
    <row r="87" spans="1:8" x14ac:dyDescent="0.25">
      <c r="A87" s="14">
        <f t="shared" si="26"/>
        <v>0</v>
      </c>
      <c r="B87" s="1">
        <v>83</v>
      </c>
      <c r="C87" s="1">
        <f t="shared" si="27"/>
        <v>0</v>
      </c>
      <c r="D87" s="1" t="str">
        <f t="shared" si="28"/>
        <v/>
      </c>
      <c r="E87" s="1">
        <f t="shared" si="29"/>
        <v>0</v>
      </c>
      <c r="F87" s="1" t="str">
        <f t="shared" si="30"/>
        <v/>
      </c>
      <c r="G87" s="6">
        <f t="shared" si="31"/>
        <v>0</v>
      </c>
      <c r="H87" s="13"/>
    </row>
    <row r="88" spans="1:8" x14ac:dyDescent="0.25">
      <c r="A88" s="14">
        <f t="shared" si="26"/>
        <v>0</v>
      </c>
      <c r="B88" s="1">
        <v>84</v>
      </c>
      <c r="C88" s="1">
        <f t="shared" si="27"/>
        <v>0</v>
      </c>
      <c r="D88" s="1" t="str">
        <f t="shared" si="28"/>
        <v/>
      </c>
      <c r="E88" s="1">
        <f t="shared" si="29"/>
        <v>0</v>
      </c>
      <c r="F88" s="1" t="str">
        <f t="shared" si="30"/>
        <v/>
      </c>
      <c r="G88" s="6">
        <f t="shared" si="31"/>
        <v>0</v>
      </c>
      <c r="H88" s="13"/>
    </row>
    <row r="89" spans="1:8" x14ac:dyDescent="0.25">
      <c r="A89" s="14">
        <f t="shared" si="26"/>
        <v>0</v>
      </c>
      <c r="B89" s="1">
        <v>85</v>
      </c>
      <c r="C89" s="1">
        <f t="shared" si="27"/>
        <v>0</v>
      </c>
      <c r="D89" s="1" t="str">
        <f t="shared" si="28"/>
        <v/>
      </c>
      <c r="E89" s="1">
        <f t="shared" si="29"/>
        <v>0</v>
      </c>
      <c r="F89" s="1" t="str">
        <f t="shared" si="30"/>
        <v/>
      </c>
      <c r="G89" s="6">
        <f t="shared" si="31"/>
        <v>0</v>
      </c>
      <c r="H89" s="13"/>
    </row>
    <row r="90" spans="1:8" x14ac:dyDescent="0.25">
      <c r="A90" s="14">
        <f t="shared" si="26"/>
        <v>0</v>
      </c>
      <c r="B90" s="1">
        <v>86</v>
      </c>
      <c r="C90" s="1">
        <f t="shared" si="27"/>
        <v>0</v>
      </c>
      <c r="D90" s="1" t="str">
        <f t="shared" si="28"/>
        <v/>
      </c>
      <c r="E90" s="1">
        <f t="shared" si="29"/>
        <v>0</v>
      </c>
      <c r="F90" s="1" t="str">
        <f t="shared" si="30"/>
        <v/>
      </c>
      <c r="G90" s="6">
        <f t="shared" si="31"/>
        <v>0</v>
      </c>
      <c r="H90" s="13"/>
    </row>
    <row r="91" spans="1:8" x14ac:dyDescent="0.25">
      <c r="A91" s="14">
        <f t="shared" si="26"/>
        <v>0</v>
      </c>
      <c r="B91" s="1">
        <v>87</v>
      </c>
      <c r="C91" s="1">
        <f t="shared" si="27"/>
        <v>0</v>
      </c>
      <c r="D91" s="1" t="str">
        <f t="shared" si="28"/>
        <v/>
      </c>
      <c r="E91" s="1">
        <f t="shared" si="29"/>
        <v>0</v>
      </c>
      <c r="F91" s="1" t="str">
        <f t="shared" si="30"/>
        <v/>
      </c>
      <c r="G91" s="6">
        <f t="shared" si="31"/>
        <v>0</v>
      </c>
      <c r="H91" s="13"/>
    </row>
    <row r="92" spans="1:8" x14ac:dyDescent="0.25">
      <c r="A92" s="14">
        <f t="shared" si="26"/>
        <v>0</v>
      </c>
      <c r="B92" s="1">
        <v>88</v>
      </c>
      <c r="C92" s="1">
        <f t="shared" si="27"/>
        <v>0</v>
      </c>
      <c r="D92" s="1" t="str">
        <f t="shared" si="28"/>
        <v/>
      </c>
      <c r="E92" s="1">
        <f t="shared" si="29"/>
        <v>0</v>
      </c>
      <c r="F92" s="1" t="str">
        <f t="shared" si="30"/>
        <v/>
      </c>
      <c r="G92" s="6">
        <f t="shared" si="31"/>
        <v>0</v>
      </c>
      <c r="H92" s="13"/>
    </row>
    <row r="93" spans="1:8" x14ac:dyDescent="0.25">
      <c r="A93" s="14">
        <f t="shared" si="26"/>
        <v>0</v>
      </c>
      <c r="B93" s="1">
        <v>89</v>
      </c>
      <c r="C93" s="1">
        <f t="shared" si="27"/>
        <v>0</v>
      </c>
      <c r="D93" s="1" t="str">
        <f t="shared" si="28"/>
        <v/>
      </c>
      <c r="E93" s="1">
        <f t="shared" si="29"/>
        <v>0</v>
      </c>
      <c r="F93" s="1" t="str">
        <f t="shared" si="30"/>
        <v/>
      </c>
      <c r="G93" s="6">
        <f t="shared" si="31"/>
        <v>0</v>
      </c>
      <c r="H93" s="13"/>
    </row>
    <row r="94" spans="1:8" x14ac:dyDescent="0.25">
      <c r="A94" s="13"/>
      <c r="B94" s="13"/>
      <c r="C94" s="13"/>
      <c r="D94" s="13"/>
      <c r="E94" s="13"/>
      <c r="F94" s="13"/>
      <c r="G94" s="33"/>
      <c r="H94" s="13"/>
    </row>
    <row r="95" spans="1:8" x14ac:dyDescent="0.25">
      <c r="A95" s="13"/>
      <c r="B95" s="13"/>
      <c r="C95" s="13"/>
      <c r="D95" s="13"/>
      <c r="E95" s="13"/>
      <c r="F95" s="13"/>
      <c r="G95" s="33"/>
      <c r="H95" s="13"/>
    </row>
    <row r="96" spans="1:8" x14ac:dyDescent="0.25">
      <c r="A96" s="13"/>
      <c r="B96" s="13"/>
      <c r="C96" s="13"/>
      <c r="D96" s="13"/>
      <c r="E96" s="13"/>
      <c r="F96" s="13"/>
      <c r="G96" s="33"/>
      <c r="H96" s="13"/>
    </row>
    <row r="97" spans="1:8" x14ac:dyDescent="0.25">
      <c r="A97" s="13"/>
      <c r="B97" s="13"/>
      <c r="C97" s="13"/>
      <c r="D97" s="13"/>
      <c r="E97" s="13"/>
      <c r="F97" s="13"/>
      <c r="G97" s="33"/>
      <c r="H97" s="13"/>
    </row>
    <row r="98" spans="1:8" x14ac:dyDescent="0.25">
      <c r="A98" s="13"/>
      <c r="B98" s="13"/>
      <c r="C98" s="13"/>
      <c r="D98" s="13"/>
      <c r="E98" s="13"/>
      <c r="F98" s="13"/>
      <c r="G98" s="33"/>
      <c r="H98" s="13"/>
    </row>
    <row r="99" spans="1:8" x14ac:dyDescent="0.25">
      <c r="A99" s="13"/>
      <c r="B99" s="13"/>
      <c r="C99" s="13"/>
      <c r="D99" s="13"/>
      <c r="E99" s="13"/>
      <c r="F99" s="13"/>
      <c r="G99" s="33"/>
      <c r="H99" s="13"/>
    </row>
    <row r="100" spans="1:8" x14ac:dyDescent="0.25">
      <c r="A100" s="13"/>
      <c r="B100" s="13"/>
      <c r="C100" s="13"/>
      <c r="D100" s="13"/>
      <c r="E100" s="13"/>
      <c r="F100" s="13"/>
      <c r="G100" s="33"/>
      <c r="H100" s="13"/>
    </row>
    <row r="101" spans="1:8" x14ac:dyDescent="0.25">
      <c r="A101" s="13"/>
      <c r="B101" s="13"/>
      <c r="C101" s="13"/>
      <c r="D101" s="13"/>
      <c r="E101" s="13"/>
      <c r="F101" s="13"/>
      <c r="G101" s="33"/>
      <c r="H101" s="13"/>
    </row>
    <row r="102" spans="1:8" x14ac:dyDescent="0.25">
      <c r="A102" s="13"/>
      <c r="B102" s="13"/>
      <c r="C102" s="13"/>
      <c r="D102" s="13"/>
      <c r="E102" s="13"/>
      <c r="F102" s="13"/>
      <c r="G102" s="33"/>
      <c r="H102" s="13"/>
    </row>
    <row r="103" spans="1:8" x14ac:dyDescent="0.25">
      <c r="A103" s="13"/>
      <c r="B103" s="13"/>
      <c r="C103" s="13"/>
      <c r="D103" s="13"/>
      <c r="E103" s="13"/>
      <c r="F103" s="13"/>
      <c r="G103" s="33"/>
      <c r="H103" s="13"/>
    </row>
    <row r="104" spans="1:8" x14ac:dyDescent="0.25">
      <c r="A104" s="13"/>
      <c r="B104" s="13"/>
      <c r="C104" s="13"/>
      <c r="D104" s="13"/>
      <c r="E104" s="13"/>
      <c r="F104" s="13"/>
      <c r="G104" s="33"/>
      <c r="H104" s="13"/>
    </row>
    <row r="105" spans="1:8" x14ac:dyDescent="0.25">
      <c r="A105" s="13"/>
      <c r="B105" s="13"/>
      <c r="C105" s="13"/>
      <c r="D105" s="13"/>
      <c r="E105" s="13"/>
      <c r="F105" s="13"/>
      <c r="G105" s="13"/>
      <c r="H105" s="13"/>
    </row>
    <row r="106" spans="1:8" x14ac:dyDescent="0.25">
      <c r="A106" s="13"/>
      <c r="B106" s="13"/>
      <c r="C106" s="13"/>
      <c r="D106" s="13"/>
      <c r="E106" s="13"/>
      <c r="F106" s="13"/>
      <c r="G106" s="13"/>
      <c r="H106" s="13"/>
    </row>
    <row r="107" spans="1:8" x14ac:dyDescent="0.25">
      <c r="A107" s="13"/>
      <c r="B107" s="13"/>
      <c r="C107" s="13"/>
      <c r="D107" s="13"/>
      <c r="E107" s="13"/>
      <c r="F107" s="13"/>
      <c r="G107" s="13"/>
    </row>
    <row r="108" spans="1:8" x14ac:dyDescent="0.25">
      <c r="A108" s="13"/>
      <c r="B108" s="13"/>
      <c r="C108" s="13"/>
      <c r="D108" s="13"/>
      <c r="E108" s="13"/>
      <c r="F108" s="13"/>
      <c r="G108" s="13"/>
    </row>
    <row r="109" spans="1:8" x14ac:dyDescent="0.25">
      <c r="A109" s="13"/>
      <c r="B109" s="13"/>
      <c r="C109" s="13"/>
      <c r="D109" s="13"/>
      <c r="E109" s="13"/>
      <c r="F109" s="13"/>
      <c r="G109" s="13"/>
    </row>
    <row r="110" spans="1:8" x14ac:dyDescent="0.25">
      <c r="A110" s="13"/>
      <c r="B110" s="13"/>
      <c r="C110" s="13"/>
      <c r="D110" s="13"/>
      <c r="E110" s="13"/>
      <c r="F110" s="13"/>
      <c r="G110" s="13"/>
    </row>
    <row r="111" spans="1:8" x14ac:dyDescent="0.25">
      <c r="A111" s="13"/>
      <c r="B111" s="13"/>
      <c r="C111" s="13"/>
      <c r="D111" s="13"/>
      <c r="E111" s="13"/>
      <c r="F111" s="13"/>
      <c r="G111" s="13"/>
    </row>
    <row r="112" spans="1:8" x14ac:dyDescent="0.25">
      <c r="A112" s="13"/>
      <c r="B112" s="13"/>
      <c r="C112" s="13"/>
      <c r="D112" s="13"/>
      <c r="E112" s="13"/>
      <c r="F112" s="13"/>
      <c r="G112" s="13"/>
    </row>
    <row r="113" spans="1:7" x14ac:dyDescent="0.25">
      <c r="A113" s="13"/>
      <c r="B113" s="13"/>
      <c r="C113" s="13"/>
      <c r="D113" s="13"/>
      <c r="E113" s="13"/>
      <c r="F113" s="13"/>
      <c r="G113" s="13"/>
    </row>
    <row r="114" spans="1:7" x14ac:dyDescent="0.25">
      <c r="A114" s="13"/>
      <c r="B114" s="13"/>
      <c r="C114" s="13"/>
      <c r="D114" s="13"/>
      <c r="E114" s="13"/>
      <c r="F114" s="13"/>
      <c r="G114" s="13"/>
    </row>
    <row r="115" spans="1:7" x14ac:dyDescent="0.25">
      <c r="A115" s="13"/>
      <c r="B115" s="13"/>
      <c r="C115" s="13"/>
      <c r="D115" s="13"/>
      <c r="E115" s="13"/>
      <c r="F115" s="13"/>
      <c r="G115" s="13"/>
    </row>
    <row r="116" spans="1:7" x14ac:dyDescent="0.25">
      <c r="A116" s="13"/>
      <c r="B116" s="13"/>
      <c r="C116" s="13"/>
      <c r="D116" s="13"/>
      <c r="E116" s="13"/>
      <c r="F116" s="13"/>
      <c r="G116" s="13"/>
    </row>
    <row r="117" spans="1:7" x14ac:dyDescent="0.25">
      <c r="A117" s="13"/>
      <c r="B117" s="13"/>
      <c r="C117" s="13"/>
      <c r="D117" s="13"/>
      <c r="E117" s="13"/>
      <c r="F117" s="13"/>
      <c r="G117" s="13"/>
    </row>
    <row r="118" spans="1:7" x14ac:dyDescent="0.25">
      <c r="A118" s="13"/>
      <c r="B118" s="13"/>
      <c r="C118" s="13"/>
      <c r="D118" s="13"/>
      <c r="E118" s="13"/>
      <c r="F118" s="13"/>
      <c r="G118" s="13"/>
    </row>
    <row r="119" spans="1:7" x14ac:dyDescent="0.25">
      <c r="A119" s="13"/>
      <c r="B119" s="13"/>
      <c r="C119" s="13"/>
      <c r="D119" s="13"/>
      <c r="E119" s="13"/>
      <c r="F119" s="13"/>
      <c r="G119" s="13"/>
    </row>
    <row r="120" spans="1:7" x14ac:dyDescent="0.25">
      <c r="A120" s="13"/>
      <c r="B120" s="13"/>
      <c r="C120" s="13"/>
      <c r="D120" s="13"/>
      <c r="E120" s="13"/>
      <c r="F120" s="13"/>
      <c r="G120" s="13"/>
    </row>
    <row r="121" spans="1:7" x14ac:dyDescent="0.25">
      <c r="A121" s="13"/>
      <c r="B121" s="13"/>
      <c r="C121" s="13"/>
      <c r="D121" s="13"/>
      <c r="E121" s="13"/>
      <c r="F121" s="13"/>
      <c r="G121" s="13"/>
    </row>
    <row r="122" spans="1:7" x14ac:dyDescent="0.25">
      <c r="A122" s="13"/>
      <c r="B122" s="13"/>
      <c r="C122" s="13"/>
      <c r="D122" s="13"/>
      <c r="E122" s="13"/>
      <c r="F122" s="13"/>
      <c r="G122" s="13"/>
    </row>
    <row r="123" spans="1:7" x14ac:dyDescent="0.25">
      <c r="A123" s="13"/>
      <c r="B123" s="13"/>
      <c r="C123" s="13"/>
      <c r="D123" s="13"/>
      <c r="E123" s="13"/>
      <c r="F123" s="13"/>
      <c r="G123" s="13"/>
    </row>
    <row r="124" spans="1:7" x14ac:dyDescent="0.25">
      <c r="A124" s="13"/>
      <c r="B124" s="13"/>
      <c r="C124" s="13"/>
      <c r="D124" s="13"/>
      <c r="E124" s="13"/>
      <c r="F124" s="13"/>
      <c r="G124" s="13"/>
    </row>
    <row r="125" spans="1:7" x14ac:dyDescent="0.25">
      <c r="A125" s="13"/>
      <c r="B125" s="13"/>
      <c r="C125" s="13"/>
      <c r="D125" s="13"/>
      <c r="E125" s="13"/>
      <c r="F125" s="13"/>
      <c r="G125" s="13"/>
    </row>
    <row r="126" spans="1:7" x14ac:dyDescent="0.25">
      <c r="A126" s="13"/>
      <c r="B126" s="13"/>
      <c r="C126" s="13"/>
      <c r="D126" s="13"/>
      <c r="E126" s="13"/>
      <c r="F126" s="13"/>
      <c r="G126" s="13"/>
    </row>
    <row r="127" spans="1:7" x14ac:dyDescent="0.25">
      <c r="A127" s="13"/>
      <c r="B127" s="13"/>
      <c r="C127" s="13"/>
      <c r="D127" s="13"/>
      <c r="E127" s="13"/>
      <c r="F127" s="13"/>
      <c r="G127" s="13"/>
    </row>
    <row r="128" spans="1:7" x14ac:dyDescent="0.25">
      <c r="A128" s="13"/>
      <c r="B128" s="13"/>
      <c r="C128" s="13"/>
      <c r="D128" s="13"/>
      <c r="E128" s="13"/>
      <c r="F128" s="13"/>
      <c r="G128" s="13"/>
    </row>
    <row r="129" spans="1:7" x14ac:dyDescent="0.25">
      <c r="A129" s="13"/>
      <c r="B129" s="13"/>
      <c r="C129" s="13"/>
      <c r="D129" s="13"/>
      <c r="E129" s="13"/>
      <c r="F129" s="13"/>
      <c r="G129" s="13"/>
    </row>
    <row r="130" spans="1:7" x14ac:dyDescent="0.25">
      <c r="A130" s="13"/>
      <c r="B130" s="13"/>
      <c r="C130" s="13"/>
      <c r="D130" s="13"/>
      <c r="E130" s="13"/>
      <c r="F130" s="13"/>
      <c r="G130" s="13"/>
    </row>
    <row r="131" spans="1:7" x14ac:dyDescent="0.25">
      <c r="A131" s="13"/>
      <c r="B131" s="13"/>
      <c r="C131" s="13"/>
      <c r="D131" s="13"/>
      <c r="E131" s="13"/>
      <c r="F131" s="13"/>
      <c r="G131" s="13"/>
    </row>
    <row r="132" spans="1:7" x14ac:dyDescent="0.25">
      <c r="A132" s="13"/>
      <c r="B132" s="13"/>
      <c r="C132" s="13"/>
      <c r="D132" s="13"/>
      <c r="E132" s="13"/>
      <c r="F132" s="13"/>
      <c r="G132" s="13"/>
    </row>
    <row r="133" spans="1:7" x14ac:dyDescent="0.25">
      <c r="A133" s="13"/>
      <c r="B133" s="13"/>
      <c r="C133" s="13"/>
      <c r="D133" s="13"/>
      <c r="E133" s="13"/>
      <c r="F133" s="13"/>
      <c r="G133" s="13"/>
    </row>
    <row r="134" spans="1:7" x14ac:dyDescent="0.25">
      <c r="A134" s="13"/>
      <c r="B134" s="13"/>
      <c r="C134" s="13"/>
      <c r="D134" s="13"/>
      <c r="E134" s="13"/>
      <c r="F134" s="13"/>
      <c r="G134" s="13"/>
    </row>
    <row r="135" spans="1:7" x14ac:dyDescent="0.25">
      <c r="A135" s="13"/>
      <c r="B135" s="13"/>
      <c r="C135" s="13"/>
      <c r="D135" s="13"/>
      <c r="E135" s="13"/>
      <c r="F135" s="13"/>
      <c r="G135" s="13"/>
    </row>
    <row r="136" spans="1:7" x14ac:dyDescent="0.25">
      <c r="A136" s="13"/>
      <c r="B136" s="13"/>
      <c r="C136" s="13"/>
      <c r="D136" s="13"/>
      <c r="E136" s="13"/>
      <c r="F136" s="13"/>
      <c r="G136" s="13"/>
    </row>
    <row r="137" spans="1:7" x14ac:dyDescent="0.25">
      <c r="A137" s="13"/>
      <c r="B137" s="13"/>
      <c r="C137" s="13"/>
      <c r="D137" s="13"/>
      <c r="E137" s="13"/>
      <c r="F137" s="13"/>
      <c r="G137" s="13"/>
    </row>
    <row r="138" spans="1:7" x14ac:dyDescent="0.25">
      <c r="A138" s="13"/>
      <c r="B138" s="13"/>
      <c r="C138" s="13"/>
      <c r="D138" s="13"/>
      <c r="E138" s="13"/>
      <c r="F138" s="13"/>
      <c r="G138" s="13"/>
    </row>
    <row r="139" spans="1:7" x14ac:dyDescent="0.25">
      <c r="A139" s="13"/>
      <c r="B139" s="13"/>
      <c r="C139" s="13"/>
      <c r="D139" s="13"/>
      <c r="E139" s="13"/>
      <c r="F139" s="13"/>
      <c r="G139" s="13"/>
    </row>
    <row r="140" spans="1:7" x14ac:dyDescent="0.25">
      <c r="A140" s="13"/>
      <c r="B140" s="13"/>
      <c r="C140" s="13"/>
      <c r="D140" s="13"/>
      <c r="E140" s="13"/>
      <c r="F140" s="13"/>
      <c r="G140" s="13"/>
    </row>
    <row r="141" spans="1:7" x14ac:dyDescent="0.25">
      <c r="A141" s="13"/>
      <c r="B141" s="13"/>
      <c r="C141" s="13"/>
      <c r="D141" s="13"/>
      <c r="E141" s="13"/>
      <c r="F141" s="13"/>
      <c r="G141" s="13"/>
    </row>
    <row r="142" spans="1:7" x14ac:dyDescent="0.25">
      <c r="A142" s="13"/>
      <c r="B142" s="13"/>
      <c r="C142" s="13"/>
      <c r="D142" s="13"/>
      <c r="E142" s="13"/>
      <c r="F142" s="13"/>
      <c r="G142" s="13"/>
    </row>
    <row r="143" spans="1:7" x14ac:dyDescent="0.25">
      <c r="A143" s="13"/>
      <c r="B143" s="13"/>
      <c r="C143" s="13"/>
      <c r="D143" s="13"/>
      <c r="E143" s="13"/>
      <c r="F143" s="13"/>
      <c r="G143" s="13"/>
    </row>
    <row r="144" spans="1:7" x14ac:dyDescent="0.25">
      <c r="A144" s="13"/>
      <c r="B144" s="13"/>
      <c r="C144" s="13"/>
      <c r="D144" s="13"/>
      <c r="E144" s="13"/>
      <c r="F144" s="13"/>
      <c r="G144" s="13"/>
    </row>
    <row r="145" spans="1:7" x14ac:dyDescent="0.25">
      <c r="A145" s="13"/>
      <c r="B145" s="13"/>
      <c r="C145" s="13"/>
      <c r="D145" s="13"/>
      <c r="E145" s="13"/>
      <c r="F145" s="13"/>
      <c r="G145" s="13"/>
    </row>
    <row r="146" spans="1:7" x14ac:dyDescent="0.25">
      <c r="A146" s="13"/>
      <c r="B146" s="13"/>
      <c r="C146" s="13"/>
      <c r="D146" s="13"/>
      <c r="E146" s="13"/>
      <c r="F146" s="13"/>
      <c r="G146" s="13"/>
    </row>
    <row r="147" spans="1:7" x14ac:dyDescent="0.25">
      <c r="A147" s="13"/>
      <c r="B147" s="13"/>
      <c r="C147" s="13"/>
      <c r="D147" s="13"/>
      <c r="E147" s="13"/>
      <c r="F147" s="13"/>
      <c r="G147" s="13"/>
    </row>
    <row r="148" spans="1:7" x14ac:dyDescent="0.25">
      <c r="A148" s="13"/>
      <c r="B148" s="13"/>
      <c r="C148" s="13"/>
      <c r="D148" s="13"/>
      <c r="E148" s="13"/>
      <c r="F148" s="13"/>
      <c r="G148" s="13"/>
    </row>
    <row r="149" spans="1:7" x14ac:dyDescent="0.25">
      <c r="A149" s="13"/>
      <c r="B149" s="13"/>
      <c r="C149" s="13"/>
      <c r="D149" s="13"/>
      <c r="E149" s="13"/>
      <c r="F149" s="13"/>
      <c r="G149" s="13"/>
    </row>
    <row r="150" spans="1:7" x14ac:dyDescent="0.25">
      <c r="A150" s="13"/>
      <c r="B150" s="13"/>
      <c r="C150" s="13"/>
      <c r="D150" s="13"/>
      <c r="E150" s="13"/>
      <c r="F150" s="13"/>
      <c r="G150" s="13"/>
    </row>
    <row r="151" spans="1:7" x14ac:dyDescent="0.25">
      <c r="A151" s="13"/>
      <c r="B151" s="13"/>
      <c r="C151" s="13"/>
      <c r="D151" s="13"/>
      <c r="E151" s="13"/>
      <c r="F151" s="13"/>
      <c r="G151" s="13"/>
    </row>
    <row r="152" spans="1:7" x14ac:dyDescent="0.25">
      <c r="A152" s="13"/>
      <c r="B152" s="13"/>
      <c r="C152" s="13"/>
      <c r="D152" s="13"/>
      <c r="E152" s="13"/>
      <c r="F152" s="13"/>
      <c r="G152" s="13"/>
    </row>
    <row r="153" spans="1:7" x14ac:dyDescent="0.25">
      <c r="A153" s="13"/>
      <c r="B153" s="13"/>
      <c r="C153" s="13"/>
      <c r="D153" s="13"/>
      <c r="E153" s="13"/>
      <c r="F153" s="13"/>
      <c r="G153" s="13"/>
    </row>
    <row r="154" spans="1:7" x14ac:dyDescent="0.25">
      <c r="A154" s="13"/>
      <c r="B154" s="13"/>
      <c r="C154" s="13"/>
      <c r="D154" s="13"/>
      <c r="E154" s="13"/>
      <c r="F154" s="13"/>
      <c r="G154" s="13"/>
    </row>
    <row r="155" spans="1:7" x14ac:dyDescent="0.25">
      <c r="A155" s="13"/>
      <c r="B155" s="13"/>
      <c r="C155" s="13"/>
      <c r="D155" s="13"/>
      <c r="E155" s="13"/>
      <c r="F155" s="13"/>
      <c r="G155" s="13"/>
    </row>
    <row r="156" spans="1:7" x14ac:dyDescent="0.25">
      <c r="A156" s="13"/>
      <c r="B156" s="13"/>
      <c r="C156" s="13"/>
      <c r="D156" s="13"/>
      <c r="E156" s="13"/>
      <c r="F156" s="13"/>
      <c r="G156" s="13"/>
    </row>
    <row r="157" spans="1:7" x14ac:dyDescent="0.25">
      <c r="A157" s="13"/>
      <c r="B157" s="13"/>
      <c r="C157" s="13"/>
      <c r="D157" s="13"/>
      <c r="E157" s="13"/>
      <c r="F157" s="13"/>
      <c r="G157" s="13"/>
    </row>
    <row r="158" spans="1:7" x14ac:dyDescent="0.25">
      <c r="A158" s="13"/>
      <c r="B158" s="13"/>
      <c r="C158" s="13"/>
      <c r="D158" s="13"/>
      <c r="E158" s="13"/>
      <c r="F158" s="13"/>
      <c r="G158" s="13"/>
    </row>
    <row r="159" spans="1:7" x14ac:dyDescent="0.25">
      <c r="A159" s="13"/>
      <c r="B159" s="13"/>
      <c r="C159" s="13"/>
      <c r="D159" s="13"/>
      <c r="E159" s="13"/>
      <c r="F159" s="13"/>
      <c r="G159" s="13"/>
    </row>
    <row r="160" spans="1:7" x14ac:dyDescent="0.25">
      <c r="A160" s="13"/>
      <c r="B160" s="13"/>
      <c r="C160" s="13"/>
      <c r="D160" s="13"/>
      <c r="E160" s="13"/>
      <c r="F160" s="13"/>
      <c r="G160" s="13"/>
    </row>
    <row r="161" spans="1:7" x14ac:dyDescent="0.25">
      <c r="A161" s="13"/>
      <c r="B161" s="13"/>
      <c r="C161" s="13"/>
      <c r="D161" s="13"/>
      <c r="E161" s="13"/>
      <c r="F161" s="13"/>
      <c r="G161" s="13"/>
    </row>
    <row r="162" spans="1:7" x14ac:dyDescent="0.25">
      <c r="A162" s="13"/>
      <c r="B162" s="13"/>
      <c r="C162" s="13"/>
      <c r="D162" s="13"/>
      <c r="E162" s="13"/>
      <c r="F162" s="13"/>
      <c r="G162" s="13"/>
    </row>
    <row r="163" spans="1:7" x14ac:dyDescent="0.25">
      <c r="A163" s="13"/>
      <c r="B163" s="13"/>
      <c r="C163" s="13"/>
      <c r="D163" s="13"/>
      <c r="E163" s="13"/>
      <c r="F163" s="13"/>
      <c r="G163" s="13"/>
    </row>
    <row r="164" spans="1:7" x14ac:dyDescent="0.25">
      <c r="A164" s="13"/>
      <c r="B164" s="13"/>
      <c r="C164" s="13"/>
      <c r="D164" s="13"/>
      <c r="E164" s="13"/>
      <c r="F164" s="13"/>
      <c r="G164" s="13"/>
    </row>
    <row r="165" spans="1:7" x14ac:dyDescent="0.25">
      <c r="A165" s="13"/>
      <c r="B165" s="13"/>
      <c r="C165" s="13"/>
      <c r="D165" s="13"/>
      <c r="E165" s="13"/>
      <c r="F165" s="13"/>
      <c r="G165" s="13"/>
    </row>
    <row r="166" spans="1:7" x14ac:dyDescent="0.25">
      <c r="A166" s="13"/>
      <c r="B166" s="13"/>
      <c r="C166" s="13"/>
      <c r="D166" s="13"/>
      <c r="E166" s="13"/>
      <c r="F166" s="13"/>
      <c r="G166" s="13"/>
    </row>
    <row r="167" spans="1:7" x14ac:dyDescent="0.25">
      <c r="A167" s="13"/>
      <c r="B167" s="13"/>
      <c r="C167" s="13"/>
      <c r="D167" s="13"/>
      <c r="E167" s="13"/>
      <c r="F167" s="13"/>
      <c r="G167" s="13"/>
    </row>
    <row r="168" spans="1:7" x14ac:dyDescent="0.25">
      <c r="A168" s="13"/>
      <c r="B168" s="13"/>
      <c r="C168" s="13"/>
      <c r="D168" s="13"/>
      <c r="E168" s="13"/>
      <c r="F168" s="13"/>
      <c r="G168" s="13"/>
    </row>
    <row r="169" spans="1:7" x14ac:dyDescent="0.25">
      <c r="A169" s="13"/>
      <c r="B169" s="13"/>
      <c r="C169" s="13"/>
      <c r="D169" s="13"/>
      <c r="E169" s="13"/>
      <c r="F169" s="13"/>
      <c r="G169" s="13"/>
    </row>
    <row r="170" spans="1:7" x14ac:dyDescent="0.25">
      <c r="A170" s="13"/>
      <c r="B170" s="13"/>
      <c r="C170" s="13"/>
      <c r="D170" s="13"/>
      <c r="E170" s="13"/>
      <c r="F170" s="13"/>
      <c r="G170" s="13"/>
    </row>
    <row r="171" spans="1:7" x14ac:dyDescent="0.25">
      <c r="A171" s="13"/>
      <c r="B171" s="13"/>
      <c r="C171" s="13"/>
      <c r="D171" s="13"/>
      <c r="E171" s="13"/>
      <c r="F171" s="13"/>
      <c r="G171" s="13"/>
    </row>
    <row r="172" spans="1:7" x14ac:dyDescent="0.25">
      <c r="A172" s="13"/>
      <c r="B172" s="13"/>
      <c r="C172" s="13"/>
      <c r="D172" s="13"/>
      <c r="E172" s="13"/>
      <c r="F172" s="13"/>
      <c r="G172" s="13"/>
    </row>
    <row r="173" spans="1:7" x14ac:dyDescent="0.25">
      <c r="A173" s="13"/>
      <c r="B173" s="13"/>
      <c r="C173" s="13"/>
      <c r="D173" s="13"/>
      <c r="E173" s="13"/>
      <c r="F173" s="13"/>
      <c r="G173" s="13"/>
    </row>
    <row r="174" spans="1:7" x14ac:dyDescent="0.25">
      <c r="A174" s="13"/>
      <c r="B174" s="13"/>
      <c r="C174" s="13"/>
      <c r="D174" s="13"/>
      <c r="E174" s="13"/>
      <c r="F174" s="13"/>
      <c r="G174" s="13"/>
    </row>
    <row r="175" spans="1:7" x14ac:dyDescent="0.25">
      <c r="A175" s="13"/>
      <c r="B175" s="13"/>
      <c r="C175" s="13"/>
      <c r="D175" s="13"/>
      <c r="E175" s="13"/>
      <c r="F175" s="13"/>
      <c r="G175" s="13"/>
    </row>
    <row r="176" spans="1:7" x14ac:dyDescent="0.25">
      <c r="A176" s="13"/>
      <c r="B176" s="13"/>
      <c r="C176" s="13"/>
      <c r="D176" s="13"/>
      <c r="E176" s="13"/>
      <c r="F176" s="13"/>
      <c r="G176" s="13"/>
    </row>
    <row r="177" spans="1:7" x14ac:dyDescent="0.25">
      <c r="A177" s="13"/>
      <c r="B177" s="13"/>
      <c r="C177" s="13"/>
      <c r="D177" s="13"/>
      <c r="E177" s="13"/>
      <c r="F177" s="13"/>
      <c r="G177" s="13"/>
    </row>
    <row r="178" spans="1:7" x14ac:dyDescent="0.25">
      <c r="A178" s="13"/>
      <c r="B178" s="13"/>
      <c r="C178" s="13"/>
      <c r="D178" s="13"/>
      <c r="E178" s="13"/>
      <c r="F178" s="13"/>
      <c r="G178" s="13"/>
    </row>
    <row r="179" spans="1:7" x14ac:dyDescent="0.25">
      <c r="A179" s="13"/>
      <c r="B179" s="13"/>
      <c r="C179" s="13"/>
      <c r="D179" s="13"/>
      <c r="E179" s="13"/>
      <c r="F179" s="13"/>
      <c r="G179" s="13"/>
    </row>
    <row r="180" spans="1:7" x14ac:dyDescent="0.25">
      <c r="A180" s="13"/>
      <c r="B180" s="13"/>
      <c r="C180" s="13"/>
      <c r="D180" s="13"/>
      <c r="E180" s="13"/>
      <c r="F180" s="13"/>
      <c r="G180" s="13"/>
    </row>
    <row r="181" spans="1:7" x14ac:dyDescent="0.25">
      <c r="A181" s="13"/>
      <c r="B181" s="13"/>
      <c r="C181" s="13"/>
      <c r="D181" s="13"/>
      <c r="E181" s="13"/>
      <c r="F181" s="13"/>
      <c r="G181" s="13"/>
    </row>
    <row r="182" spans="1:7" x14ac:dyDescent="0.25">
      <c r="A182" s="13"/>
      <c r="B182" s="13"/>
      <c r="C182" s="13"/>
      <c r="D182" s="13"/>
      <c r="E182" s="13"/>
      <c r="F182" s="13"/>
      <c r="G182" s="13"/>
    </row>
    <row r="183" spans="1:7" x14ac:dyDescent="0.25">
      <c r="A183" s="13"/>
      <c r="B183" s="13"/>
      <c r="C183" s="13"/>
      <c r="D183" s="13"/>
      <c r="E183" s="13"/>
      <c r="F183" s="13"/>
      <c r="G183" s="13"/>
    </row>
    <row r="184" spans="1:7" x14ac:dyDescent="0.25">
      <c r="A184" s="13"/>
      <c r="B184" s="13"/>
      <c r="C184" s="13"/>
      <c r="D184" s="13"/>
      <c r="E184" s="13"/>
      <c r="F184" s="13"/>
      <c r="G184" s="13"/>
    </row>
    <row r="185" spans="1:7" x14ac:dyDescent="0.25">
      <c r="A185" s="13"/>
      <c r="B185" s="13"/>
      <c r="C185" s="13"/>
      <c r="D185" s="13"/>
      <c r="E185" s="13"/>
      <c r="F185" s="13"/>
      <c r="G185" s="13"/>
    </row>
    <row r="186" spans="1:7" x14ac:dyDescent="0.25">
      <c r="A186" s="13"/>
      <c r="B186" s="13"/>
      <c r="C186" s="13"/>
      <c r="D186" s="13"/>
      <c r="E186" s="13"/>
      <c r="F186" s="13"/>
      <c r="G186" s="13"/>
    </row>
    <row r="187" spans="1:7" x14ac:dyDescent="0.25">
      <c r="A187" s="13"/>
      <c r="B187" s="13"/>
      <c r="C187" s="13"/>
      <c r="D187" s="13"/>
      <c r="E187" s="13"/>
      <c r="F187" s="13"/>
      <c r="G187" s="13"/>
    </row>
    <row r="188" spans="1:7" x14ac:dyDescent="0.25">
      <c r="A188" s="13"/>
      <c r="B188" s="13"/>
      <c r="C188" s="13"/>
      <c r="D188" s="13"/>
      <c r="E188" s="13"/>
      <c r="F188" s="13"/>
      <c r="G188" s="13"/>
    </row>
    <row r="189" spans="1:7" x14ac:dyDescent="0.25">
      <c r="A189" s="13"/>
      <c r="B189" s="13"/>
      <c r="C189" s="13"/>
      <c r="D189" s="13"/>
      <c r="E189" s="13"/>
      <c r="F189" s="13"/>
      <c r="G189" s="13"/>
    </row>
    <row r="190" spans="1:7" x14ac:dyDescent="0.25">
      <c r="A190" s="13"/>
      <c r="B190" s="13"/>
      <c r="C190" s="13"/>
      <c r="D190" s="13"/>
      <c r="E190" s="13"/>
      <c r="F190" s="13"/>
      <c r="G190" s="13"/>
    </row>
    <row r="191" spans="1:7" x14ac:dyDescent="0.25">
      <c r="A191" s="13"/>
      <c r="B191" s="13"/>
      <c r="C191" s="13"/>
      <c r="D191" s="13"/>
      <c r="E191" s="13"/>
      <c r="F191" s="13"/>
      <c r="G191" s="13"/>
    </row>
    <row r="192" spans="1:7" x14ac:dyDescent="0.25">
      <c r="A192" s="13"/>
      <c r="B192" s="13"/>
      <c r="C192" s="13"/>
      <c r="D192" s="13"/>
      <c r="E192" s="13"/>
      <c r="F192" s="13"/>
      <c r="G192" s="13"/>
    </row>
    <row r="193" spans="1:7" x14ac:dyDescent="0.25">
      <c r="A193" s="13"/>
      <c r="B193" s="13"/>
      <c r="C193" s="13"/>
      <c r="D193" s="13"/>
      <c r="E193" s="13"/>
      <c r="F193" s="13"/>
      <c r="G193" s="13"/>
    </row>
    <row r="194" spans="1:7" x14ac:dyDescent="0.25">
      <c r="A194" s="13"/>
      <c r="B194" s="13"/>
      <c r="C194" s="13"/>
      <c r="D194" s="13"/>
      <c r="E194" s="13"/>
      <c r="F194" s="13"/>
      <c r="G194" s="13"/>
    </row>
    <row r="195" spans="1:7" x14ac:dyDescent="0.25">
      <c r="A195" s="13"/>
      <c r="B195" s="13"/>
      <c r="C195" s="13"/>
      <c r="D195" s="13"/>
      <c r="E195" s="13"/>
      <c r="F195" s="13"/>
      <c r="G195" s="13"/>
    </row>
    <row r="196" spans="1:7" x14ac:dyDescent="0.25">
      <c r="A196" s="13"/>
      <c r="B196" s="13"/>
      <c r="C196" s="13"/>
      <c r="D196" s="13"/>
      <c r="E196" s="13"/>
      <c r="F196" s="13"/>
      <c r="G196" s="13"/>
    </row>
    <row r="197" spans="1:7" x14ac:dyDescent="0.25">
      <c r="A197" s="13"/>
      <c r="B197" s="13"/>
      <c r="C197" s="13"/>
      <c r="D197" s="13"/>
      <c r="E197" s="13"/>
      <c r="F197" s="13"/>
      <c r="G197" s="13"/>
    </row>
    <row r="198" spans="1:7" x14ac:dyDescent="0.25">
      <c r="A198" s="13"/>
      <c r="B198" s="13"/>
      <c r="C198" s="13"/>
      <c r="D198" s="13"/>
      <c r="E198" s="13"/>
      <c r="F198" s="13"/>
      <c r="G198" s="13"/>
    </row>
    <row r="199" spans="1:7" x14ac:dyDescent="0.25">
      <c r="A199" s="13"/>
      <c r="B199" s="13"/>
      <c r="C199" s="13"/>
      <c r="D199" s="13"/>
      <c r="E199" s="13"/>
      <c r="F199" s="13"/>
      <c r="G199" s="13"/>
    </row>
    <row r="200" spans="1:7" x14ac:dyDescent="0.25">
      <c r="A200" s="13"/>
      <c r="B200" s="13"/>
      <c r="C200" s="13"/>
      <c r="D200" s="13"/>
      <c r="E200" s="13"/>
      <c r="F200" s="13"/>
      <c r="G200" s="13"/>
    </row>
    <row r="201" spans="1:7" x14ac:dyDescent="0.25">
      <c r="A201" s="13"/>
      <c r="B201" s="13"/>
      <c r="C201" s="13"/>
      <c r="D201" s="13"/>
      <c r="E201" s="13"/>
      <c r="F201" s="13"/>
      <c r="G201" s="13"/>
    </row>
    <row r="202" spans="1:7" x14ac:dyDescent="0.25">
      <c r="A202" s="13"/>
      <c r="B202" s="13"/>
      <c r="C202" s="13"/>
      <c r="D202" s="13"/>
      <c r="E202" s="13"/>
      <c r="F202" s="13"/>
      <c r="G202" s="13"/>
    </row>
    <row r="203" spans="1:7" x14ac:dyDescent="0.25">
      <c r="A203" s="13"/>
      <c r="B203" s="13"/>
      <c r="C203" s="13"/>
      <c r="D203" s="13"/>
      <c r="E203" s="13"/>
      <c r="F203" s="13"/>
      <c r="G203" s="13"/>
    </row>
    <row r="204" spans="1:7" x14ac:dyDescent="0.25">
      <c r="A204" s="13"/>
      <c r="B204" s="13"/>
      <c r="C204" s="13"/>
      <c r="D204" s="13"/>
      <c r="E204" s="13"/>
      <c r="F204" s="13"/>
      <c r="G204" s="13"/>
    </row>
    <row r="205" spans="1:7" x14ac:dyDescent="0.25">
      <c r="A205" s="13"/>
      <c r="B205" s="13"/>
      <c r="C205" s="13"/>
      <c r="D205" s="13"/>
      <c r="E205" s="13"/>
      <c r="F205" s="13"/>
      <c r="G205" s="13"/>
    </row>
    <row r="206" spans="1:7" x14ac:dyDescent="0.25">
      <c r="A206" s="13"/>
      <c r="B206" s="13"/>
      <c r="C206" s="13"/>
      <c r="D206" s="13"/>
      <c r="E206" s="13"/>
      <c r="F206" s="13"/>
      <c r="G206" s="13"/>
    </row>
    <row r="207" spans="1:7" x14ac:dyDescent="0.25">
      <c r="A207" s="13"/>
      <c r="B207" s="13"/>
      <c r="C207" s="13"/>
      <c r="D207" s="13"/>
      <c r="E207" s="13"/>
      <c r="F207" s="13"/>
      <c r="G207" s="13"/>
    </row>
    <row r="208" spans="1:7" x14ac:dyDescent="0.25">
      <c r="A208" s="13"/>
      <c r="B208" s="13"/>
      <c r="C208" s="13"/>
      <c r="D208" s="13"/>
      <c r="E208" s="13"/>
      <c r="F208" s="13"/>
      <c r="G208" s="13"/>
    </row>
    <row r="209" spans="1:7" x14ac:dyDescent="0.25">
      <c r="A209" s="13"/>
      <c r="B209" s="13"/>
      <c r="C209" s="13"/>
      <c r="D209" s="13"/>
      <c r="E209" s="13"/>
      <c r="F209" s="13"/>
      <c r="G209" s="13"/>
    </row>
    <row r="210" spans="1:7" x14ac:dyDescent="0.25">
      <c r="A210" s="13"/>
      <c r="B210" s="13"/>
      <c r="C210" s="13"/>
      <c r="D210" s="13"/>
      <c r="E210" s="13"/>
      <c r="F210" s="13"/>
      <c r="G210" s="13"/>
    </row>
    <row r="211" spans="1:7" x14ac:dyDescent="0.25">
      <c r="A211" s="13"/>
      <c r="B211" s="13"/>
      <c r="C211" s="13"/>
      <c r="D211" s="13"/>
      <c r="E211" s="13"/>
      <c r="F211" s="13"/>
      <c r="G211" s="13"/>
    </row>
    <row r="212" spans="1:7" x14ac:dyDescent="0.25">
      <c r="A212" s="13"/>
      <c r="B212" s="13"/>
      <c r="C212" s="13"/>
      <c r="D212" s="13"/>
      <c r="E212" s="13"/>
      <c r="F212" s="13"/>
      <c r="G212" s="13"/>
    </row>
    <row r="213" spans="1:7" x14ac:dyDescent="0.25">
      <c r="A213" s="13"/>
      <c r="B213" s="13"/>
      <c r="C213" s="13"/>
      <c r="D213" s="13"/>
      <c r="E213" s="13"/>
      <c r="F213" s="13"/>
      <c r="G213" s="13"/>
    </row>
    <row r="214" spans="1:7" x14ac:dyDescent="0.25">
      <c r="A214" s="13"/>
      <c r="B214" s="13"/>
      <c r="C214" s="13"/>
      <c r="D214" s="13"/>
      <c r="E214" s="13"/>
      <c r="F214" s="13"/>
      <c r="G214" s="13"/>
    </row>
    <row r="215" spans="1:7" x14ac:dyDescent="0.25">
      <c r="A215" s="13"/>
      <c r="B215" s="13"/>
      <c r="C215" s="13"/>
      <c r="D215" s="13"/>
      <c r="E215" s="13"/>
      <c r="F215" s="13"/>
      <c r="G215" s="1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10</xdr:col>
                <xdr:colOff>38100</xdr:colOff>
                <xdr:row>4</xdr:row>
                <xdr:rowOff>66675</xdr:rowOff>
              </from>
              <to>
                <xdr:col>12</xdr:col>
                <xdr:colOff>228600</xdr:colOff>
                <xdr:row>6</xdr:row>
                <xdr:rowOff>161925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2" shapeId="1028" r:id="rId6">
          <objectPr defaultSize="0" autoPict="0" r:id="rId7">
            <anchor moveWithCells="1" sizeWithCells="1">
              <from>
                <xdr:col>26</xdr:col>
                <xdr:colOff>0</xdr:colOff>
                <xdr:row>8</xdr:row>
                <xdr:rowOff>180975</xdr:rowOff>
              </from>
              <to>
                <xdr:col>28</xdr:col>
                <xdr:colOff>19050</xdr:colOff>
                <xdr:row>11</xdr:row>
                <xdr:rowOff>180975</xdr:rowOff>
              </to>
            </anchor>
          </objectPr>
        </oleObject>
      </mc:Choice>
      <mc:Fallback>
        <oleObject progId="Equation.2" shapeId="1028" r:id="rId6"/>
      </mc:Fallback>
    </mc:AlternateContent>
    <mc:AlternateContent xmlns:mc="http://schemas.openxmlformats.org/markup-compatibility/2006">
      <mc:Choice Requires="x14">
        <oleObject progId="Equation.3" shapeId="1031" r:id="rId8">
          <objectPr defaultSize="0" autoPict="0" r:id="rId9">
            <anchor moveWithCells="1" sizeWithCells="1">
              <from>
                <xdr:col>18</xdr:col>
                <xdr:colOff>742950</xdr:colOff>
                <xdr:row>12</xdr:row>
                <xdr:rowOff>9525</xdr:rowOff>
              </from>
              <to>
                <xdr:col>19</xdr:col>
                <xdr:colOff>180975</xdr:colOff>
                <xdr:row>13</xdr:row>
                <xdr:rowOff>47625</xdr:rowOff>
              </to>
            </anchor>
          </objectPr>
        </oleObject>
      </mc:Choice>
      <mc:Fallback>
        <oleObject progId="Equation.3" shapeId="1031" r:id="rId8"/>
      </mc:Fallback>
    </mc:AlternateContent>
    <mc:AlternateContent xmlns:mc="http://schemas.openxmlformats.org/markup-compatibility/2006">
      <mc:Choice Requires="x14">
        <oleObject progId="Equation.3" shapeId="1032" r:id="rId10">
          <objectPr defaultSize="0" autoPict="0" r:id="rId9">
            <anchor moveWithCells="1" sizeWithCells="1">
              <from>
                <xdr:col>18</xdr:col>
                <xdr:colOff>428625</xdr:colOff>
                <xdr:row>12</xdr:row>
                <xdr:rowOff>9525</xdr:rowOff>
              </from>
              <to>
                <xdr:col>18</xdr:col>
                <xdr:colOff>628650</xdr:colOff>
                <xdr:row>13</xdr:row>
                <xdr:rowOff>47625</xdr:rowOff>
              </to>
            </anchor>
          </objectPr>
        </oleObject>
      </mc:Choice>
      <mc:Fallback>
        <oleObject progId="Equation.3" shapeId="1032" r:id="rId10"/>
      </mc:Fallback>
    </mc:AlternateContent>
  </oleObjects>
  <tableParts count="3"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workbookViewId="0"/>
  </sheetViews>
  <sheetFormatPr baseColWidth="10" defaultRowHeight="15" x14ac:dyDescent="0.25"/>
  <cols>
    <col min="3" max="3" width="16.7109375" customWidth="1"/>
    <col min="4" max="4" width="24.85546875" customWidth="1"/>
    <col min="12" max="12" width="18" bestFit="1" customWidth="1"/>
    <col min="16" max="16" width="17.140625" bestFit="1" customWidth="1"/>
    <col min="32" max="32" width="17.140625" bestFit="1" customWidth="1"/>
  </cols>
  <sheetData>
    <row r="1" spans="1:32" ht="15.75" x14ac:dyDescent="0.25">
      <c r="I1" s="45" t="s">
        <v>63</v>
      </c>
      <c r="R1" s="39"/>
      <c r="T1" s="45" t="s">
        <v>50</v>
      </c>
    </row>
    <row r="2" spans="1:32" x14ac:dyDescent="0.25">
      <c r="A2" s="25" t="s">
        <v>14</v>
      </c>
      <c r="B2" s="26" t="s">
        <v>8</v>
      </c>
      <c r="C2" s="26" t="s">
        <v>15</v>
      </c>
      <c r="D2" s="27" t="s">
        <v>16</v>
      </c>
      <c r="R2" s="39"/>
    </row>
    <row r="3" spans="1:32" x14ac:dyDescent="0.25">
      <c r="A3" s="28">
        <v>3123</v>
      </c>
      <c r="B3" s="29">
        <v>29</v>
      </c>
      <c r="C3" s="31">
        <v>291</v>
      </c>
      <c r="D3" s="30">
        <v>6031</v>
      </c>
      <c r="R3" s="39"/>
    </row>
    <row r="4" spans="1:32" x14ac:dyDescent="0.25">
      <c r="R4" s="39"/>
    </row>
    <row r="5" spans="1:32" x14ac:dyDescent="0.25">
      <c r="I5" s="34" t="s">
        <v>40</v>
      </c>
      <c r="J5" s="35" t="s">
        <v>41</v>
      </c>
      <c r="L5" s="35" t="s">
        <v>42</v>
      </c>
      <c r="N5" s="35" t="s">
        <v>43</v>
      </c>
      <c r="P5" s="35" t="s">
        <v>47</v>
      </c>
      <c r="R5" s="39"/>
      <c r="U5" s="34" t="s">
        <v>40</v>
      </c>
      <c r="W5" s="34" t="s">
        <v>41</v>
      </c>
      <c r="AA5" s="34" t="s">
        <v>42</v>
      </c>
      <c r="AD5" s="34" t="s">
        <v>43</v>
      </c>
      <c r="AF5" s="34" t="s">
        <v>47</v>
      </c>
    </row>
    <row r="6" spans="1:32" x14ac:dyDescent="0.25">
      <c r="A6" s="16" t="s">
        <v>8</v>
      </c>
      <c r="B6" s="17" t="s">
        <v>9</v>
      </c>
      <c r="C6" s="17" t="s">
        <v>10</v>
      </c>
      <c r="D6" s="17" t="s">
        <v>11</v>
      </c>
      <c r="E6" s="17" t="s">
        <v>12</v>
      </c>
      <c r="F6" s="18" t="s">
        <v>13</v>
      </c>
      <c r="G6" s="17" t="s">
        <v>17</v>
      </c>
      <c r="I6" t="s">
        <v>17</v>
      </c>
      <c r="J6" t="s">
        <v>44</v>
      </c>
      <c r="L6" t="s">
        <v>45</v>
      </c>
      <c r="M6" s="42">
        <f>COUNTIF(Tabla79[x=2],1)</f>
        <v>37</v>
      </c>
      <c r="N6">
        <f>POWER(M6-25,2)</f>
        <v>144</v>
      </c>
      <c r="P6" t="s">
        <v>48</v>
      </c>
      <c r="R6" s="39"/>
      <c r="T6" t="s">
        <v>17</v>
      </c>
      <c r="U6" t="s">
        <v>51</v>
      </c>
      <c r="W6" s="47" t="s">
        <v>35</v>
      </c>
      <c r="X6" s="48">
        <v>50</v>
      </c>
    </row>
    <row r="7" spans="1:32" x14ac:dyDescent="0.25">
      <c r="A7" s="3">
        <f>$B$3</f>
        <v>29</v>
      </c>
      <c r="B7" s="1">
        <f>$A$3*A7+$C$3</f>
        <v>90858</v>
      </c>
      <c r="C7" s="1">
        <f>MOD(B7,$D$3)</f>
        <v>393</v>
      </c>
      <c r="D7" s="1">
        <f>C7/$D$3</f>
        <v>6.5163322832034493E-2</v>
      </c>
      <c r="E7" s="1">
        <f>C7</f>
        <v>393</v>
      </c>
      <c r="F7" s="2">
        <v>1</v>
      </c>
      <c r="G7" s="4">
        <f>Tabla3[[#This Row],[Ni]]/10000</f>
        <v>3.9300000000000002E-2</v>
      </c>
      <c r="I7" s="4">
        <f>Tabla3[[#This Row],[Ni]]/10000</f>
        <v>3.9300000000000002E-2</v>
      </c>
      <c r="J7">
        <f t="shared" ref="J7:J56" si="0">IF(I7&lt;0.5,1,0)</f>
        <v>1</v>
      </c>
      <c r="L7" t="s">
        <v>46</v>
      </c>
      <c r="M7" s="42">
        <f>COUNTIF(Tabla79[x=2],0)</f>
        <v>13</v>
      </c>
      <c r="N7">
        <f>POWER(M7-25,2)</f>
        <v>144</v>
      </c>
      <c r="P7" s="38">
        <v>3.84</v>
      </c>
      <c r="R7" s="39"/>
      <c r="T7" s="4">
        <f>Tabla3[[#This Row],[Ni]]/10000</f>
        <v>3.9300000000000002E-2</v>
      </c>
      <c r="U7" s="37">
        <f>IF(Tabla782[[#This Row],[Ui]]&lt;=0.5,0,1)</f>
        <v>0</v>
      </c>
      <c r="Y7" s="47" t="s">
        <v>56</v>
      </c>
      <c r="AD7" s="53" t="s">
        <v>61</v>
      </c>
      <c r="AF7" s="37">
        <v>7.81</v>
      </c>
    </row>
    <row r="8" spans="1:32" x14ac:dyDescent="0.25">
      <c r="A8" s="3">
        <f>C7</f>
        <v>393</v>
      </c>
      <c r="B8" s="1">
        <f>$A$3*A8+$C$3</f>
        <v>1227630</v>
      </c>
      <c r="C8" s="1">
        <f>MOD(B8,$D$3)</f>
        <v>3337</v>
      </c>
      <c r="D8" s="1">
        <f>C8/$D$3</f>
        <v>0.55330790913613004</v>
      </c>
      <c r="E8" s="1">
        <f>C8</f>
        <v>3337</v>
      </c>
      <c r="F8" s="2">
        <v>2</v>
      </c>
      <c r="G8" s="1">
        <f>Tabla3[[#This Row],[Ni]]/10000</f>
        <v>0.3337</v>
      </c>
      <c r="I8" s="1">
        <f>Tabla3[[#This Row],[Ni]]/10000</f>
        <v>0.3337</v>
      </c>
      <c r="J8">
        <f t="shared" si="0"/>
        <v>1</v>
      </c>
      <c r="R8" s="39"/>
      <c r="T8" s="1">
        <f>Tabla3[[#This Row],[Ni]]/10000</f>
        <v>0.3337</v>
      </c>
      <c r="U8" s="37">
        <f>IF(Tabla782[[#This Row],[Ui]]&lt;=0.5,0,1)</f>
        <v>0</v>
      </c>
      <c r="W8" s="49" t="s">
        <v>52</v>
      </c>
      <c r="X8" s="50">
        <v>3</v>
      </c>
      <c r="Y8" s="48">
        <v>1</v>
      </c>
      <c r="AA8" s="49" t="s">
        <v>57</v>
      </c>
      <c r="AB8" s="50">
        <f>($X$6-Y8+3)/POWER(2,Y8+1)</f>
        <v>13</v>
      </c>
      <c r="AD8" s="52">
        <f t="shared" ref="AD8:AD15" si="1">POWER(X8-AB8,2)/AB8</f>
        <v>7.6923076923076925</v>
      </c>
    </row>
    <row r="9" spans="1:32" x14ac:dyDescent="0.25">
      <c r="A9" s="3">
        <f t="shared" ref="A9:A21" si="2">C8</f>
        <v>3337</v>
      </c>
      <c r="B9" s="1">
        <f t="shared" ref="B9:B21" si="3">$A$3*A9+$C$3</f>
        <v>10421742</v>
      </c>
      <c r="C9" s="1">
        <f t="shared" ref="C9:C21" si="4">MOD(B9,$D$3)</f>
        <v>174</v>
      </c>
      <c r="D9" s="1">
        <f t="shared" ref="D9:D21" si="5">C9/$D$3</f>
        <v>2.8850936826396948E-2</v>
      </c>
      <c r="E9" s="1">
        <f t="shared" ref="E9:E21" si="6">C9</f>
        <v>174</v>
      </c>
      <c r="F9" s="2">
        <v>3</v>
      </c>
      <c r="G9" s="1">
        <f>Tabla3[[#This Row],[Ni]]/10000</f>
        <v>1.7399999999999999E-2</v>
      </c>
      <c r="I9" s="1">
        <f>Tabla3[[#This Row],[Ni]]/10000</f>
        <v>1.7399999999999999E-2</v>
      </c>
      <c r="J9">
        <f t="shared" si="0"/>
        <v>1</v>
      </c>
      <c r="N9" s="38">
        <f>+(N6/25)+(N7/25)</f>
        <v>11.52</v>
      </c>
      <c r="O9" t="s">
        <v>49</v>
      </c>
      <c r="P9" s="46" t="str">
        <f>+IF(N9&lt;P7,"Acepto Hipotesis","Rechazo Hipotesis")</f>
        <v>Rechazo Hipotesis</v>
      </c>
      <c r="R9" s="39"/>
      <c r="T9" s="1">
        <f>Tabla3[[#This Row],[Ni]]/10000</f>
        <v>1.7399999999999999E-2</v>
      </c>
      <c r="U9" s="37">
        <f>IF(Tabla782[[#This Row],[Ui]]&lt;=0.5,0,1)</f>
        <v>0</v>
      </c>
      <c r="W9" s="49" t="s">
        <v>53</v>
      </c>
      <c r="X9" s="50">
        <v>1</v>
      </c>
      <c r="Y9" s="48">
        <v>2</v>
      </c>
      <c r="AA9" s="49" t="s">
        <v>58</v>
      </c>
      <c r="AB9" s="50">
        <f t="shared" ref="AB9:AB15" si="7">($X$6-Y9+3)/POWER(2,Y9+1)</f>
        <v>6.375</v>
      </c>
      <c r="AD9" s="52">
        <f t="shared" si="1"/>
        <v>4.5318627450980395</v>
      </c>
    </row>
    <row r="10" spans="1:32" x14ac:dyDescent="0.25">
      <c r="A10" s="3">
        <f t="shared" si="2"/>
        <v>174</v>
      </c>
      <c r="B10" s="1">
        <f t="shared" si="3"/>
        <v>543693</v>
      </c>
      <c r="C10" s="1">
        <f t="shared" si="4"/>
        <v>903</v>
      </c>
      <c r="D10" s="1">
        <f t="shared" si="5"/>
        <v>0.1497264135300945</v>
      </c>
      <c r="E10" s="1">
        <f t="shared" si="6"/>
        <v>903</v>
      </c>
      <c r="F10" s="2">
        <v>4</v>
      </c>
      <c r="G10" s="1">
        <f>Tabla3[[#This Row],[Ni]]/10000</f>
        <v>9.0300000000000005E-2</v>
      </c>
      <c r="I10" s="1">
        <f>Tabla3[[#This Row],[Ni]]/10000</f>
        <v>9.0300000000000005E-2</v>
      </c>
      <c r="J10">
        <f t="shared" si="0"/>
        <v>1</v>
      </c>
      <c r="R10" s="39"/>
      <c r="T10" s="1">
        <f>Tabla3[[#This Row],[Ni]]/10000</f>
        <v>9.0300000000000005E-2</v>
      </c>
      <c r="U10" s="37">
        <f>IF(Tabla782[[#This Row],[Ui]]&lt;=0.5,0,1)</f>
        <v>0</v>
      </c>
      <c r="W10" s="49" t="s">
        <v>54</v>
      </c>
      <c r="X10" s="50">
        <v>3</v>
      </c>
      <c r="Y10" s="48">
        <v>3</v>
      </c>
      <c r="AA10" s="49" t="s">
        <v>59</v>
      </c>
      <c r="AB10" s="50">
        <f t="shared" si="7"/>
        <v>3.125</v>
      </c>
      <c r="AD10" s="52">
        <f t="shared" si="1"/>
        <v>5.0000000000000001E-3</v>
      </c>
    </row>
    <row r="11" spans="1:32" x14ac:dyDescent="0.25">
      <c r="A11" s="3">
        <f t="shared" si="2"/>
        <v>903</v>
      </c>
      <c r="B11" s="1">
        <f t="shared" si="3"/>
        <v>2820360</v>
      </c>
      <c r="C11" s="1">
        <f t="shared" si="4"/>
        <v>3883</v>
      </c>
      <c r="D11" s="1">
        <f t="shared" si="5"/>
        <v>0.64384015917758253</v>
      </c>
      <c r="E11" s="1">
        <f t="shared" si="6"/>
        <v>3883</v>
      </c>
      <c r="F11" s="2">
        <v>5</v>
      </c>
      <c r="G11" s="1">
        <f>Tabla3[[#This Row],[Ni]]/10000</f>
        <v>0.38829999999999998</v>
      </c>
      <c r="I11" s="1">
        <f>Tabla3[[#This Row],[Ni]]/10000</f>
        <v>0.38829999999999998</v>
      </c>
      <c r="J11">
        <f t="shared" si="0"/>
        <v>1</v>
      </c>
      <c r="R11" s="39"/>
      <c r="T11" s="1">
        <f>Tabla3[[#This Row],[Ni]]/10000</f>
        <v>0.38829999999999998</v>
      </c>
      <c r="U11" s="37">
        <f>IF(Tabla782[[#This Row],[Ui]]&lt;=0.5,0,1)</f>
        <v>0</v>
      </c>
      <c r="W11" s="49" t="s">
        <v>55</v>
      </c>
      <c r="X11" s="50">
        <v>1</v>
      </c>
      <c r="Y11" s="48">
        <v>4</v>
      </c>
      <c r="AA11" s="49" t="s">
        <v>60</v>
      </c>
      <c r="AB11" s="50">
        <f t="shared" si="7"/>
        <v>1.53125</v>
      </c>
      <c r="AD11" s="52">
        <f t="shared" si="1"/>
        <v>0.18431122448979592</v>
      </c>
    </row>
    <row r="12" spans="1:32" x14ac:dyDescent="0.25">
      <c r="A12" s="3">
        <f t="shared" si="2"/>
        <v>3883</v>
      </c>
      <c r="B12" s="1">
        <f t="shared" si="3"/>
        <v>12126900</v>
      </c>
      <c r="C12" s="1">
        <f t="shared" si="4"/>
        <v>4590</v>
      </c>
      <c r="D12" s="1">
        <f t="shared" si="5"/>
        <v>0.76106781628254017</v>
      </c>
      <c r="E12" s="1">
        <f t="shared" si="6"/>
        <v>4590</v>
      </c>
      <c r="F12" s="2">
        <v>6</v>
      </c>
      <c r="G12" s="1">
        <f>Tabla3[[#This Row],[Ni]]/10000</f>
        <v>0.45900000000000002</v>
      </c>
      <c r="I12" s="1">
        <f>Tabla3[[#This Row],[Ni]]/10000</f>
        <v>0.45900000000000002</v>
      </c>
      <c r="J12">
        <f t="shared" si="0"/>
        <v>1</v>
      </c>
      <c r="R12" s="39"/>
      <c r="T12" s="1">
        <f>Tabla3[[#This Row],[Ni]]/10000</f>
        <v>0.45900000000000002</v>
      </c>
      <c r="U12" s="37">
        <f>IF(Tabla782[[#This Row],[Ui]]&lt;=0.5,0,1)</f>
        <v>0</v>
      </c>
      <c r="W12" s="49" t="s">
        <v>64</v>
      </c>
      <c r="X12" s="50">
        <v>1</v>
      </c>
      <c r="Y12" s="48">
        <v>5</v>
      </c>
      <c r="AA12" s="49" t="s">
        <v>66</v>
      </c>
      <c r="AB12" s="50">
        <f t="shared" si="7"/>
        <v>0.75</v>
      </c>
      <c r="AD12" s="51">
        <f t="shared" si="1"/>
        <v>8.3333333333333329E-2</v>
      </c>
    </row>
    <row r="13" spans="1:32" x14ac:dyDescent="0.25">
      <c r="A13" s="3">
        <f t="shared" si="2"/>
        <v>4590</v>
      </c>
      <c r="B13" s="1">
        <f t="shared" si="3"/>
        <v>14334861</v>
      </c>
      <c r="C13" s="1">
        <f t="shared" si="4"/>
        <v>5205</v>
      </c>
      <c r="D13" s="1">
        <f t="shared" si="5"/>
        <v>0.86304095506549494</v>
      </c>
      <c r="E13" s="1">
        <f t="shared" si="6"/>
        <v>5205</v>
      </c>
      <c r="F13" s="2">
        <v>7</v>
      </c>
      <c r="G13" s="1">
        <f>Tabla3[[#This Row],[Ni]]/10000</f>
        <v>0.52049999999999996</v>
      </c>
      <c r="I13" s="1">
        <f>Tabla3[[#This Row],[Ni]]/10000</f>
        <v>0.52049999999999996</v>
      </c>
      <c r="J13">
        <f t="shared" si="0"/>
        <v>0</v>
      </c>
      <c r="R13" s="39"/>
      <c r="T13" s="1">
        <f>Tabla3[[#This Row],[Ni]]/10000</f>
        <v>0.52049999999999996</v>
      </c>
      <c r="U13" s="40">
        <f>IF(Tabla782[[#This Row],[Ui]]&lt;=0.5,0,1)</f>
        <v>1</v>
      </c>
      <c r="W13" s="49" t="s">
        <v>65</v>
      </c>
      <c r="X13" s="50">
        <v>1</v>
      </c>
      <c r="Y13" s="48">
        <v>6</v>
      </c>
      <c r="AA13" s="49" t="s">
        <v>67</v>
      </c>
      <c r="AB13" s="50">
        <f t="shared" si="7"/>
        <v>0.3671875</v>
      </c>
      <c r="AD13" s="52">
        <f t="shared" si="1"/>
        <v>1.0905917553191489</v>
      </c>
      <c r="AF13" s="46" t="str">
        <f>+IF(AD17&lt;AF7,"Acepto Hipotesis","Rechazo Hipotesis")</f>
        <v>Rechazo Hipotesis</v>
      </c>
    </row>
    <row r="14" spans="1:32" x14ac:dyDescent="0.25">
      <c r="A14" s="3">
        <f t="shared" si="2"/>
        <v>5205</v>
      </c>
      <c r="B14" s="1">
        <f t="shared" si="3"/>
        <v>16255506</v>
      </c>
      <c r="C14" s="1">
        <f t="shared" si="4"/>
        <v>1961</v>
      </c>
      <c r="D14" s="1">
        <f t="shared" si="5"/>
        <v>0.32515337423312884</v>
      </c>
      <c r="E14" s="1">
        <f t="shared" si="6"/>
        <v>1961</v>
      </c>
      <c r="F14" s="2">
        <v>8</v>
      </c>
      <c r="G14" s="1">
        <f>Tabla3[[#This Row],[Ni]]/10000</f>
        <v>0.1961</v>
      </c>
      <c r="I14" s="1">
        <f>Tabla3[[#This Row],[Ni]]/10000</f>
        <v>0.1961</v>
      </c>
      <c r="J14">
        <f t="shared" si="0"/>
        <v>1</v>
      </c>
      <c r="R14" s="39"/>
      <c r="T14" s="1">
        <f>Tabla3[[#This Row],[Ni]]/10000</f>
        <v>0.1961</v>
      </c>
      <c r="U14" s="37">
        <f>IF(Tabla782[[#This Row],[Ui]]&lt;=0.5,0,1)</f>
        <v>0</v>
      </c>
      <c r="W14" s="49" t="s">
        <v>68</v>
      </c>
      <c r="X14" s="50">
        <v>0</v>
      </c>
      <c r="Y14" s="48">
        <v>7</v>
      </c>
      <c r="AA14" s="49" t="s">
        <v>70</v>
      </c>
      <c r="AB14" s="50">
        <f t="shared" si="7"/>
        <v>0.1796875</v>
      </c>
      <c r="AD14" s="52">
        <f t="shared" si="1"/>
        <v>0.1796875</v>
      </c>
    </row>
    <row r="15" spans="1:32" x14ac:dyDescent="0.25">
      <c r="A15" s="3">
        <f t="shared" si="2"/>
        <v>1961</v>
      </c>
      <c r="B15" s="1">
        <f t="shared" si="3"/>
        <v>6124494</v>
      </c>
      <c r="C15" s="1">
        <f t="shared" si="4"/>
        <v>3029</v>
      </c>
      <c r="D15" s="1">
        <f t="shared" si="5"/>
        <v>0.50223843475377217</v>
      </c>
      <c r="E15" s="1">
        <f t="shared" si="6"/>
        <v>3029</v>
      </c>
      <c r="F15" s="2">
        <v>9</v>
      </c>
      <c r="G15" s="1">
        <f>Tabla3[[#This Row],[Ni]]/10000</f>
        <v>0.3029</v>
      </c>
      <c r="I15" s="1">
        <f>Tabla3[[#This Row],[Ni]]/10000</f>
        <v>0.3029</v>
      </c>
      <c r="J15">
        <f t="shared" si="0"/>
        <v>1</v>
      </c>
      <c r="R15" s="39"/>
      <c r="T15" s="1">
        <f>Tabla3[[#This Row],[Ni]]/10000</f>
        <v>0.3029</v>
      </c>
      <c r="U15" s="37">
        <f>IF(Tabla782[[#This Row],[Ui]]&lt;=0.5,0,1)</f>
        <v>0</v>
      </c>
      <c r="W15" s="49" t="s">
        <v>69</v>
      </c>
      <c r="X15" s="50">
        <v>1</v>
      </c>
      <c r="Y15" s="48">
        <v>8</v>
      </c>
      <c r="AA15" s="49" t="s">
        <v>71</v>
      </c>
      <c r="AB15" s="50">
        <f t="shared" si="7"/>
        <v>8.7890625E-2</v>
      </c>
      <c r="AD15" s="54">
        <f t="shared" si="1"/>
        <v>9.4656684027777782</v>
      </c>
    </row>
    <row r="16" spans="1:32" x14ac:dyDescent="0.25">
      <c r="A16" s="3">
        <f t="shared" si="2"/>
        <v>3029</v>
      </c>
      <c r="B16" s="1">
        <f t="shared" si="3"/>
        <v>9459858</v>
      </c>
      <c r="C16" s="1">
        <f t="shared" si="4"/>
        <v>3250</v>
      </c>
      <c r="D16" s="1">
        <f t="shared" si="5"/>
        <v>0.53888244072293157</v>
      </c>
      <c r="E16" s="1">
        <f t="shared" si="6"/>
        <v>3250</v>
      </c>
      <c r="F16" s="2">
        <v>10</v>
      </c>
      <c r="G16" s="1">
        <f>Tabla3[[#This Row],[Ni]]/10000</f>
        <v>0.32500000000000001</v>
      </c>
      <c r="I16" s="1">
        <f>Tabla3[[#This Row],[Ni]]/10000</f>
        <v>0.32500000000000001</v>
      </c>
      <c r="J16">
        <f t="shared" si="0"/>
        <v>1</v>
      </c>
      <c r="R16" s="39"/>
      <c r="T16" s="1">
        <f>Tabla3[[#This Row],[Ni]]/10000</f>
        <v>0.32500000000000001</v>
      </c>
      <c r="U16" s="37">
        <f>IF(Tabla782[[#This Row],[Ui]]&lt;=0.5,0,1)</f>
        <v>0</v>
      </c>
    </row>
    <row r="17" spans="1:30" x14ac:dyDescent="0.25">
      <c r="A17" s="3">
        <f t="shared" si="2"/>
        <v>3250</v>
      </c>
      <c r="B17" s="1">
        <f t="shared" si="3"/>
        <v>10150041</v>
      </c>
      <c r="C17" s="1">
        <f t="shared" si="4"/>
        <v>5899</v>
      </c>
      <c r="D17" s="1">
        <f t="shared" si="5"/>
        <v>0.9781130824075609</v>
      </c>
      <c r="E17" s="1">
        <f t="shared" si="6"/>
        <v>5899</v>
      </c>
      <c r="F17" s="2">
        <v>11</v>
      </c>
      <c r="G17" s="1">
        <f>Tabla3[[#This Row],[Ni]]/10000</f>
        <v>0.58989999999999998</v>
      </c>
      <c r="I17" s="1">
        <f>Tabla3[[#This Row],[Ni]]/10000</f>
        <v>0.58989999999999998</v>
      </c>
      <c r="J17">
        <f t="shared" si="0"/>
        <v>0</v>
      </c>
      <c r="R17" s="39"/>
      <c r="T17" s="1">
        <f>Tabla3[[#This Row],[Ni]]/10000</f>
        <v>0.58989999999999998</v>
      </c>
      <c r="U17" s="40">
        <f>IF(Tabla782[[#This Row],[Ui]]&lt;=0.5,0,1)</f>
        <v>1</v>
      </c>
      <c r="AD17" s="37">
        <f>SUM(Tabla11[X˄2])</f>
        <v>23.232762653325793</v>
      </c>
    </row>
    <row r="18" spans="1:30" x14ac:dyDescent="0.25">
      <c r="A18" s="3">
        <f t="shared" si="2"/>
        <v>5899</v>
      </c>
      <c r="B18" s="1">
        <f t="shared" si="3"/>
        <v>18422868</v>
      </c>
      <c r="C18" s="1">
        <f t="shared" si="4"/>
        <v>4194</v>
      </c>
      <c r="D18" s="1">
        <f t="shared" si="5"/>
        <v>0.69540706350522297</v>
      </c>
      <c r="E18" s="1">
        <f t="shared" si="6"/>
        <v>4194</v>
      </c>
      <c r="F18" s="2">
        <v>12</v>
      </c>
      <c r="G18" s="1">
        <f>Tabla3[[#This Row],[Ni]]/10000</f>
        <v>0.4194</v>
      </c>
      <c r="I18" s="1">
        <f>Tabla3[[#This Row],[Ni]]/10000</f>
        <v>0.4194</v>
      </c>
      <c r="J18">
        <f t="shared" si="0"/>
        <v>1</v>
      </c>
      <c r="R18" s="39"/>
      <c r="T18" s="1">
        <f>Tabla3[[#This Row],[Ni]]/10000</f>
        <v>0.4194</v>
      </c>
      <c r="U18" s="37">
        <f>IF(Tabla782[[#This Row],[Ui]]&lt;=0.5,0,1)</f>
        <v>0</v>
      </c>
    </row>
    <row r="19" spans="1:30" x14ac:dyDescent="0.25">
      <c r="A19" s="3">
        <f t="shared" si="2"/>
        <v>4194</v>
      </c>
      <c r="B19" s="1">
        <f t="shared" si="3"/>
        <v>13098153</v>
      </c>
      <c r="C19" s="1">
        <f t="shared" si="4"/>
        <v>4852</v>
      </c>
      <c r="D19" s="1">
        <f t="shared" si="5"/>
        <v>0.80451003150389655</v>
      </c>
      <c r="E19" s="1">
        <f t="shared" si="6"/>
        <v>4852</v>
      </c>
      <c r="F19" s="2">
        <v>13</v>
      </c>
      <c r="G19" s="1">
        <f>Tabla3[[#This Row],[Ni]]/10000</f>
        <v>0.48520000000000002</v>
      </c>
      <c r="I19" s="1">
        <f>Tabla3[[#This Row],[Ni]]/10000</f>
        <v>0.48520000000000002</v>
      </c>
      <c r="J19">
        <f t="shared" si="0"/>
        <v>1</v>
      </c>
      <c r="R19" s="39"/>
      <c r="T19" s="1">
        <f>Tabla3[[#This Row],[Ni]]/10000</f>
        <v>0.48520000000000002</v>
      </c>
      <c r="U19" s="37">
        <f>IF(Tabla782[[#This Row],[Ui]]&lt;=0.5,0,1)</f>
        <v>0</v>
      </c>
    </row>
    <row r="20" spans="1:30" x14ac:dyDescent="0.25">
      <c r="A20" s="3">
        <f t="shared" si="2"/>
        <v>4852</v>
      </c>
      <c r="B20" s="1">
        <f t="shared" si="3"/>
        <v>15153087</v>
      </c>
      <c r="C20" s="1">
        <f t="shared" si="4"/>
        <v>3215</v>
      </c>
      <c r="D20" s="1">
        <f t="shared" si="5"/>
        <v>0.53307909136129994</v>
      </c>
      <c r="E20" s="1">
        <f t="shared" si="6"/>
        <v>3215</v>
      </c>
      <c r="F20" s="2">
        <v>14</v>
      </c>
      <c r="G20" s="1">
        <f>Tabla3[[#This Row],[Ni]]/10000</f>
        <v>0.32150000000000001</v>
      </c>
      <c r="I20" s="1">
        <f>Tabla3[[#This Row],[Ni]]/10000</f>
        <v>0.32150000000000001</v>
      </c>
      <c r="J20">
        <f t="shared" si="0"/>
        <v>1</v>
      </c>
      <c r="R20" s="39"/>
      <c r="T20" s="1">
        <f>Tabla3[[#This Row],[Ni]]/10000</f>
        <v>0.32150000000000001</v>
      </c>
      <c r="U20" s="37">
        <f>IF(Tabla782[[#This Row],[Ui]]&lt;=0.5,0,1)</f>
        <v>0</v>
      </c>
    </row>
    <row r="21" spans="1:30" x14ac:dyDescent="0.25">
      <c r="A21" s="19">
        <f t="shared" si="2"/>
        <v>3215</v>
      </c>
      <c r="B21" s="11">
        <f t="shared" si="3"/>
        <v>10040736</v>
      </c>
      <c r="C21" s="11">
        <f t="shared" si="4"/>
        <v>5152</v>
      </c>
      <c r="D21" s="11">
        <f t="shared" si="5"/>
        <v>0.85425302603216713</v>
      </c>
      <c r="E21" s="11">
        <f t="shared" si="6"/>
        <v>5152</v>
      </c>
      <c r="F21" s="12">
        <v>15</v>
      </c>
      <c r="G21" s="1">
        <f>Tabla3[[#This Row],[Ni]]/10000</f>
        <v>0.51519999999999999</v>
      </c>
      <c r="I21" s="1">
        <f>Tabla3[[#This Row],[Ni]]/10000</f>
        <v>0.51519999999999999</v>
      </c>
      <c r="J21">
        <f t="shared" si="0"/>
        <v>0</v>
      </c>
      <c r="R21" s="39"/>
      <c r="T21" s="1">
        <f>Tabla3[[#This Row],[Ni]]/10000</f>
        <v>0.51519999999999999</v>
      </c>
      <c r="U21" s="40">
        <f>IF(Tabla782[[#This Row],[Ui]]&lt;=0.5,0,1)</f>
        <v>1</v>
      </c>
    </row>
    <row r="22" spans="1:30" x14ac:dyDescent="0.25">
      <c r="A22" s="19">
        <f t="shared" ref="A22:A56" si="8">C21</f>
        <v>5152</v>
      </c>
      <c r="B22" s="11">
        <f t="shared" ref="B22:B56" si="9">$A$3*A22+$C$3</f>
        <v>16089987</v>
      </c>
      <c r="C22" s="11">
        <f t="shared" ref="C22:C56" si="10">MOD(B22,$D$3)</f>
        <v>5310</v>
      </c>
      <c r="D22" s="11">
        <f t="shared" ref="D22:D56" si="11">C22/$D$3</f>
        <v>0.8804510031503896</v>
      </c>
      <c r="E22" s="11">
        <f t="shared" ref="E22:E56" si="12">C22</f>
        <v>5310</v>
      </c>
      <c r="F22" s="12">
        <v>16</v>
      </c>
      <c r="G22" s="1">
        <f>Tabla3[[#This Row],[Ni]]/10000</f>
        <v>0.53100000000000003</v>
      </c>
      <c r="I22" s="1">
        <f>Tabla3[[#This Row],[Ni]]/10000</f>
        <v>0.53100000000000003</v>
      </c>
      <c r="J22">
        <f t="shared" si="0"/>
        <v>0</v>
      </c>
      <c r="R22" s="39"/>
      <c r="T22" s="1">
        <f>Tabla3[[#This Row],[Ni]]/10000</f>
        <v>0.53100000000000003</v>
      </c>
      <c r="U22" s="40">
        <f>IF(Tabla782[[#This Row],[Ui]]&lt;=0.5,0,1)</f>
        <v>1</v>
      </c>
    </row>
    <row r="23" spans="1:30" x14ac:dyDescent="0.25">
      <c r="A23" s="19">
        <f t="shared" si="8"/>
        <v>5310</v>
      </c>
      <c r="B23" s="11">
        <f t="shared" si="9"/>
        <v>16583421</v>
      </c>
      <c r="C23" s="11">
        <f t="shared" si="10"/>
        <v>4202</v>
      </c>
      <c r="D23" s="11">
        <f t="shared" si="11"/>
        <v>0.69673354335931026</v>
      </c>
      <c r="E23" s="11">
        <f t="shared" si="12"/>
        <v>4202</v>
      </c>
      <c r="F23" s="12">
        <v>17</v>
      </c>
      <c r="G23" s="1">
        <f>Tabla3[[#This Row],[Ni]]/10000</f>
        <v>0.42020000000000002</v>
      </c>
      <c r="I23" s="1">
        <f>Tabla3[[#This Row],[Ni]]/10000</f>
        <v>0.42020000000000002</v>
      </c>
      <c r="J23">
        <f t="shared" si="0"/>
        <v>1</v>
      </c>
      <c r="R23" s="39"/>
      <c r="T23" s="1">
        <f>Tabla3[[#This Row],[Ni]]/10000</f>
        <v>0.42020000000000002</v>
      </c>
      <c r="U23" s="37">
        <f>IF(Tabla782[[#This Row],[Ui]]&lt;=0.5,0,1)</f>
        <v>0</v>
      </c>
    </row>
    <row r="24" spans="1:30" x14ac:dyDescent="0.25">
      <c r="A24" s="19">
        <f t="shared" si="8"/>
        <v>4202</v>
      </c>
      <c r="B24" s="11">
        <f t="shared" si="9"/>
        <v>13123137</v>
      </c>
      <c r="C24" s="11">
        <f t="shared" si="10"/>
        <v>5712</v>
      </c>
      <c r="D24" s="11">
        <f t="shared" si="11"/>
        <v>0.94710661581827227</v>
      </c>
      <c r="E24" s="11">
        <f t="shared" si="12"/>
        <v>5712</v>
      </c>
      <c r="F24" s="12">
        <v>18</v>
      </c>
      <c r="G24" s="1">
        <f>Tabla3[[#This Row],[Ni]]/10000</f>
        <v>0.57120000000000004</v>
      </c>
      <c r="I24" s="1">
        <f>Tabla3[[#This Row],[Ni]]/10000</f>
        <v>0.57120000000000004</v>
      </c>
      <c r="J24">
        <f t="shared" si="0"/>
        <v>0</v>
      </c>
      <c r="R24" s="39"/>
      <c r="T24" s="1">
        <f>Tabla3[[#This Row],[Ni]]/10000</f>
        <v>0.57120000000000004</v>
      </c>
      <c r="U24" s="40">
        <f>IF(Tabla782[[#This Row],[Ui]]&lt;=0.5,0,1)</f>
        <v>1</v>
      </c>
    </row>
    <row r="25" spans="1:30" x14ac:dyDescent="0.25">
      <c r="A25" s="19">
        <f t="shared" si="8"/>
        <v>5712</v>
      </c>
      <c r="B25" s="11">
        <f t="shared" si="9"/>
        <v>17838867</v>
      </c>
      <c r="C25" s="11">
        <f t="shared" si="10"/>
        <v>5200</v>
      </c>
      <c r="D25" s="11">
        <f t="shared" si="11"/>
        <v>0.86221190515669044</v>
      </c>
      <c r="E25" s="11">
        <f t="shared" si="12"/>
        <v>5200</v>
      </c>
      <c r="F25" s="12">
        <v>19</v>
      </c>
      <c r="G25" s="1">
        <f>Tabla3[[#This Row],[Ni]]/10000</f>
        <v>0.52</v>
      </c>
      <c r="I25" s="1">
        <f>Tabla3[[#This Row],[Ni]]/10000</f>
        <v>0.52</v>
      </c>
      <c r="J25">
        <f t="shared" si="0"/>
        <v>0</v>
      </c>
      <c r="R25" s="39"/>
      <c r="T25" s="1">
        <f>Tabla3[[#This Row],[Ni]]/10000</f>
        <v>0.52</v>
      </c>
      <c r="U25" s="40">
        <f>IF(Tabla782[[#This Row],[Ui]]&lt;=0.5,0,1)</f>
        <v>1</v>
      </c>
    </row>
    <row r="26" spans="1:30" x14ac:dyDescent="0.25">
      <c r="A26" s="19">
        <f t="shared" si="8"/>
        <v>5200</v>
      </c>
      <c r="B26" s="11">
        <f t="shared" si="9"/>
        <v>16239891</v>
      </c>
      <c r="C26" s="11">
        <f t="shared" si="10"/>
        <v>4439</v>
      </c>
      <c r="D26" s="11">
        <f t="shared" si="11"/>
        <v>0.73603050903664402</v>
      </c>
      <c r="E26" s="11">
        <f t="shared" si="12"/>
        <v>4439</v>
      </c>
      <c r="F26" s="12">
        <v>20</v>
      </c>
      <c r="G26" s="1">
        <f>Tabla3[[#This Row],[Ni]]/10000</f>
        <v>0.44390000000000002</v>
      </c>
      <c r="I26" s="1">
        <f>Tabla3[[#This Row],[Ni]]/10000</f>
        <v>0.44390000000000002</v>
      </c>
      <c r="J26">
        <f t="shared" si="0"/>
        <v>1</v>
      </c>
      <c r="R26" s="39"/>
      <c r="T26" s="1">
        <f>Tabla3[[#This Row],[Ni]]/10000</f>
        <v>0.44390000000000002</v>
      </c>
      <c r="U26" s="37">
        <f>IF(Tabla782[[#This Row],[Ui]]&lt;=0.5,0,1)</f>
        <v>0</v>
      </c>
    </row>
    <row r="27" spans="1:30" x14ac:dyDescent="0.25">
      <c r="A27" s="19">
        <f t="shared" si="8"/>
        <v>4439</v>
      </c>
      <c r="B27" s="11">
        <f t="shared" si="9"/>
        <v>13863288</v>
      </c>
      <c r="C27" s="11">
        <f t="shared" si="10"/>
        <v>4050</v>
      </c>
      <c r="D27" s="11">
        <f t="shared" si="11"/>
        <v>0.67153042613165315</v>
      </c>
      <c r="E27" s="11">
        <f t="shared" si="12"/>
        <v>4050</v>
      </c>
      <c r="F27" s="12">
        <v>21</v>
      </c>
      <c r="G27" s="1">
        <f>Tabla3[[#This Row],[Ni]]/10000</f>
        <v>0.40500000000000003</v>
      </c>
      <c r="I27" s="1">
        <f>Tabla3[[#This Row],[Ni]]/10000</f>
        <v>0.40500000000000003</v>
      </c>
      <c r="J27">
        <f t="shared" si="0"/>
        <v>1</v>
      </c>
      <c r="R27" s="39"/>
      <c r="T27" s="1">
        <f>Tabla3[[#This Row],[Ni]]/10000</f>
        <v>0.40500000000000003</v>
      </c>
      <c r="U27" s="37">
        <f>IF(Tabla782[[#This Row],[Ui]]&lt;=0.5,0,1)</f>
        <v>0</v>
      </c>
    </row>
    <row r="28" spans="1:30" x14ac:dyDescent="0.25">
      <c r="A28" s="19">
        <f t="shared" si="8"/>
        <v>4050</v>
      </c>
      <c r="B28" s="11">
        <f t="shared" si="9"/>
        <v>12648441</v>
      </c>
      <c r="C28" s="11">
        <f t="shared" si="10"/>
        <v>1434</v>
      </c>
      <c r="D28" s="11">
        <f t="shared" si="11"/>
        <v>0.23777151384513348</v>
      </c>
      <c r="E28" s="11">
        <f t="shared" si="12"/>
        <v>1434</v>
      </c>
      <c r="F28" s="12">
        <v>22</v>
      </c>
      <c r="G28" s="1">
        <f>Tabla3[[#This Row],[Ni]]/10000</f>
        <v>0.1434</v>
      </c>
      <c r="I28" s="1">
        <f>Tabla3[[#This Row],[Ni]]/10000</f>
        <v>0.1434</v>
      </c>
      <c r="J28">
        <f t="shared" si="0"/>
        <v>1</v>
      </c>
      <c r="R28" s="39"/>
      <c r="T28" s="1">
        <f>Tabla3[[#This Row],[Ni]]/10000</f>
        <v>0.1434</v>
      </c>
      <c r="U28" s="37">
        <f>IF(Tabla782[[#This Row],[Ui]]&lt;=0.5,0,1)</f>
        <v>0</v>
      </c>
    </row>
    <row r="29" spans="1:30" x14ac:dyDescent="0.25">
      <c r="A29" s="19">
        <f t="shared" si="8"/>
        <v>1434</v>
      </c>
      <c r="B29" s="11">
        <f t="shared" si="9"/>
        <v>4478673</v>
      </c>
      <c r="C29" s="11">
        <f t="shared" si="10"/>
        <v>3671</v>
      </c>
      <c r="D29" s="11">
        <f t="shared" si="11"/>
        <v>0.60868844304427128</v>
      </c>
      <c r="E29" s="11">
        <f t="shared" si="12"/>
        <v>3671</v>
      </c>
      <c r="F29" s="12">
        <v>23</v>
      </c>
      <c r="G29" s="1">
        <f>Tabla3[[#This Row],[Ni]]/10000</f>
        <v>0.36709999999999998</v>
      </c>
      <c r="I29" s="1">
        <f>Tabla3[[#This Row],[Ni]]/10000</f>
        <v>0.36709999999999998</v>
      </c>
      <c r="J29">
        <f t="shared" si="0"/>
        <v>1</v>
      </c>
      <c r="R29" s="39"/>
      <c r="T29" s="1">
        <f>Tabla3[[#This Row],[Ni]]/10000</f>
        <v>0.36709999999999998</v>
      </c>
      <c r="U29" s="37">
        <f>IF(Tabla782[[#This Row],[Ui]]&lt;=0.5,0,1)</f>
        <v>0</v>
      </c>
    </row>
    <row r="30" spans="1:30" x14ac:dyDescent="0.25">
      <c r="A30" s="19">
        <f t="shared" si="8"/>
        <v>3671</v>
      </c>
      <c r="B30" s="11">
        <f t="shared" si="9"/>
        <v>11464824</v>
      </c>
      <c r="C30" s="11">
        <f t="shared" si="10"/>
        <v>5924</v>
      </c>
      <c r="D30" s="11">
        <f t="shared" si="11"/>
        <v>0.98225833195158352</v>
      </c>
      <c r="E30" s="11">
        <f t="shared" si="12"/>
        <v>5924</v>
      </c>
      <c r="F30" s="12">
        <v>24</v>
      </c>
      <c r="G30" s="1">
        <f>Tabla3[[#This Row],[Ni]]/10000</f>
        <v>0.59240000000000004</v>
      </c>
      <c r="I30" s="1">
        <f>Tabla3[[#This Row],[Ni]]/10000</f>
        <v>0.59240000000000004</v>
      </c>
      <c r="J30">
        <f t="shared" si="0"/>
        <v>0</v>
      </c>
      <c r="R30" s="39"/>
      <c r="T30" s="1">
        <f>Tabla3[[#This Row],[Ni]]/10000</f>
        <v>0.59240000000000004</v>
      </c>
      <c r="U30" s="40">
        <f>IF(Tabla782[[#This Row],[Ui]]&lt;=0.5,0,1)</f>
        <v>1</v>
      </c>
    </row>
    <row r="31" spans="1:30" x14ac:dyDescent="0.25">
      <c r="A31" s="19">
        <f t="shared" si="8"/>
        <v>5924</v>
      </c>
      <c r="B31" s="11">
        <f t="shared" si="9"/>
        <v>18500943</v>
      </c>
      <c r="C31" s="11">
        <f t="shared" si="10"/>
        <v>3866</v>
      </c>
      <c r="D31" s="11">
        <f t="shared" si="11"/>
        <v>0.6410213894876472</v>
      </c>
      <c r="E31" s="11">
        <f t="shared" si="12"/>
        <v>3866</v>
      </c>
      <c r="F31" s="12">
        <v>25</v>
      </c>
      <c r="G31" s="1">
        <f>Tabla3[[#This Row],[Ni]]/10000</f>
        <v>0.3866</v>
      </c>
      <c r="I31" s="1">
        <f>Tabla3[[#This Row],[Ni]]/10000</f>
        <v>0.3866</v>
      </c>
      <c r="J31">
        <f t="shared" si="0"/>
        <v>1</v>
      </c>
      <c r="R31" s="39"/>
      <c r="T31" s="1">
        <f>Tabla3[[#This Row],[Ni]]/10000</f>
        <v>0.3866</v>
      </c>
      <c r="U31" s="37">
        <f>IF(Tabla782[[#This Row],[Ui]]&lt;=0.5,0,1)</f>
        <v>0</v>
      </c>
    </row>
    <row r="32" spans="1:30" x14ac:dyDescent="0.25">
      <c r="A32" s="19">
        <f t="shared" si="8"/>
        <v>3866</v>
      </c>
      <c r="B32" s="11">
        <f t="shared" si="9"/>
        <v>12073809</v>
      </c>
      <c r="C32" s="11">
        <f t="shared" si="10"/>
        <v>5778</v>
      </c>
      <c r="D32" s="11">
        <f t="shared" si="11"/>
        <v>0.95805007461449176</v>
      </c>
      <c r="E32" s="11">
        <f t="shared" si="12"/>
        <v>5778</v>
      </c>
      <c r="F32" s="12">
        <v>26</v>
      </c>
      <c r="G32" s="1">
        <f>Tabla3[[#This Row],[Ni]]/10000</f>
        <v>0.57779999999999998</v>
      </c>
      <c r="I32" s="1">
        <f>Tabla3[[#This Row],[Ni]]/10000</f>
        <v>0.57779999999999998</v>
      </c>
      <c r="J32">
        <f t="shared" si="0"/>
        <v>0</v>
      </c>
      <c r="R32" s="39"/>
      <c r="T32" s="1">
        <f>Tabla3[[#This Row],[Ni]]/10000</f>
        <v>0.57779999999999998</v>
      </c>
      <c r="U32" s="40">
        <f>IF(Tabla782[[#This Row],[Ui]]&lt;=0.5,0,1)</f>
        <v>1</v>
      </c>
    </row>
    <row r="33" spans="1:21" x14ac:dyDescent="0.25">
      <c r="A33" s="19">
        <f t="shared" si="8"/>
        <v>5778</v>
      </c>
      <c r="B33" s="11">
        <f t="shared" si="9"/>
        <v>18044985</v>
      </c>
      <c r="C33" s="11">
        <f t="shared" si="10"/>
        <v>233</v>
      </c>
      <c r="D33" s="11">
        <f t="shared" si="11"/>
        <v>3.8633725750290164E-2</v>
      </c>
      <c r="E33" s="11">
        <f t="shared" si="12"/>
        <v>233</v>
      </c>
      <c r="F33" s="12">
        <v>27</v>
      </c>
      <c r="G33" s="1">
        <f>Tabla3[[#This Row],[Ni]]/10000</f>
        <v>2.3300000000000001E-2</v>
      </c>
      <c r="I33" s="1">
        <f>Tabla3[[#This Row],[Ni]]/10000</f>
        <v>2.3300000000000001E-2</v>
      </c>
      <c r="J33">
        <f t="shared" si="0"/>
        <v>1</v>
      </c>
      <c r="R33" s="39"/>
      <c r="T33" s="1">
        <f>Tabla3[[#This Row],[Ni]]/10000</f>
        <v>2.3300000000000001E-2</v>
      </c>
      <c r="U33" s="37">
        <f>IF(Tabla782[[#This Row],[Ui]]&lt;=0.5,0,1)</f>
        <v>0</v>
      </c>
    </row>
    <row r="34" spans="1:21" x14ac:dyDescent="0.25">
      <c r="A34" s="19">
        <f t="shared" si="8"/>
        <v>233</v>
      </c>
      <c r="B34" s="11">
        <f t="shared" si="9"/>
        <v>727950</v>
      </c>
      <c r="C34" s="11">
        <f t="shared" si="10"/>
        <v>4230</v>
      </c>
      <c r="D34" s="11">
        <f t="shared" si="11"/>
        <v>0.70137622284861545</v>
      </c>
      <c r="E34" s="11">
        <f t="shared" si="12"/>
        <v>4230</v>
      </c>
      <c r="F34" s="12">
        <v>28</v>
      </c>
      <c r="G34" s="1">
        <f>Tabla3[[#This Row],[Ni]]/10000</f>
        <v>0.42299999999999999</v>
      </c>
      <c r="I34" s="1">
        <f>Tabla3[[#This Row],[Ni]]/10000</f>
        <v>0.42299999999999999</v>
      </c>
      <c r="J34">
        <f t="shared" si="0"/>
        <v>1</v>
      </c>
      <c r="R34" s="39"/>
      <c r="T34" s="1">
        <f>Tabla3[[#This Row],[Ni]]/10000</f>
        <v>0.42299999999999999</v>
      </c>
      <c r="U34" s="37">
        <f>IF(Tabla782[[#This Row],[Ui]]&lt;=0.5,0,1)</f>
        <v>0</v>
      </c>
    </row>
    <row r="35" spans="1:21" x14ac:dyDescent="0.25">
      <c r="A35" s="19">
        <f t="shared" si="8"/>
        <v>4230</v>
      </c>
      <c r="B35" s="11">
        <f t="shared" si="9"/>
        <v>13210581</v>
      </c>
      <c r="C35" s="11">
        <f t="shared" si="10"/>
        <v>2691</v>
      </c>
      <c r="D35" s="11">
        <f t="shared" si="11"/>
        <v>0.44619466091858728</v>
      </c>
      <c r="E35" s="11">
        <f t="shared" si="12"/>
        <v>2691</v>
      </c>
      <c r="F35" s="12">
        <v>29</v>
      </c>
      <c r="G35" s="1">
        <f>Tabla3[[#This Row],[Ni]]/10000</f>
        <v>0.26910000000000001</v>
      </c>
      <c r="I35" s="1">
        <f>Tabla3[[#This Row],[Ni]]/10000</f>
        <v>0.26910000000000001</v>
      </c>
      <c r="J35">
        <f t="shared" si="0"/>
        <v>1</v>
      </c>
      <c r="R35" s="39"/>
      <c r="T35" s="1">
        <f>Tabla3[[#This Row],[Ni]]/10000</f>
        <v>0.26910000000000001</v>
      </c>
      <c r="U35" s="37">
        <f>IF(Tabla782[[#This Row],[Ui]]&lt;=0.5,0,1)</f>
        <v>0</v>
      </c>
    </row>
    <row r="36" spans="1:21" x14ac:dyDescent="0.25">
      <c r="A36" s="19">
        <f t="shared" si="8"/>
        <v>2691</v>
      </c>
      <c r="B36" s="11">
        <f t="shared" si="9"/>
        <v>8404284</v>
      </c>
      <c r="C36" s="11">
        <f t="shared" si="10"/>
        <v>3101</v>
      </c>
      <c r="D36" s="11">
        <f t="shared" si="11"/>
        <v>0.51417675344055713</v>
      </c>
      <c r="E36" s="11">
        <f t="shared" si="12"/>
        <v>3101</v>
      </c>
      <c r="F36" s="12">
        <v>30</v>
      </c>
      <c r="G36" s="1">
        <f>Tabla3[[#This Row],[Ni]]/10000</f>
        <v>0.31009999999999999</v>
      </c>
      <c r="I36" s="1">
        <f>Tabla3[[#This Row],[Ni]]/10000</f>
        <v>0.31009999999999999</v>
      </c>
      <c r="J36">
        <f t="shared" si="0"/>
        <v>1</v>
      </c>
      <c r="R36" s="39"/>
      <c r="T36" s="1">
        <f>Tabla3[[#This Row],[Ni]]/10000</f>
        <v>0.31009999999999999</v>
      </c>
      <c r="U36" s="37">
        <f>IF(Tabla782[[#This Row],[Ui]]&lt;=0.5,0,1)</f>
        <v>0</v>
      </c>
    </row>
    <row r="37" spans="1:21" x14ac:dyDescent="0.25">
      <c r="A37" s="19">
        <f t="shared" si="8"/>
        <v>3101</v>
      </c>
      <c r="B37" s="11">
        <f t="shared" si="9"/>
        <v>9684714</v>
      </c>
      <c r="C37" s="11">
        <f t="shared" si="10"/>
        <v>4959</v>
      </c>
      <c r="D37" s="11">
        <f t="shared" si="11"/>
        <v>0.82225169955231303</v>
      </c>
      <c r="E37" s="11">
        <f t="shared" si="12"/>
        <v>4959</v>
      </c>
      <c r="F37" s="12">
        <v>31</v>
      </c>
      <c r="G37" s="1">
        <f>Tabla3[[#This Row],[Ni]]/10000</f>
        <v>0.49590000000000001</v>
      </c>
      <c r="I37" s="1">
        <f>Tabla3[[#This Row],[Ni]]/10000</f>
        <v>0.49590000000000001</v>
      </c>
      <c r="J37">
        <f t="shared" si="0"/>
        <v>1</v>
      </c>
      <c r="R37" s="39"/>
      <c r="T37" s="1">
        <f>Tabla3[[#This Row],[Ni]]/10000</f>
        <v>0.49590000000000001</v>
      </c>
      <c r="U37" s="37">
        <f>IF(Tabla782[[#This Row],[Ui]]&lt;=0.5,0,1)</f>
        <v>0</v>
      </c>
    </row>
    <row r="38" spans="1:21" x14ac:dyDescent="0.25">
      <c r="A38" s="19">
        <f t="shared" si="8"/>
        <v>4959</v>
      </c>
      <c r="B38" s="11">
        <f t="shared" si="9"/>
        <v>15487248</v>
      </c>
      <c r="C38" s="11">
        <f t="shared" si="10"/>
        <v>5671</v>
      </c>
      <c r="D38" s="11">
        <f t="shared" si="11"/>
        <v>0.94030840656607528</v>
      </c>
      <c r="E38" s="11">
        <f t="shared" si="12"/>
        <v>5671</v>
      </c>
      <c r="F38" s="12">
        <v>32</v>
      </c>
      <c r="G38" s="1">
        <f>Tabla3[[#This Row],[Ni]]/10000</f>
        <v>0.56710000000000005</v>
      </c>
      <c r="I38" s="1">
        <f>Tabla3[[#This Row],[Ni]]/10000</f>
        <v>0.56710000000000005</v>
      </c>
      <c r="J38">
        <f t="shared" si="0"/>
        <v>0</v>
      </c>
      <c r="R38" s="39"/>
      <c r="T38" s="1">
        <f>Tabla3[[#This Row],[Ni]]/10000</f>
        <v>0.56710000000000005</v>
      </c>
      <c r="U38" s="40">
        <f>IF(Tabla782[[#This Row],[Ui]]&lt;=0.5,0,1)</f>
        <v>1</v>
      </c>
    </row>
    <row r="39" spans="1:21" x14ac:dyDescent="0.25">
      <c r="A39" s="19">
        <f t="shared" si="8"/>
        <v>5671</v>
      </c>
      <c r="B39" s="11">
        <f t="shared" si="9"/>
        <v>17710824</v>
      </c>
      <c r="C39" s="11">
        <f t="shared" si="10"/>
        <v>3808</v>
      </c>
      <c r="D39" s="11">
        <f t="shared" si="11"/>
        <v>0.63140441054551488</v>
      </c>
      <c r="E39" s="11">
        <f t="shared" si="12"/>
        <v>3808</v>
      </c>
      <c r="F39" s="12">
        <v>33</v>
      </c>
      <c r="G39" s="1">
        <f>Tabla3[[#This Row],[Ni]]/10000</f>
        <v>0.38080000000000003</v>
      </c>
      <c r="I39" s="1">
        <f>Tabla3[[#This Row],[Ni]]/10000</f>
        <v>0.38080000000000003</v>
      </c>
      <c r="J39">
        <f t="shared" si="0"/>
        <v>1</v>
      </c>
      <c r="R39" s="39"/>
      <c r="T39" s="1">
        <f>Tabla3[[#This Row],[Ni]]/10000</f>
        <v>0.38080000000000003</v>
      </c>
      <c r="U39" s="37">
        <f>IF(Tabla782[[#This Row],[Ui]]&lt;=0.5,0,1)</f>
        <v>0</v>
      </c>
    </row>
    <row r="40" spans="1:21" x14ac:dyDescent="0.25">
      <c r="A40" s="19">
        <f t="shared" si="8"/>
        <v>3808</v>
      </c>
      <c r="B40" s="11">
        <f t="shared" si="9"/>
        <v>11892675</v>
      </c>
      <c r="C40" s="11">
        <f t="shared" si="10"/>
        <v>5574</v>
      </c>
      <c r="D40" s="11">
        <f t="shared" si="11"/>
        <v>0.92422483833526781</v>
      </c>
      <c r="E40" s="11">
        <f t="shared" si="12"/>
        <v>5574</v>
      </c>
      <c r="F40" s="12">
        <v>34</v>
      </c>
      <c r="G40" s="1">
        <f>Tabla3[[#This Row],[Ni]]/10000</f>
        <v>0.55740000000000001</v>
      </c>
      <c r="I40" s="1">
        <f>Tabla3[[#This Row],[Ni]]/10000</f>
        <v>0.55740000000000001</v>
      </c>
      <c r="J40">
        <f t="shared" si="0"/>
        <v>0</v>
      </c>
      <c r="R40" s="39"/>
      <c r="T40" s="1">
        <f>Tabla3[[#This Row],[Ni]]/10000</f>
        <v>0.55740000000000001</v>
      </c>
      <c r="U40" s="40">
        <f>IF(Tabla782[[#This Row],[Ui]]&lt;=0.5,0,1)</f>
        <v>1</v>
      </c>
    </row>
    <row r="41" spans="1:21" x14ac:dyDescent="0.25">
      <c r="A41" s="19">
        <f t="shared" si="8"/>
        <v>5574</v>
      </c>
      <c r="B41" s="11">
        <f t="shared" si="9"/>
        <v>17407893</v>
      </c>
      <c r="C41" s="11">
        <f t="shared" si="10"/>
        <v>2427</v>
      </c>
      <c r="D41" s="11">
        <f t="shared" si="11"/>
        <v>0.40242082573370919</v>
      </c>
      <c r="E41" s="11">
        <f t="shared" si="12"/>
        <v>2427</v>
      </c>
      <c r="F41" s="12">
        <v>35</v>
      </c>
      <c r="G41" s="1">
        <f>Tabla3[[#This Row],[Ni]]/10000</f>
        <v>0.2427</v>
      </c>
      <c r="I41" s="1">
        <f>Tabla3[[#This Row],[Ni]]/10000</f>
        <v>0.2427</v>
      </c>
      <c r="J41">
        <f t="shared" si="0"/>
        <v>1</v>
      </c>
      <c r="R41" s="39"/>
      <c r="T41" s="1">
        <f>Tabla3[[#This Row],[Ni]]/10000</f>
        <v>0.2427</v>
      </c>
      <c r="U41" s="37">
        <f>IF(Tabla782[[#This Row],[Ui]]&lt;=0.5,0,1)</f>
        <v>0</v>
      </c>
    </row>
    <row r="42" spans="1:21" x14ac:dyDescent="0.25">
      <c r="A42" s="19">
        <f t="shared" si="8"/>
        <v>2427</v>
      </c>
      <c r="B42" s="11">
        <f t="shared" si="9"/>
        <v>7579812</v>
      </c>
      <c r="C42" s="11">
        <f t="shared" si="10"/>
        <v>4876</v>
      </c>
      <c r="D42" s="11">
        <f t="shared" si="11"/>
        <v>0.80848947106615821</v>
      </c>
      <c r="E42" s="11">
        <f t="shared" si="12"/>
        <v>4876</v>
      </c>
      <c r="F42" s="12">
        <v>36</v>
      </c>
      <c r="G42" s="1">
        <f>Tabla3[[#This Row],[Ni]]/10000</f>
        <v>0.48759999999999998</v>
      </c>
      <c r="I42" s="1">
        <f>Tabla3[[#This Row],[Ni]]/10000</f>
        <v>0.48759999999999998</v>
      </c>
      <c r="J42">
        <f t="shared" si="0"/>
        <v>1</v>
      </c>
      <c r="R42" s="39"/>
      <c r="T42" s="1">
        <f>Tabla3[[#This Row],[Ni]]/10000</f>
        <v>0.48759999999999998</v>
      </c>
      <c r="U42" s="37">
        <f>IF(Tabla782[[#This Row],[Ui]]&lt;=0.5,0,1)</f>
        <v>0</v>
      </c>
    </row>
    <row r="43" spans="1:21" x14ac:dyDescent="0.25">
      <c r="A43" s="19">
        <f t="shared" si="8"/>
        <v>4876</v>
      </c>
      <c r="B43" s="11">
        <f t="shared" si="9"/>
        <v>15228039</v>
      </c>
      <c r="C43" s="11">
        <f t="shared" si="10"/>
        <v>5795</v>
      </c>
      <c r="D43" s="11">
        <f t="shared" si="11"/>
        <v>0.96086884430442709</v>
      </c>
      <c r="E43" s="11">
        <f t="shared" si="12"/>
        <v>5795</v>
      </c>
      <c r="F43" s="12">
        <v>37</v>
      </c>
      <c r="G43" s="1">
        <f>Tabla3[[#This Row],[Ni]]/10000</f>
        <v>0.57950000000000002</v>
      </c>
      <c r="I43" s="1">
        <f>Tabla3[[#This Row],[Ni]]/10000</f>
        <v>0.57950000000000002</v>
      </c>
      <c r="J43">
        <f t="shared" si="0"/>
        <v>0</v>
      </c>
      <c r="R43" s="39"/>
      <c r="T43" s="1">
        <f>Tabla3[[#This Row],[Ni]]/10000</f>
        <v>0.57950000000000002</v>
      </c>
      <c r="U43" s="40">
        <f>IF(Tabla782[[#This Row],[Ui]]&lt;=0.5,0,1)</f>
        <v>1</v>
      </c>
    </row>
    <row r="44" spans="1:21" x14ac:dyDescent="0.25">
      <c r="A44" s="19">
        <f t="shared" si="8"/>
        <v>5795</v>
      </c>
      <c r="B44" s="11">
        <f t="shared" si="9"/>
        <v>18098076</v>
      </c>
      <c r="C44" s="11">
        <f t="shared" si="10"/>
        <v>5076</v>
      </c>
      <c r="D44" s="11">
        <f t="shared" si="11"/>
        <v>0.84165146741833863</v>
      </c>
      <c r="E44" s="11">
        <f t="shared" si="12"/>
        <v>5076</v>
      </c>
      <c r="F44" s="12">
        <v>38</v>
      </c>
      <c r="G44" s="1">
        <f>Tabla3[[#This Row],[Ni]]/10000</f>
        <v>0.50760000000000005</v>
      </c>
      <c r="I44" s="1">
        <f>Tabla3[[#This Row],[Ni]]/10000</f>
        <v>0.50760000000000005</v>
      </c>
      <c r="J44">
        <f t="shared" si="0"/>
        <v>0</v>
      </c>
      <c r="R44" s="39"/>
      <c r="T44" s="1">
        <f>Tabla3[[#This Row],[Ni]]/10000</f>
        <v>0.50760000000000005</v>
      </c>
      <c r="U44" s="40">
        <f>IF(Tabla782[[#This Row],[Ui]]&lt;=0.5,0,1)</f>
        <v>1</v>
      </c>
    </row>
    <row r="45" spans="1:21" x14ac:dyDescent="0.25">
      <c r="A45" s="19">
        <f t="shared" si="8"/>
        <v>5076</v>
      </c>
      <c r="B45" s="11">
        <f t="shared" si="9"/>
        <v>15852639</v>
      </c>
      <c r="C45" s="11">
        <f t="shared" si="10"/>
        <v>3171</v>
      </c>
      <c r="D45" s="11">
        <f t="shared" si="11"/>
        <v>0.52578345216382028</v>
      </c>
      <c r="E45" s="11">
        <f t="shared" si="12"/>
        <v>3171</v>
      </c>
      <c r="F45" s="12">
        <v>39</v>
      </c>
      <c r="G45" s="1">
        <f>Tabla3[[#This Row],[Ni]]/10000</f>
        <v>0.31709999999999999</v>
      </c>
      <c r="I45" s="1">
        <f>Tabla3[[#This Row],[Ni]]/10000</f>
        <v>0.31709999999999999</v>
      </c>
      <c r="J45">
        <f t="shared" si="0"/>
        <v>1</v>
      </c>
      <c r="R45" s="39"/>
      <c r="T45" s="1">
        <f>Tabla3[[#This Row],[Ni]]/10000</f>
        <v>0.31709999999999999</v>
      </c>
      <c r="U45" s="37">
        <f>IF(Tabla782[[#This Row],[Ui]]&lt;=0.5,0,1)</f>
        <v>0</v>
      </c>
    </row>
    <row r="46" spans="1:21" x14ac:dyDescent="0.25">
      <c r="A46" s="19">
        <f t="shared" si="8"/>
        <v>3171</v>
      </c>
      <c r="B46" s="11">
        <f t="shared" si="9"/>
        <v>9903324</v>
      </c>
      <c r="C46" s="11">
        <f t="shared" si="10"/>
        <v>422</v>
      </c>
      <c r="D46" s="11">
        <f t="shared" si="11"/>
        <v>6.997181230310065E-2</v>
      </c>
      <c r="E46" s="11">
        <f t="shared" si="12"/>
        <v>422</v>
      </c>
      <c r="F46" s="12">
        <v>40</v>
      </c>
      <c r="G46" s="1">
        <f>Tabla3[[#This Row],[Ni]]/10000</f>
        <v>4.2200000000000001E-2</v>
      </c>
      <c r="I46" s="1">
        <f>Tabla3[[#This Row],[Ni]]/10000</f>
        <v>4.2200000000000001E-2</v>
      </c>
      <c r="J46">
        <f t="shared" si="0"/>
        <v>1</v>
      </c>
      <c r="R46" s="39"/>
      <c r="T46" s="1">
        <f>Tabla3[[#This Row],[Ni]]/10000</f>
        <v>4.2200000000000001E-2</v>
      </c>
      <c r="U46" s="37">
        <f>IF(Tabla782[[#This Row],[Ui]]&lt;=0.5,0,1)</f>
        <v>0</v>
      </c>
    </row>
    <row r="47" spans="1:21" x14ac:dyDescent="0.25">
      <c r="A47" s="19">
        <f t="shared" si="8"/>
        <v>422</v>
      </c>
      <c r="B47" s="11">
        <f t="shared" si="9"/>
        <v>1318197</v>
      </c>
      <c r="C47" s="11">
        <f t="shared" si="10"/>
        <v>3439</v>
      </c>
      <c r="D47" s="11">
        <f t="shared" si="11"/>
        <v>0.57022052727574202</v>
      </c>
      <c r="E47" s="11">
        <f t="shared" si="12"/>
        <v>3439</v>
      </c>
      <c r="F47" s="12">
        <v>41</v>
      </c>
      <c r="G47" s="1">
        <f>Tabla3[[#This Row],[Ni]]/10000</f>
        <v>0.34389999999999998</v>
      </c>
      <c r="I47" s="1">
        <f>Tabla3[[#This Row],[Ni]]/10000</f>
        <v>0.34389999999999998</v>
      </c>
      <c r="J47">
        <f t="shared" si="0"/>
        <v>1</v>
      </c>
      <c r="R47" s="39"/>
      <c r="T47" s="1">
        <f>Tabla3[[#This Row],[Ni]]/10000</f>
        <v>0.34389999999999998</v>
      </c>
      <c r="U47" s="37">
        <f>IF(Tabla782[[#This Row],[Ui]]&lt;=0.5,0,1)</f>
        <v>0</v>
      </c>
    </row>
    <row r="48" spans="1:21" x14ac:dyDescent="0.25">
      <c r="A48" s="19">
        <f t="shared" si="8"/>
        <v>3439</v>
      </c>
      <c r="B48" s="11">
        <f t="shared" si="9"/>
        <v>10740288</v>
      </c>
      <c r="C48" s="11">
        <f t="shared" si="10"/>
        <v>5108</v>
      </c>
      <c r="D48" s="11">
        <f t="shared" si="11"/>
        <v>0.84695738683468746</v>
      </c>
      <c r="E48" s="11">
        <f t="shared" si="12"/>
        <v>5108</v>
      </c>
      <c r="F48" s="12">
        <v>42</v>
      </c>
      <c r="G48" s="1">
        <f>Tabla3[[#This Row],[Ni]]/10000</f>
        <v>0.51080000000000003</v>
      </c>
      <c r="I48" s="1">
        <f>Tabla3[[#This Row],[Ni]]/10000</f>
        <v>0.51080000000000003</v>
      </c>
      <c r="J48">
        <f t="shared" si="0"/>
        <v>0</v>
      </c>
      <c r="R48" s="39"/>
      <c r="T48" s="1">
        <f>Tabla3[[#This Row],[Ni]]/10000</f>
        <v>0.51080000000000003</v>
      </c>
      <c r="U48" s="40">
        <f>IF(Tabla782[[#This Row],[Ui]]&lt;=0.5,0,1)</f>
        <v>1</v>
      </c>
    </row>
    <row r="49" spans="1:21" x14ac:dyDescent="0.25">
      <c r="A49" s="19">
        <f t="shared" si="8"/>
        <v>5108</v>
      </c>
      <c r="B49" s="11">
        <f t="shared" si="9"/>
        <v>15952575</v>
      </c>
      <c r="C49" s="11">
        <f t="shared" si="10"/>
        <v>580</v>
      </c>
      <c r="D49" s="11">
        <f t="shared" si="11"/>
        <v>9.6169789421323162E-2</v>
      </c>
      <c r="E49" s="11">
        <f t="shared" si="12"/>
        <v>580</v>
      </c>
      <c r="F49" s="12">
        <v>43</v>
      </c>
      <c r="G49" s="1">
        <f>Tabla3[[#This Row],[Ni]]/10000</f>
        <v>5.8000000000000003E-2</v>
      </c>
      <c r="I49" s="1">
        <f>Tabla3[[#This Row],[Ni]]/10000</f>
        <v>5.8000000000000003E-2</v>
      </c>
      <c r="J49">
        <f t="shared" si="0"/>
        <v>1</v>
      </c>
      <c r="R49" s="39"/>
      <c r="T49" s="1">
        <f>Tabla3[[#This Row],[Ni]]/10000</f>
        <v>5.8000000000000003E-2</v>
      </c>
      <c r="U49" s="37">
        <f>IF(Tabla782[[#This Row],[Ui]]&lt;=0.5,0,1)</f>
        <v>0</v>
      </c>
    </row>
    <row r="50" spans="1:21" x14ac:dyDescent="0.25">
      <c r="A50" s="19">
        <f t="shared" si="8"/>
        <v>580</v>
      </c>
      <c r="B50" s="11">
        <f t="shared" si="9"/>
        <v>1811631</v>
      </c>
      <c r="C50" s="11">
        <f t="shared" si="10"/>
        <v>2331</v>
      </c>
      <c r="D50" s="11">
        <f t="shared" si="11"/>
        <v>0.38650306748466257</v>
      </c>
      <c r="E50" s="11">
        <f t="shared" si="12"/>
        <v>2331</v>
      </c>
      <c r="F50" s="12">
        <v>44</v>
      </c>
      <c r="G50" s="1">
        <f>Tabla3[[#This Row],[Ni]]/10000</f>
        <v>0.2331</v>
      </c>
      <c r="I50" s="1">
        <f>Tabla3[[#This Row],[Ni]]/10000</f>
        <v>0.2331</v>
      </c>
      <c r="J50">
        <f t="shared" si="0"/>
        <v>1</v>
      </c>
      <c r="R50" s="39"/>
      <c r="T50" s="1">
        <f>Tabla3[[#This Row],[Ni]]/10000</f>
        <v>0.2331</v>
      </c>
      <c r="U50" s="37">
        <f>IF(Tabla782[[#This Row],[Ui]]&lt;=0.5,0,1)</f>
        <v>0</v>
      </c>
    </row>
    <row r="51" spans="1:21" x14ac:dyDescent="0.25">
      <c r="A51" s="19">
        <f t="shared" si="8"/>
        <v>2331</v>
      </c>
      <c r="B51" s="11">
        <f t="shared" si="9"/>
        <v>7280004</v>
      </c>
      <c r="C51" s="11">
        <f t="shared" si="10"/>
        <v>587</v>
      </c>
      <c r="D51" s="11">
        <f t="shared" si="11"/>
        <v>9.7330459293649474E-2</v>
      </c>
      <c r="E51" s="11">
        <f t="shared" si="12"/>
        <v>587</v>
      </c>
      <c r="F51" s="12">
        <v>45</v>
      </c>
      <c r="G51" s="1">
        <f>Tabla3[[#This Row],[Ni]]/10000</f>
        <v>5.8700000000000002E-2</v>
      </c>
      <c r="I51" s="1">
        <f>Tabla3[[#This Row],[Ni]]/10000</f>
        <v>5.8700000000000002E-2</v>
      </c>
      <c r="J51">
        <f t="shared" si="0"/>
        <v>1</v>
      </c>
      <c r="R51" s="39"/>
      <c r="T51" s="1">
        <f>Tabla3[[#This Row],[Ni]]/10000</f>
        <v>5.8700000000000002E-2</v>
      </c>
      <c r="U51" s="37">
        <f>IF(Tabla782[[#This Row],[Ui]]&lt;=0.5,0,1)</f>
        <v>0</v>
      </c>
    </row>
    <row r="52" spans="1:21" x14ac:dyDescent="0.25">
      <c r="A52" s="19">
        <f t="shared" si="8"/>
        <v>587</v>
      </c>
      <c r="B52" s="11">
        <f t="shared" si="9"/>
        <v>1833492</v>
      </c>
      <c r="C52" s="11">
        <f t="shared" si="10"/>
        <v>68</v>
      </c>
      <c r="D52" s="11">
        <f t="shared" si="11"/>
        <v>1.1275078759741337E-2</v>
      </c>
      <c r="E52" s="11">
        <f t="shared" si="12"/>
        <v>68</v>
      </c>
      <c r="F52" s="12">
        <v>46</v>
      </c>
      <c r="G52" s="1">
        <f>Tabla3[[#This Row],[Ni]]/10000</f>
        <v>6.7999999999999996E-3</v>
      </c>
      <c r="I52" s="1">
        <f>Tabla3[[#This Row],[Ni]]/10000</f>
        <v>6.7999999999999996E-3</v>
      </c>
      <c r="J52">
        <f t="shared" si="0"/>
        <v>1</v>
      </c>
      <c r="R52" s="39"/>
      <c r="T52" s="1">
        <f>Tabla3[[#This Row],[Ni]]/10000</f>
        <v>6.7999999999999996E-3</v>
      </c>
      <c r="U52" s="37">
        <f>IF(Tabla782[[#This Row],[Ui]]&lt;=0.5,0,1)</f>
        <v>0</v>
      </c>
    </row>
    <row r="53" spans="1:21" x14ac:dyDescent="0.25">
      <c r="A53" s="19">
        <f t="shared" si="8"/>
        <v>68</v>
      </c>
      <c r="B53" s="11">
        <f t="shared" si="9"/>
        <v>212655</v>
      </c>
      <c r="C53" s="11">
        <f t="shared" si="10"/>
        <v>1570</v>
      </c>
      <c r="D53" s="11">
        <f t="shared" si="11"/>
        <v>0.26032167136461615</v>
      </c>
      <c r="E53" s="11">
        <f t="shared" si="12"/>
        <v>1570</v>
      </c>
      <c r="F53" s="12">
        <v>47</v>
      </c>
      <c r="G53" s="1">
        <f>Tabla3[[#This Row],[Ni]]/10000</f>
        <v>0.157</v>
      </c>
      <c r="I53" s="1">
        <f>Tabla3[[#This Row],[Ni]]/10000</f>
        <v>0.157</v>
      </c>
      <c r="J53">
        <f t="shared" si="0"/>
        <v>1</v>
      </c>
      <c r="R53" s="39"/>
      <c r="T53" s="1">
        <f>Tabla3[[#This Row],[Ni]]/10000</f>
        <v>0.157</v>
      </c>
      <c r="U53" s="37">
        <f>IF(Tabla782[[#This Row],[Ui]]&lt;=0.5,0,1)</f>
        <v>0</v>
      </c>
    </row>
    <row r="54" spans="1:21" x14ac:dyDescent="0.25">
      <c r="A54" s="19">
        <f t="shared" si="8"/>
        <v>1570</v>
      </c>
      <c r="B54" s="11">
        <f t="shared" si="9"/>
        <v>4903401</v>
      </c>
      <c r="C54" s="11">
        <f t="shared" si="10"/>
        <v>198</v>
      </c>
      <c r="D54" s="11">
        <f t="shared" si="11"/>
        <v>3.28303763886586E-2</v>
      </c>
      <c r="E54" s="11">
        <f t="shared" si="12"/>
        <v>198</v>
      </c>
      <c r="F54" s="12">
        <v>48</v>
      </c>
      <c r="G54" s="1">
        <f>Tabla3[[#This Row],[Ni]]/10000</f>
        <v>1.9800000000000002E-2</v>
      </c>
      <c r="I54" s="1">
        <f>Tabla3[[#This Row],[Ni]]/10000</f>
        <v>1.9800000000000002E-2</v>
      </c>
      <c r="J54">
        <f t="shared" si="0"/>
        <v>1</v>
      </c>
      <c r="R54" s="39"/>
      <c r="T54" s="1">
        <f>Tabla3[[#This Row],[Ni]]/10000</f>
        <v>1.9800000000000002E-2</v>
      </c>
      <c r="U54" s="37">
        <f>IF(Tabla782[[#This Row],[Ui]]&lt;=0.5,0,1)</f>
        <v>0</v>
      </c>
    </row>
    <row r="55" spans="1:21" x14ac:dyDescent="0.25">
      <c r="A55" s="19">
        <f t="shared" si="8"/>
        <v>198</v>
      </c>
      <c r="B55" s="11">
        <f t="shared" si="9"/>
        <v>618645</v>
      </c>
      <c r="C55" s="11">
        <f t="shared" si="10"/>
        <v>3483</v>
      </c>
      <c r="D55" s="11">
        <f t="shared" si="11"/>
        <v>0.57751616647322168</v>
      </c>
      <c r="E55" s="11">
        <f t="shared" si="12"/>
        <v>3483</v>
      </c>
      <c r="F55" s="12">
        <v>49</v>
      </c>
      <c r="G55" s="1">
        <f>Tabla3[[#This Row],[Ni]]/10000</f>
        <v>0.3483</v>
      </c>
      <c r="I55" s="1">
        <f>Tabla3[[#This Row],[Ni]]/10000</f>
        <v>0.3483</v>
      </c>
      <c r="J55">
        <f t="shared" si="0"/>
        <v>1</v>
      </c>
      <c r="R55" s="39"/>
      <c r="T55" s="1">
        <f>Tabla3[[#This Row],[Ni]]/10000</f>
        <v>0.3483</v>
      </c>
      <c r="U55" s="37">
        <f>IF(Tabla782[[#This Row],[Ui]]&lt;=0.5,0,1)</f>
        <v>0</v>
      </c>
    </row>
    <row r="56" spans="1:21" x14ac:dyDescent="0.25">
      <c r="A56" s="19">
        <f t="shared" si="8"/>
        <v>3483</v>
      </c>
      <c r="B56" s="11">
        <f t="shared" si="9"/>
        <v>10877700</v>
      </c>
      <c r="C56" s="11">
        <f t="shared" si="10"/>
        <v>3807</v>
      </c>
      <c r="D56" s="11">
        <f t="shared" si="11"/>
        <v>0.63123860056375392</v>
      </c>
      <c r="E56" s="11">
        <f t="shared" si="12"/>
        <v>3807</v>
      </c>
      <c r="F56" s="12">
        <v>50</v>
      </c>
      <c r="G56" s="11">
        <f>Tabla3[[#This Row],[Ni]]/10000</f>
        <v>0.38069999999999998</v>
      </c>
      <c r="I56" s="11">
        <f>Tabla3[[#This Row],[Ni]]/10000</f>
        <v>0.38069999999999998</v>
      </c>
      <c r="J56">
        <f t="shared" si="0"/>
        <v>1</v>
      </c>
      <c r="R56" s="39"/>
      <c r="T56" s="11">
        <f>Tabla3[[#This Row],[Ni]]/10000</f>
        <v>0.38069999999999998</v>
      </c>
      <c r="U56" s="37">
        <f>IF(Tabla782[[#This Row],[Ui]]&lt;=0.5,0,1)</f>
        <v>0</v>
      </c>
    </row>
    <row r="57" spans="1:21" x14ac:dyDescent="0.25">
      <c r="R57" s="39"/>
    </row>
    <row r="58" spans="1:21" x14ac:dyDescent="0.25">
      <c r="R58" s="39"/>
    </row>
    <row r="59" spans="1:21" x14ac:dyDescent="0.25">
      <c r="R59" s="39"/>
    </row>
    <row r="60" spans="1:21" x14ac:dyDescent="0.25">
      <c r="R60" s="39"/>
    </row>
    <row r="61" spans="1:21" x14ac:dyDescent="0.25">
      <c r="R61" s="39"/>
    </row>
    <row r="62" spans="1:21" x14ac:dyDescent="0.25">
      <c r="R62" s="39"/>
    </row>
    <row r="63" spans="1:21" x14ac:dyDescent="0.25">
      <c r="R63" s="39"/>
    </row>
    <row r="64" spans="1:21" x14ac:dyDescent="0.25">
      <c r="R64" s="39"/>
    </row>
    <row r="65" spans="18:18" x14ac:dyDescent="0.25">
      <c r="R65" s="39"/>
    </row>
    <row r="66" spans="18:18" x14ac:dyDescent="0.25">
      <c r="R66" s="39"/>
    </row>
    <row r="67" spans="18:18" x14ac:dyDescent="0.25">
      <c r="R67" s="39"/>
    </row>
    <row r="68" spans="18:18" x14ac:dyDescent="0.25">
      <c r="R68" s="39"/>
    </row>
    <row r="69" spans="18:18" x14ac:dyDescent="0.25">
      <c r="R69" s="39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topLeftCell="K1" workbookViewId="0">
      <selection activeCell="AE13" sqref="AE13"/>
    </sheetView>
  </sheetViews>
  <sheetFormatPr baseColWidth="10" defaultRowHeight="15" x14ac:dyDescent="0.25"/>
  <cols>
    <col min="3" max="3" width="16.7109375" customWidth="1"/>
    <col min="4" max="4" width="24.85546875" customWidth="1"/>
    <col min="11" max="11" width="18" bestFit="1" customWidth="1"/>
    <col min="15" max="15" width="17.140625" bestFit="1" customWidth="1"/>
    <col min="31" max="31" width="16.140625" bestFit="1" customWidth="1"/>
  </cols>
  <sheetData>
    <row r="1" spans="1:31" ht="15.75" x14ac:dyDescent="0.25">
      <c r="H1" s="45" t="s">
        <v>63</v>
      </c>
      <c r="Q1" s="39"/>
      <c r="S1" s="45" t="s">
        <v>50</v>
      </c>
    </row>
    <row r="2" spans="1:31" x14ac:dyDescent="0.25">
      <c r="A2" s="25" t="s">
        <v>14</v>
      </c>
      <c r="B2" s="26" t="s">
        <v>8</v>
      </c>
      <c r="C2" s="27" t="s">
        <v>16</v>
      </c>
      <c r="Q2" s="39"/>
    </row>
    <row r="3" spans="1:31" x14ac:dyDescent="0.25">
      <c r="A3" s="28">
        <v>309</v>
      </c>
      <c r="B3" s="29">
        <v>1920</v>
      </c>
      <c r="C3" s="30">
        <v>6032</v>
      </c>
      <c r="Q3" s="39"/>
    </row>
    <row r="4" spans="1:31" x14ac:dyDescent="0.25">
      <c r="Q4" s="39"/>
    </row>
    <row r="5" spans="1:31" x14ac:dyDescent="0.25">
      <c r="H5" s="34" t="s">
        <v>40</v>
      </c>
      <c r="I5" s="35" t="s">
        <v>41</v>
      </c>
      <c r="K5" s="35" t="s">
        <v>42</v>
      </c>
      <c r="M5" s="35" t="s">
        <v>43</v>
      </c>
      <c r="O5" s="35" t="s">
        <v>47</v>
      </c>
      <c r="Q5" s="39"/>
      <c r="T5" s="34" t="s">
        <v>40</v>
      </c>
      <c r="V5" s="34" t="s">
        <v>41</v>
      </c>
      <c r="Z5" s="34" t="s">
        <v>42</v>
      </c>
      <c r="AC5" s="34" t="s">
        <v>43</v>
      </c>
      <c r="AE5" s="34" t="s">
        <v>47</v>
      </c>
    </row>
    <row r="6" spans="1:31" x14ac:dyDescent="0.25">
      <c r="A6" s="16" t="s">
        <v>8</v>
      </c>
      <c r="B6" s="17" t="s">
        <v>23</v>
      </c>
      <c r="C6" s="17" t="s">
        <v>24</v>
      </c>
      <c r="D6" s="17" t="s">
        <v>25</v>
      </c>
      <c r="E6" s="17" t="s">
        <v>12</v>
      </c>
      <c r="F6" s="18" t="s">
        <v>13</v>
      </c>
      <c r="H6" t="s">
        <v>17</v>
      </c>
      <c r="I6" t="s">
        <v>44</v>
      </c>
      <c r="K6" t="s">
        <v>45</v>
      </c>
      <c r="L6" s="42">
        <f>COUNTIF(Tabla7916[x=2],1)</f>
        <v>29</v>
      </c>
      <c r="M6">
        <f>POWER(L6-25,2)</f>
        <v>16</v>
      </c>
      <c r="O6" t="s">
        <v>48</v>
      </c>
      <c r="Q6" s="39"/>
      <c r="S6" t="s">
        <v>17</v>
      </c>
      <c r="T6" t="s">
        <v>51</v>
      </c>
      <c r="V6" s="47" t="s">
        <v>35</v>
      </c>
      <c r="W6" s="48">
        <v>50</v>
      </c>
    </row>
    <row r="7" spans="1:31" x14ac:dyDescent="0.25">
      <c r="A7" s="3">
        <f>$B$3</f>
        <v>1920</v>
      </c>
      <c r="B7" s="1">
        <f>$A$3*A7</f>
        <v>593280</v>
      </c>
      <c r="C7" s="1">
        <f t="shared" ref="C7:C21" si="0">MOD(B7,$C$3)</f>
        <v>2144</v>
      </c>
      <c r="D7" s="1">
        <f>C7/$C$3</f>
        <v>0.35543766578249336</v>
      </c>
      <c r="E7" s="1">
        <f>C7</f>
        <v>2144</v>
      </c>
      <c r="F7" s="2">
        <v>1</v>
      </c>
      <c r="H7" s="1">
        <f>Tabla35[[#This Row],[Ui = ((A*X)MOD M)/ M]]</f>
        <v>0.35543766578249336</v>
      </c>
      <c r="I7">
        <f t="shared" ref="I7:I56" si="1">IF(H7&lt;0.5,1,0)</f>
        <v>1</v>
      </c>
      <c r="K7" t="s">
        <v>46</v>
      </c>
      <c r="L7" s="42">
        <f>COUNTIF(Tabla7916[x=2],0)</f>
        <v>21</v>
      </c>
      <c r="M7">
        <f>POWER(L7-25,2)</f>
        <v>16</v>
      </c>
      <c r="O7" s="38">
        <v>3.84</v>
      </c>
      <c r="Q7" s="39"/>
      <c r="S7" s="4">
        <f>Tabla35[[#This Row],[Ui = ((A*X)MOD M)/ M]]</f>
        <v>0.35543766578249336</v>
      </c>
      <c r="T7" s="37">
        <f>IF(Tabla78217[[#This Row],[Ui]]&lt;=0.5,0,1)</f>
        <v>0</v>
      </c>
      <c r="X7" s="47" t="s">
        <v>56</v>
      </c>
      <c r="AC7" s="53" t="s">
        <v>61</v>
      </c>
      <c r="AE7" s="37">
        <v>7.81</v>
      </c>
    </row>
    <row r="8" spans="1:31" x14ac:dyDescent="0.25">
      <c r="A8" s="3">
        <f>C7</f>
        <v>2144</v>
      </c>
      <c r="B8" s="1">
        <f>$A$3*A8</f>
        <v>662496</v>
      </c>
      <c r="C8" s="1">
        <f t="shared" si="0"/>
        <v>5008</v>
      </c>
      <c r="D8" s="1">
        <f t="shared" ref="D8:D21" si="2">C8/$C$3</f>
        <v>0.83023872679045096</v>
      </c>
      <c r="E8" s="1">
        <f>C8</f>
        <v>5008</v>
      </c>
      <c r="F8" s="2">
        <f>F7+1</f>
        <v>2</v>
      </c>
      <c r="H8" s="1">
        <f>Tabla35[[#This Row],[Ui = ((A*X)MOD M)/ M]]</f>
        <v>0.83023872679045096</v>
      </c>
      <c r="I8">
        <f t="shared" si="1"/>
        <v>0</v>
      </c>
      <c r="Q8" s="39"/>
      <c r="S8" s="1">
        <f>Tabla35[[#This Row],[Ui = ((A*X)MOD M)/ M]]</f>
        <v>0.83023872679045096</v>
      </c>
      <c r="T8" s="40">
        <f>IF(Tabla78217[[#This Row],[Ui]]&lt;=0.5,0,1)</f>
        <v>1</v>
      </c>
      <c r="V8" s="49" t="s">
        <v>52</v>
      </c>
      <c r="W8" s="50">
        <v>7</v>
      </c>
      <c r="X8" s="48">
        <v>1</v>
      </c>
      <c r="Z8" s="49" t="s">
        <v>57</v>
      </c>
      <c r="AA8" s="50">
        <f>($W$6-X8+3)/POWER(2,X8+1)</f>
        <v>13</v>
      </c>
      <c r="AC8" s="52">
        <f>POWER(W8-AA8,2)/AA8</f>
        <v>2.7692307692307692</v>
      </c>
    </row>
    <row r="9" spans="1:31" x14ac:dyDescent="0.25">
      <c r="A9" s="3">
        <f>C8</f>
        <v>5008</v>
      </c>
      <c r="B9" s="1">
        <f t="shared" ref="B9:B21" si="3">$A$3*A9</f>
        <v>1547472</v>
      </c>
      <c r="C9" s="1">
        <f t="shared" si="0"/>
        <v>3280</v>
      </c>
      <c r="D9" s="1">
        <f t="shared" si="2"/>
        <v>0.54376657824933683</v>
      </c>
      <c r="E9" s="1">
        <f t="shared" ref="E9:E21" si="4">C9</f>
        <v>3280</v>
      </c>
      <c r="F9" s="2">
        <v>3</v>
      </c>
      <c r="H9" s="1">
        <f>Tabla35[[#This Row],[Ui = ((A*X)MOD M)/ M]]</f>
        <v>0.54376657824933683</v>
      </c>
      <c r="I9">
        <f t="shared" si="1"/>
        <v>0</v>
      </c>
      <c r="M9" s="38">
        <f>+(M6/25)+(M7/25)</f>
        <v>1.28</v>
      </c>
      <c r="N9" t="s">
        <v>49</v>
      </c>
      <c r="O9" s="41" t="str">
        <f>+IF(M9&lt;O7,"Acepto Hipotesis","Rechazo Hipotesis")</f>
        <v>Acepto Hipotesis</v>
      </c>
      <c r="Q9" s="39"/>
      <c r="S9" s="1">
        <f>Tabla35[[#This Row],[Ui = ((A*X)MOD M)/ M]]</f>
        <v>0.54376657824933683</v>
      </c>
      <c r="T9" s="40">
        <f>IF(Tabla78217[[#This Row],[Ui]]&lt;=0.5,0,1)</f>
        <v>1</v>
      </c>
      <c r="V9" s="49" t="s">
        <v>53</v>
      </c>
      <c r="W9" s="50">
        <v>2</v>
      </c>
      <c r="X9" s="48">
        <v>2</v>
      </c>
      <c r="Z9" s="49" t="s">
        <v>58</v>
      </c>
      <c r="AA9" s="50">
        <f t="shared" ref="AA9:AA11" si="5">($W$6-X9+3)/POWER(2,X9+1)</f>
        <v>6.375</v>
      </c>
      <c r="AC9" s="52">
        <f>POWER(W9-AA9,2)/AA9</f>
        <v>3.0024509803921569</v>
      </c>
    </row>
    <row r="10" spans="1:31" x14ac:dyDescent="0.25">
      <c r="A10" s="3">
        <f t="shared" ref="A10:A21" si="6">C9</f>
        <v>3280</v>
      </c>
      <c r="B10" s="1">
        <f t="shared" si="3"/>
        <v>1013520</v>
      </c>
      <c r="C10" s="1">
        <f t="shared" si="0"/>
        <v>144</v>
      </c>
      <c r="D10" s="1">
        <f t="shared" si="2"/>
        <v>2.3872679045092837E-2</v>
      </c>
      <c r="E10" s="1">
        <f t="shared" si="4"/>
        <v>144</v>
      </c>
      <c r="F10" s="2">
        <v>4</v>
      </c>
      <c r="H10" s="1">
        <f>Tabla35[[#This Row],[Ui = ((A*X)MOD M)/ M]]</f>
        <v>2.3872679045092837E-2</v>
      </c>
      <c r="I10">
        <f t="shared" si="1"/>
        <v>1</v>
      </c>
      <c r="Q10" s="39"/>
      <c r="S10" s="1">
        <f>Tabla35[[#This Row],[Ui = ((A*X)MOD M)/ M]]</f>
        <v>2.3872679045092837E-2</v>
      </c>
      <c r="T10" s="37">
        <f>IF(Tabla78217[[#This Row],[Ui]]&lt;=0.5,0,1)</f>
        <v>0</v>
      </c>
      <c r="V10" s="49" t="s">
        <v>54</v>
      </c>
      <c r="W10" s="50">
        <v>3</v>
      </c>
      <c r="X10" s="48">
        <v>3</v>
      </c>
      <c r="Z10" s="49" t="s">
        <v>59</v>
      </c>
      <c r="AA10" s="50">
        <f t="shared" si="5"/>
        <v>3.125</v>
      </c>
      <c r="AC10" s="52">
        <f>POWER(W10-AA10,2)/AA10</f>
        <v>5.0000000000000001E-3</v>
      </c>
    </row>
    <row r="11" spans="1:31" x14ac:dyDescent="0.25">
      <c r="A11" s="3">
        <f t="shared" si="6"/>
        <v>144</v>
      </c>
      <c r="B11" s="1">
        <f t="shared" si="3"/>
        <v>44496</v>
      </c>
      <c r="C11" s="1">
        <f t="shared" si="0"/>
        <v>2272</v>
      </c>
      <c r="D11" s="1">
        <f t="shared" si="2"/>
        <v>0.37665782493368699</v>
      </c>
      <c r="E11" s="1">
        <f t="shared" si="4"/>
        <v>2272</v>
      </c>
      <c r="F11" s="2">
        <v>5</v>
      </c>
      <c r="H11" s="1">
        <f>Tabla35[[#This Row],[Ui = ((A*X)MOD M)/ M]]</f>
        <v>0.37665782493368699</v>
      </c>
      <c r="I11">
        <f t="shared" si="1"/>
        <v>1</v>
      </c>
      <c r="Q11" s="39"/>
      <c r="S11" s="1">
        <f>Tabla35[[#This Row],[Ui = ((A*X)MOD M)/ M]]</f>
        <v>0.37665782493368699</v>
      </c>
      <c r="T11" s="37">
        <f>IF(Tabla78217[[#This Row],[Ui]]&lt;=0.5,0,1)</f>
        <v>0</v>
      </c>
      <c r="V11" s="49" t="s">
        <v>55</v>
      </c>
      <c r="W11" s="50">
        <v>1</v>
      </c>
      <c r="X11" s="48">
        <v>4</v>
      </c>
      <c r="Z11" s="49" t="s">
        <v>60</v>
      </c>
      <c r="AA11" s="50">
        <f t="shared" si="5"/>
        <v>1.53125</v>
      </c>
      <c r="AC11" s="54">
        <f>POWER(W11-AA11,2)/AA11</f>
        <v>0.18431122448979592</v>
      </c>
    </row>
    <row r="12" spans="1:31" x14ac:dyDescent="0.25">
      <c r="A12" s="3">
        <f t="shared" si="6"/>
        <v>2272</v>
      </c>
      <c r="B12" s="1">
        <f t="shared" si="3"/>
        <v>702048</v>
      </c>
      <c r="C12" s="1">
        <f t="shared" si="0"/>
        <v>2336</v>
      </c>
      <c r="D12" s="1">
        <f t="shared" si="2"/>
        <v>0.38726790450928383</v>
      </c>
      <c r="E12" s="1">
        <f t="shared" si="4"/>
        <v>2336</v>
      </c>
      <c r="F12" s="2">
        <v>6</v>
      </c>
      <c r="H12" s="1">
        <f>Tabla35[[#This Row],[Ui = ((A*X)MOD M)/ M]]</f>
        <v>0.38726790450928383</v>
      </c>
      <c r="I12">
        <f t="shared" si="1"/>
        <v>1</v>
      </c>
      <c r="Q12" s="39"/>
      <c r="S12" s="1">
        <f>Tabla35[[#This Row],[Ui = ((A*X)MOD M)/ M]]</f>
        <v>0.38726790450928383</v>
      </c>
      <c r="T12" s="37">
        <f>IF(Tabla78217[[#This Row],[Ui]]&lt;=0.5,0,1)</f>
        <v>0</v>
      </c>
      <c r="V12" s="57"/>
      <c r="W12" s="57"/>
      <c r="X12" s="57"/>
      <c r="Y12" s="56"/>
      <c r="Z12" s="57"/>
      <c r="AA12" s="57"/>
      <c r="AB12" s="56"/>
      <c r="AC12" s="55"/>
    </row>
    <row r="13" spans="1:31" x14ac:dyDescent="0.25">
      <c r="A13" s="3">
        <f t="shared" si="6"/>
        <v>2336</v>
      </c>
      <c r="B13" s="1">
        <f t="shared" si="3"/>
        <v>721824</v>
      </c>
      <c r="C13" s="1">
        <f t="shared" si="0"/>
        <v>4016</v>
      </c>
      <c r="D13" s="1">
        <f t="shared" si="2"/>
        <v>0.66578249336870021</v>
      </c>
      <c r="E13" s="1">
        <f t="shared" si="4"/>
        <v>4016</v>
      </c>
      <c r="F13" s="2">
        <v>7</v>
      </c>
      <c r="H13" s="1">
        <f>Tabla35[[#This Row],[Ui = ((A*X)MOD M)/ M]]</f>
        <v>0.66578249336870021</v>
      </c>
      <c r="I13">
        <f t="shared" si="1"/>
        <v>0</v>
      </c>
      <c r="Q13" s="39"/>
      <c r="S13" s="1">
        <f>Tabla35[[#This Row],[Ui = ((A*X)MOD M)/ M]]</f>
        <v>0.66578249336870021</v>
      </c>
      <c r="T13" s="40">
        <f>IF(Tabla78217[[#This Row],[Ui]]&lt;=0.5,0,1)</f>
        <v>1</v>
      </c>
      <c r="V13" s="55"/>
      <c r="W13" s="55"/>
      <c r="X13" s="55"/>
      <c r="Y13" s="56"/>
      <c r="Z13" s="55"/>
      <c r="AA13" s="55"/>
      <c r="AB13" s="56"/>
      <c r="AC13" s="37">
        <f>SUM(Tabla1118[X˄2])</f>
        <v>5.9609929741127221</v>
      </c>
      <c r="AE13" s="41" t="str">
        <f>+IF(AC13&lt;AE7,"Acepto Hipotesis","Rechazo Hipotesis")</f>
        <v>Acepto Hipotesis</v>
      </c>
    </row>
    <row r="14" spans="1:31" x14ac:dyDescent="0.25">
      <c r="A14" s="3">
        <f t="shared" si="6"/>
        <v>4016</v>
      </c>
      <c r="B14" s="1">
        <f t="shared" si="3"/>
        <v>1240944</v>
      </c>
      <c r="C14" s="1">
        <f t="shared" si="0"/>
        <v>4384</v>
      </c>
      <c r="D14" s="1">
        <f t="shared" si="2"/>
        <v>0.72679045092838201</v>
      </c>
      <c r="E14" s="1">
        <f t="shared" si="4"/>
        <v>4384</v>
      </c>
      <c r="F14" s="2">
        <v>8</v>
      </c>
      <c r="H14" s="1">
        <f>Tabla35[[#This Row],[Ui = ((A*X)MOD M)/ M]]</f>
        <v>0.72679045092838201</v>
      </c>
      <c r="I14">
        <f t="shared" si="1"/>
        <v>0</v>
      </c>
      <c r="Q14" s="39"/>
      <c r="S14" s="1">
        <f>Tabla35[[#This Row],[Ui = ((A*X)MOD M)/ M]]</f>
        <v>0.72679045092838201</v>
      </c>
      <c r="T14" s="40">
        <f>IF(Tabla78217[[#This Row],[Ui]]&lt;=0.5,0,1)</f>
        <v>1</v>
      </c>
      <c r="V14" s="55"/>
      <c r="W14" s="55"/>
      <c r="X14" s="55"/>
      <c r="Y14" s="56"/>
      <c r="Z14" s="55"/>
      <c r="AA14" s="55"/>
      <c r="AB14" s="56"/>
      <c r="AC14" s="55"/>
    </row>
    <row r="15" spans="1:31" x14ac:dyDescent="0.25">
      <c r="A15" s="3">
        <f t="shared" si="6"/>
        <v>4384</v>
      </c>
      <c r="B15" s="1">
        <f t="shared" si="3"/>
        <v>1354656</v>
      </c>
      <c r="C15" s="1">
        <f t="shared" si="0"/>
        <v>3488</v>
      </c>
      <c r="D15" s="1">
        <f t="shared" si="2"/>
        <v>0.57824933687002655</v>
      </c>
      <c r="E15" s="1">
        <f t="shared" si="4"/>
        <v>3488</v>
      </c>
      <c r="F15" s="2">
        <v>9</v>
      </c>
      <c r="H15" s="1">
        <f>Tabla35[[#This Row],[Ui = ((A*X)MOD M)/ M]]</f>
        <v>0.57824933687002655</v>
      </c>
      <c r="I15">
        <f t="shared" si="1"/>
        <v>0</v>
      </c>
      <c r="Q15" s="39"/>
      <c r="S15" s="1">
        <f>Tabla35[[#This Row],[Ui = ((A*X)MOD M)/ M]]</f>
        <v>0.57824933687002655</v>
      </c>
      <c r="T15" s="40">
        <f>IF(Tabla78217[[#This Row],[Ui]]&lt;=0.5,0,1)</f>
        <v>1</v>
      </c>
      <c r="V15" s="55"/>
      <c r="W15" s="55"/>
      <c r="X15" s="55"/>
      <c r="Y15" s="56"/>
      <c r="Z15" s="55"/>
      <c r="AA15" s="55"/>
      <c r="AB15" s="56"/>
      <c r="AC15" s="55"/>
    </row>
    <row r="16" spans="1:31" x14ac:dyDescent="0.25">
      <c r="A16" s="3">
        <f t="shared" si="6"/>
        <v>3488</v>
      </c>
      <c r="B16" s="1">
        <f t="shared" si="3"/>
        <v>1077792</v>
      </c>
      <c r="C16" s="1">
        <f t="shared" si="0"/>
        <v>4096</v>
      </c>
      <c r="D16" s="1">
        <f t="shared" si="2"/>
        <v>0.67904509283819625</v>
      </c>
      <c r="E16" s="1">
        <f t="shared" si="4"/>
        <v>4096</v>
      </c>
      <c r="F16" s="2">
        <v>10</v>
      </c>
      <c r="H16" s="1">
        <f>Tabla35[[#This Row],[Ui = ((A*X)MOD M)/ M]]</f>
        <v>0.67904509283819625</v>
      </c>
      <c r="I16">
        <f t="shared" si="1"/>
        <v>0</v>
      </c>
      <c r="Q16" s="39"/>
      <c r="S16" s="1">
        <f>Tabla35[[#This Row],[Ui = ((A*X)MOD M)/ M]]</f>
        <v>0.67904509283819625</v>
      </c>
      <c r="T16" s="40">
        <f>IF(Tabla78217[[#This Row],[Ui]]&lt;=0.5,0,1)</f>
        <v>1</v>
      </c>
      <c r="V16" s="56"/>
      <c r="W16" s="56"/>
      <c r="X16" s="56"/>
      <c r="Y16" s="56"/>
      <c r="Z16" s="56"/>
      <c r="AA16" s="56"/>
      <c r="AB16" s="56"/>
      <c r="AC16" s="56"/>
    </row>
    <row r="17" spans="1:20" x14ac:dyDescent="0.25">
      <c r="A17" s="3">
        <f t="shared" si="6"/>
        <v>4096</v>
      </c>
      <c r="B17" s="1">
        <f t="shared" si="3"/>
        <v>1265664</v>
      </c>
      <c r="C17" s="1">
        <f t="shared" si="0"/>
        <v>4976</v>
      </c>
      <c r="D17" s="1">
        <f t="shared" si="2"/>
        <v>0.82493368700265257</v>
      </c>
      <c r="E17" s="1">
        <f t="shared" si="4"/>
        <v>4976</v>
      </c>
      <c r="F17" s="2">
        <v>11</v>
      </c>
      <c r="H17" s="1">
        <f>Tabla35[[#This Row],[Ui = ((A*X)MOD M)/ M]]</f>
        <v>0.82493368700265257</v>
      </c>
      <c r="I17">
        <f t="shared" si="1"/>
        <v>0</v>
      </c>
      <c r="Q17" s="39"/>
      <c r="S17" s="1">
        <f>Tabla35[[#This Row],[Ui = ((A*X)MOD M)/ M]]</f>
        <v>0.82493368700265257</v>
      </c>
      <c r="T17" s="40">
        <f>IF(Tabla78217[[#This Row],[Ui]]&lt;=0.5,0,1)</f>
        <v>1</v>
      </c>
    </row>
    <row r="18" spans="1:20" x14ac:dyDescent="0.25">
      <c r="A18" s="3">
        <f t="shared" si="6"/>
        <v>4976</v>
      </c>
      <c r="B18" s="1">
        <f t="shared" si="3"/>
        <v>1537584</v>
      </c>
      <c r="C18" s="1">
        <f t="shared" si="0"/>
        <v>5456</v>
      </c>
      <c r="D18" s="1">
        <f t="shared" si="2"/>
        <v>0.9045092838196287</v>
      </c>
      <c r="E18" s="1">
        <f t="shared" si="4"/>
        <v>5456</v>
      </c>
      <c r="F18" s="2">
        <v>12</v>
      </c>
      <c r="H18" s="1">
        <f>Tabla35[[#This Row],[Ui = ((A*X)MOD M)/ M]]</f>
        <v>0.9045092838196287</v>
      </c>
      <c r="I18">
        <f t="shared" si="1"/>
        <v>0</v>
      </c>
      <c r="Q18" s="39"/>
      <c r="S18" s="1">
        <f>Tabla35[[#This Row],[Ui = ((A*X)MOD M)/ M]]</f>
        <v>0.9045092838196287</v>
      </c>
      <c r="T18" s="40">
        <f>IF(Tabla78217[[#This Row],[Ui]]&lt;=0.5,0,1)</f>
        <v>1</v>
      </c>
    </row>
    <row r="19" spans="1:20" x14ac:dyDescent="0.25">
      <c r="A19" s="3">
        <f t="shared" si="6"/>
        <v>5456</v>
      </c>
      <c r="B19" s="1">
        <f t="shared" si="3"/>
        <v>1685904</v>
      </c>
      <c r="C19" s="1">
        <f t="shared" si="0"/>
        <v>2976</v>
      </c>
      <c r="D19" s="1">
        <f t="shared" si="2"/>
        <v>0.49336870026525198</v>
      </c>
      <c r="E19" s="1">
        <f t="shared" si="4"/>
        <v>2976</v>
      </c>
      <c r="F19" s="2">
        <v>13</v>
      </c>
      <c r="H19" s="1">
        <f>Tabla35[[#This Row],[Ui = ((A*X)MOD M)/ M]]</f>
        <v>0.49336870026525198</v>
      </c>
      <c r="I19">
        <f t="shared" si="1"/>
        <v>1</v>
      </c>
      <c r="Q19" s="39"/>
      <c r="S19" s="1">
        <f>Tabla35[[#This Row],[Ui = ((A*X)MOD M)/ M]]</f>
        <v>0.49336870026525198</v>
      </c>
      <c r="T19" s="40">
        <f>IF(Tabla78217[[#This Row],[Ui]]&lt;=0.5,0,1)</f>
        <v>0</v>
      </c>
    </row>
    <row r="20" spans="1:20" x14ac:dyDescent="0.25">
      <c r="A20" s="3">
        <f t="shared" si="6"/>
        <v>2976</v>
      </c>
      <c r="B20" s="1">
        <f t="shared" si="3"/>
        <v>919584</v>
      </c>
      <c r="C20" s="1">
        <f t="shared" si="0"/>
        <v>2720</v>
      </c>
      <c r="D20" s="1">
        <f t="shared" si="2"/>
        <v>0.45092838196286472</v>
      </c>
      <c r="E20" s="1">
        <f t="shared" si="4"/>
        <v>2720</v>
      </c>
      <c r="F20" s="2">
        <v>14</v>
      </c>
      <c r="H20" s="1">
        <f>Tabla35[[#This Row],[Ui = ((A*X)MOD M)/ M]]</f>
        <v>0.45092838196286472</v>
      </c>
      <c r="I20">
        <f t="shared" si="1"/>
        <v>1</v>
      </c>
      <c r="Q20" s="39"/>
      <c r="S20" s="1">
        <f>Tabla35[[#This Row],[Ui = ((A*X)MOD M)/ M]]</f>
        <v>0.45092838196286472</v>
      </c>
      <c r="T20" s="40">
        <f>IF(Tabla78217[[#This Row],[Ui]]&lt;=0.5,0,1)</f>
        <v>0</v>
      </c>
    </row>
    <row r="21" spans="1:20" x14ac:dyDescent="0.25">
      <c r="A21" s="19">
        <f t="shared" si="6"/>
        <v>2720</v>
      </c>
      <c r="B21" s="11">
        <f t="shared" si="3"/>
        <v>840480</v>
      </c>
      <c r="C21" s="11">
        <f t="shared" si="0"/>
        <v>2032</v>
      </c>
      <c r="D21" s="11">
        <f t="shared" si="2"/>
        <v>0.33687002652519893</v>
      </c>
      <c r="E21" s="11">
        <f t="shared" si="4"/>
        <v>2032</v>
      </c>
      <c r="F21" s="12">
        <v>15</v>
      </c>
      <c r="H21" s="11">
        <f>Tabla35[[#This Row],[Ui = ((A*X)MOD M)/ M]]</f>
        <v>0.33687002652519893</v>
      </c>
      <c r="I21">
        <f t="shared" si="1"/>
        <v>1</v>
      </c>
      <c r="Q21" s="39"/>
      <c r="S21" s="1">
        <f>Tabla35[[#This Row],[Ui = ((A*X)MOD M)/ M]]</f>
        <v>0.33687002652519893</v>
      </c>
      <c r="T21" s="40">
        <f>IF(Tabla78217[[#This Row],[Ui]]&lt;=0.5,0,1)</f>
        <v>0</v>
      </c>
    </row>
    <row r="22" spans="1:20" x14ac:dyDescent="0.25">
      <c r="A22" s="3">
        <f t="shared" ref="A22:A26" si="7">C21</f>
        <v>2032</v>
      </c>
      <c r="B22" s="20">
        <f t="shared" ref="B22:B26" si="8">$A$3*A22</f>
        <v>627888</v>
      </c>
      <c r="C22" s="1">
        <f t="shared" ref="C22:C26" si="9">MOD(B22,$C$3)</f>
        <v>560</v>
      </c>
      <c r="D22" s="1">
        <f t="shared" ref="D22:D26" si="10">C22/$C$3</f>
        <v>9.2838196286472149E-2</v>
      </c>
      <c r="E22" s="1">
        <f t="shared" ref="E22:E26" si="11">C22</f>
        <v>560</v>
      </c>
      <c r="F22" s="2">
        <v>16</v>
      </c>
      <c r="H22" s="1">
        <f>Tabla35[[#This Row],[Ui = ((A*X)MOD M)/ M]]</f>
        <v>9.2838196286472149E-2</v>
      </c>
      <c r="I22">
        <f t="shared" si="1"/>
        <v>1</v>
      </c>
      <c r="Q22" s="39"/>
      <c r="S22" s="1">
        <f>Tabla35[[#This Row],[Ui = ((A*X)MOD M)/ M]]</f>
        <v>9.2838196286472149E-2</v>
      </c>
      <c r="T22" s="37">
        <f>IF(Tabla78217[[#This Row],[Ui]]&lt;=0.5,0,1)</f>
        <v>0</v>
      </c>
    </row>
    <row r="23" spans="1:20" x14ac:dyDescent="0.25">
      <c r="A23" s="3">
        <f t="shared" si="7"/>
        <v>560</v>
      </c>
      <c r="B23" s="20">
        <f t="shared" si="8"/>
        <v>173040</v>
      </c>
      <c r="C23" s="1">
        <f t="shared" si="9"/>
        <v>4144</v>
      </c>
      <c r="D23" s="1">
        <f t="shared" si="10"/>
        <v>0.6870026525198939</v>
      </c>
      <c r="E23" s="1">
        <f t="shared" si="11"/>
        <v>4144</v>
      </c>
      <c r="F23" s="2">
        <v>17</v>
      </c>
      <c r="H23" s="1">
        <f>Tabla35[[#This Row],[Ui = ((A*X)MOD M)/ M]]</f>
        <v>0.6870026525198939</v>
      </c>
      <c r="I23">
        <f t="shared" si="1"/>
        <v>0</v>
      </c>
      <c r="Q23" s="39"/>
      <c r="S23" s="1">
        <f>Tabla35[[#This Row],[Ui = ((A*X)MOD M)/ M]]</f>
        <v>0.6870026525198939</v>
      </c>
      <c r="T23" s="37">
        <f>IF(Tabla78217[[#This Row],[Ui]]&lt;=0.5,0,1)</f>
        <v>1</v>
      </c>
    </row>
    <row r="24" spans="1:20" x14ac:dyDescent="0.25">
      <c r="A24" s="3">
        <f t="shared" si="7"/>
        <v>4144</v>
      </c>
      <c r="B24" s="20">
        <f t="shared" si="8"/>
        <v>1280496</v>
      </c>
      <c r="C24" s="1">
        <f t="shared" si="9"/>
        <v>1712</v>
      </c>
      <c r="D24" s="1">
        <f t="shared" si="10"/>
        <v>0.28381962864721483</v>
      </c>
      <c r="E24" s="1">
        <f t="shared" si="11"/>
        <v>1712</v>
      </c>
      <c r="F24" s="12">
        <v>18</v>
      </c>
      <c r="H24" s="1">
        <f>Tabla35[[#This Row],[Ui = ((A*X)MOD M)/ M]]</f>
        <v>0.28381962864721483</v>
      </c>
      <c r="I24">
        <f t="shared" si="1"/>
        <v>1</v>
      </c>
      <c r="Q24" s="39"/>
      <c r="S24" s="1">
        <f>Tabla35[[#This Row],[Ui = ((A*X)MOD M)/ M]]</f>
        <v>0.28381962864721483</v>
      </c>
      <c r="T24" s="40">
        <f>IF(Tabla78217[[#This Row],[Ui]]&lt;=0.5,0,1)</f>
        <v>0</v>
      </c>
    </row>
    <row r="25" spans="1:20" x14ac:dyDescent="0.25">
      <c r="A25" s="3">
        <f t="shared" si="7"/>
        <v>1712</v>
      </c>
      <c r="B25" s="20">
        <f t="shared" si="8"/>
        <v>529008</v>
      </c>
      <c r="C25" s="1">
        <f t="shared" si="9"/>
        <v>4224</v>
      </c>
      <c r="D25" s="1">
        <f t="shared" si="10"/>
        <v>0.70026525198938994</v>
      </c>
      <c r="E25" s="1">
        <f t="shared" si="11"/>
        <v>4224</v>
      </c>
      <c r="F25" s="2">
        <v>19</v>
      </c>
      <c r="H25" s="1">
        <f>Tabla35[[#This Row],[Ui = ((A*X)MOD M)/ M]]</f>
        <v>0.70026525198938994</v>
      </c>
      <c r="I25">
        <f t="shared" si="1"/>
        <v>0</v>
      </c>
      <c r="Q25" s="39"/>
      <c r="S25" s="1">
        <f>Tabla35[[#This Row],[Ui = ((A*X)MOD M)/ M]]</f>
        <v>0.70026525198938994</v>
      </c>
      <c r="T25" s="37">
        <f>IF(Tabla78217[[#This Row],[Ui]]&lt;=0.5,0,1)</f>
        <v>1</v>
      </c>
    </row>
    <row r="26" spans="1:20" x14ac:dyDescent="0.25">
      <c r="A26" s="19">
        <f t="shared" si="7"/>
        <v>4224</v>
      </c>
      <c r="B26" s="21">
        <f t="shared" si="8"/>
        <v>1305216</v>
      </c>
      <c r="C26" s="11">
        <f t="shared" si="9"/>
        <v>2304</v>
      </c>
      <c r="D26" s="11">
        <f t="shared" si="10"/>
        <v>0.38196286472148538</v>
      </c>
      <c r="E26" s="11">
        <f t="shared" si="11"/>
        <v>2304</v>
      </c>
      <c r="F26" s="2">
        <v>20</v>
      </c>
      <c r="H26" s="11">
        <f>Tabla35[[#This Row],[Ui = ((A*X)MOD M)/ M]]</f>
        <v>0.38196286472148538</v>
      </c>
      <c r="I26">
        <f t="shared" si="1"/>
        <v>1</v>
      </c>
      <c r="Q26" s="39"/>
      <c r="S26" s="1">
        <f>Tabla35[[#This Row],[Ui = ((A*X)MOD M)/ M]]</f>
        <v>0.38196286472148538</v>
      </c>
      <c r="T26" s="37">
        <f>IF(Tabla78217[[#This Row],[Ui]]&lt;=0.5,0,1)</f>
        <v>0</v>
      </c>
    </row>
    <row r="27" spans="1:20" x14ac:dyDescent="0.25">
      <c r="A27" s="3">
        <f t="shared" ref="A27:A56" si="12">C26</f>
        <v>2304</v>
      </c>
      <c r="B27" s="20">
        <f t="shared" ref="B27:B56" si="13">$A$3*A27</f>
        <v>711936</v>
      </c>
      <c r="C27" s="1">
        <f t="shared" ref="C27:C56" si="14">MOD(B27,$C$3)</f>
        <v>160</v>
      </c>
      <c r="D27" s="1">
        <f t="shared" ref="D27:D56" si="15">C27/$C$3</f>
        <v>2.6525198938992044E-2</v>
      </c>
      <c r="E27" s="1">
        <f t="shared" ref="E27:E56" si="16">C27</f>
        <v>160</v>
      </c>
      <c r="F27" s="12">
        <v>21</v>
      </c>
      <c r="H27" s="1">
        <f>Tabla35[[#This Row],[Ui = ((A*X)MOD M)/ M]]</f>
        <v>2.6525198938992044E-2</v>
      </c>
      <c r="I27">
        <f t="shared" si="1"/>
        <v>1</v>
      </c>
      <c r="Q27" s="39"/>
      <c r="S27" s="1">
        <f>Tabla35[[#This Row],[Ui = ((A*X)MOD M)/ M]]</f>
        <v>2.6525198938992044E-2</v>
      </c>
      <c r="T27" s="37">
        <f>IF(Tabla78217[[#This Row],[Ui]]&lt;=0.5,0,1)</f>
        <v>0</v>
      </c>
    </row>
    <row r="28" spans="1:20" x14ac:dyDescent="0.25">
      <c r="A28" s="3">
        <f t="shared" si="12"/>
        <v>160</v>
      </c>
      <c r="B28" s="20">
        <f t="shared" si="13"/>
        <v>49440</v>
      </c>
      <c r="C28" s="1">
        <f t="shared" si="14"/>
        <v>1184</v>
      </c>
      <c r="D28" s="1">
        <f t="shared" si="15"/>
        <v>0.19628647214854111</v>
      </c>
      <c r="E28" s="1">
        <f t="shared" si="16"/>
        <v>1184</v>
      </c>
      <c r="F28" s="2">
        <v>22</v>
      </c>
      <c r="H28" s="1">
        <f>Tabla35[[#This Row],[Ui = ((A*X)MOD M)/ M]]</f>
        <v>0.19628647214854111</v>
      </c>
      <c r="I28">
        <f t="shared" si="1"/>
        <v>1</v>
      </c>
      <c r="Q28" s="39"/>
      <c r="S28" s="1">
        <f>Tabla35[[#This Row],[Ui = ((A*X)MOD M)/ M]]</f>
        <v>0.19628647214854111</v>
      </c>
      <c r="T28" s="40">
        <f>IF(Tabla78217[[#This Row],[Ui]]&lt;=0.5,0,1)</f>
        <v>0</v>
      </c>
    </row>
    <row r="29" spans="1:20" x14ac:dyDescent="0.25">
      <c r="A29" s="3">
        <f t="shared" si="12"/>
        <v>1184</v>
      </c>
      <c r="B29" s="20">
        <f t="shared" si="13"/>
        <v>365856</v>
      </c>
      <c r="C29" s="1">
        <f t="shared" si="14"/>
        <v>3936</v>
      </c>
      <c r="D29" s="1">
        <f t="shared" si="15"/>
        <v>0.65251989389920428</v>
      </c>
      <c r="E29" s="1">
        <f t="shared" si="16"/>
        <v>3936</v>
      </c>
      <c r="F29" s="2">
        <v>23</v>
      </c>
      <c r="H29" s="1">
        <f>Tabla35[[#This Row],[Ui = ((A*X)MOD M)/ M]]</f>
        <v>0.65251989389920428</v>
      </c>
      <c r="I29">
        <f t="shared" si="1"/>
        <v>0</v>
      </c>
      <c r="Q29" s="39"/>
      <c r="S29" s="1">
        <f>Tabla35[[#This Row],[Ui = ((A*X)MOD M)/ M]]</f>
        <v>0.65251989389920428</v>
      </c>
      <c r="T29" s="40">
        <f>IF(Tabla78217[[#This Row],[Ui]]&lt;=0.5,0,1)</f>
        <v>1</v>
      </c>
    </row>
    <row r="30" spans="1:20" x14ac:dyDescent="0.25">
      <c r="A30" s="3">
        <f t="shared" si="12"/>
        <v>3936</v>
      </c>
      <c r="B30" s="20">
        <f t="shared" si="13"/>
        <v>1216224</v>
      </c>
      <c r="C30" s="1">
        <f t="shared" si="14"/>
        <v>3792</v>
      </c>
      <c r="D30" s="1">
        <f t="shared" si="15"/>
        <v>0.62864721485411146</v>
      </c>
      <c r="E30" s="1">
        <f t="shared" si="16"/>
        <v>3792</v>
      </c>
      <c r="F30" s="12">
        <v>24</v>
      </c>
      <c r="H30" s="1">
        <f>Tabla35[[#This Row],[Ui = ((A*X)MOD M)/ M]]</f>
        <v>0.62864721485411146</v>
      </c>
      <c r="I30">
        <f t="shared" si="1"/>
        <v>0</v>
      </c>
      <c r="Q30" s="39"/>
      <c r="S30" s="1">
        <f>Tabla35[[#This Row],[Ui = ((A*X)MOD M)/ M]]</f>
        <v>0.62864721485411146</v>
      </c>
      <c r="T30" s="40">
        <f>IF(Tabla78217[[#This Row],[Ui]]&lt;=0.5,0,1)</f>
        <v>1</v>
      </c>
    </row>
    <row r="31" spans="1:20" x14ac:dyDescent="0.25">
      <c r="A31" s="3">
        <f t="shared" si="12"/>
        <v>3792</v>
      </c>
      <c r="B31" s="20">
        <f t="shared" si="13"/>
        <v>1171728</v>
      </c>
      <c r="C31" s="1">
        <f t="shared" si="14"/>
        <v>1520</v>
      </c>
      <c r="D31" s="1">
        <f t="shared" si="15"/>
        <v>0.25198938992042441</v>
      </c>
      <c r="E31" s="1">
        <f t="shared" si="16"/>
        <v>1520</v>
      </c>
      <c r="F31" s="2">
        <v>25</v>
      </c>
      <c r="H31" s="1">
        <f>Tabla35[[#This Row],[Ui = ((A*X)MOD M)/ M]]</f>
        <v>0.25198938992042441</v>
      </c>
      <c r="I31">
        <f t="shared" si="1"/>
        <v>1</v>
      </c>
      <c r="Q31" s="39"/>
      <c r="S31" s="1">
        <f>Tabla35[[#This Row],[Ui = ((A*X)MOD M)/ M]]</f>
        <v>0.25198938992042441</v>
      </c>
      <c r="T31" s="37">
        <f>IF(Tabla78217[[#This Row],[Ui]]&lt;=0.5,0,1)</f>
        <v>0</v>
      </c>
    </row>
    <row r="32" spans="1:20" x14ac:dyDescent="0.25">
      <c r="A32" s="3">
        <f t="shared" si="12"/>
        <v>1520</v>
      </c>
      <c r="B32" s="20">
        <f t="shared" si="13"/>
        <v>469680</v>
      </c>
      <c r="C32" s="1">
        <f t="shared" si="14"/>
        <v>5216</v>
      </c>
      <c r="D32" s="1">
        <f t="shared" si="15"/>
        <v>0.86472148541114058</v>
      </c>
      <c r="E32" s="1">
        <f t="shared" si="16"/>
        <v>5216</v>
      </c>
      <c r="F32" s="2">
        <v>26</v>
      </c>
      <c r="H32" s="1">
        <f>Tabla35[[#This Row],[Ui = ((A*X)MOD M)/ M]]</f>
        <v>0.86472148541114058</v>
      </c>
      <c r="I32">
        <f t="shared" si="1"/>
        <v>0</v>
      </c>
      <c r="Q32" s="39"/>
      <c r="S32" s="1">
        <f>Tabla35[[#This Row],[Ui = ((A*X)MOD M)/ M]]</f>
        <v>0.86472148541114058</v>
      </c>
      <c r="T32" s="40">
        <f>IF(Tabla78217[[#This Row],[Ui]]&lt;=0.5,0,1)</f>
        <v>1</v>
      </c>
    </row>
    <row r="33" spans="1:20" x14ac:dyDescent="0.25">
      <c r="A33" s="3">
        <f t="shared" si="12"/>
        <v>5216</v>
      </c>
      <c r="B33" s="20">
        <f t="shared" si="13"/>
        <v>1611744</v>
      </c>
      <c r="C33" s="1">
        <f t="shared" si="14"/>
        <v>1200</v>
      </c>
      <c r="D33" s="1">
        <f t="shared" si="15"/>
        <v>0.19893899204244031</v>
      </c>
      <c r="E33" s="1">
        <f t="shared" si="16"/>
        <v>1200</v>
      </c>
      <c r="F33" s="12">
        <v>27</v>
      </c>
      <c r="H33" s="1">
        <f>Tabla35[[#This Row],[Ui = ((A*X)MOD M)/ M]]</f>
        <v>0.19893899204244031</v>
      </c>
      <c r="I33">
        <f t="shared" si="1"/>
        <v>1</v>
      </c>
      <c r="Q33" s="39"/>
      <c r="S33" s="1">
        <f>Tabla35[[#This Row],[Ui = ((A*X)MOD M)/ M]]</f>
        <v>0.19893899204244031</v>
      </c>
      <c r="T33" s="37">
        <f>IF(Tabla78217[[#This Row],[Ui]]&lt;=0.5,0,1)</f>
        <v>0</v>
      </c>
    </row>
    <row r="34" spans="1:20" x14ac:dyDescent="0.25">
      <c r="A34" s="3">
        <f t="shared" si="12"/>
        <v>1200</v>
      </c>
      <c r="B34" s="20">
        <f t="shared" si="13"/>
        <v>370800</v>
      </c>
      <c r="C34" s="1">
        <f t="shared" si="14"/>
        <v>2848</v>
      </c>
      <c r="D34" s="1">
        <f t="shared" si="15"/>
        <v>0.47214854111405835</v>
      </c>
      <c r="E34" s="1">
        <f t="shared" si="16"/>
        <v>2848</v>
      </c>
      <c r="F34" s="2">
        <v>28</v>
      </c>
      <c r="H34" s="1">
        <f>Tabla35[[#This Row],[Ui = ((A*X)MOD M)/ M]]</f>
        <v>0.47214854111405835</v>
      </c>
      <c r="I34">
        <f t="shared" si="1"/>
        <v>1</v>
      </c>
      <c r="Q34" s="39"/>
      <c r="S34" s="1">
        <f>Tabla35[[#This Row],[Ui = ((A*X)MOD M)/ M]]</f>
        <v>0.47214854111405835</v>
      </c>
      <c r="T34" s="40">
        <f>IF(Tabla78217[[#This Row],[Ui]]&lt;=0.5,0,1)</f>
        <v>0</v>
      </c>
    </row>
    <row r="35" spans="1:20" x14ac:dyDescent="0.25">
      <c r="A35" s="3">
        <f t="shared" si="12"/>
        <v>2848</v>
      </c>
      <c r="B35" s="20">
        <f t="shared" si="13"/>
        <v>880032</v>
      </c>
      <c r="C35" s="1">
        <f t="shared" si="14"/>
        <v>5392</v>
      </c>
      <c r="D35" s="1">
        <f t="shared" si="15"/>
        <v>0.8938992042440318</v>
      </c>
      <c r="E35" s="1">
        <f t="shared" si="16"/>
        <v>5392</v>
      </c>
      <c r="F35" s="2">
        <v>29</v>
      </c>
      <c r="H35" s="1">
        <f>Tabla35[[#This Row],[Ui = ((A*X)MOD M)/ M]]</f>
        <v>0.8938992042440318</v>
      </c>
      <c r="I35">
        <f t="shared" si="1"/>
        <v>0</v>
      </c>
      <c r="Q35" s="39"/>
      <c r="S35" s="1">
        <f>Tabla35[[#This Row],[Ui = ((A*X)MOD M)/ M]]</f>
        <v>0.8938992042440318</v>
      </c>
      <c r="T35" s="37">
        <f>IF(Tabla78217[[#This Row],[Ui]]&lt;=0.5,0,1)</f>
        <v>1</v>
      </c>
    </row>
    <row r="36" spans="1:20" x14ac:dyDescent="0.25">
      <c r="A36" s="3">
        <f t="shared" si="12"/>
        <v>5392</v>
      </c>
      <c r="B36" s="20">
        <f t="shared" si="13"/>
        <v>1666128</v>
      </c>
      <c r="C36" s="1">
        <f t="shared" si="14"/>
        <v>1296</v>
      </c>
      <c r="D36" s="1">
        <f t="shared" si="15"/>
        <v>0.21485411140583555</v>
      </c>
      <c r="E36" s="1">
        <f t="shared" si="16"/>
        <v>1296</v>
      </c>
      <c r="F36" s="12">
        <v>30</v>
      </c>
      <c r="H36" s="1">
        <f>Tabla35[[#This Row],[Ui = ((A*X)MOD M)/ M]]</f>
        <v>0.21485411140583555</v>
      </c>
      <c r="I36">
        <f t="shared" si="1"/>
        <v>1</v>
      </c>
      <c r="Q36" s="39"/>
      <c r="S36" s="1">
        <f>Tabla35[[#This Row],[Ui = ((A*X)MOD M)/ M]]</f>
        <v>0.21485411140583555</v>
      </c>
      <c r="T36" s="40">
        <f>IF(Tabla78217[[#This Row],[Ui]]&lt;=0.5,0,1)</f>
        <v>0</v>
      </c>
    </row>
    <row r="37" spans="1:20" x14ac:dyDescent="0.25">
      <c r="A37" s="3">
        <f t="shared" si="12"/>
        <v>1296</v>
      </c>
      <c r="B37" s="20">
        <f t="shared" si="13"/>
        <v>400464</v>
      </c>
      <c r="C37" s="1">
        <f t="shared" si="14"/>
        <v>2352</v>
      </c>
      <c r="D37" s="1">
        <f t="shared" si="15"/>
        <v>0.38992042440318303</v>
      </c>
      <c r="E37" s="1">
        <f t="shared" si="16"/>
        <v>2352</v>
      </c>
      <c r="F37" s="2">
        <v>31</v>
      </c>
      <c r="H37" s="1">
        <f>Tabla35[[#This Row],[Ui = ((A*X)MOD M)/ M]]</f>
        <v>0.38992042440318303</v>
      </c>
      <c r="I37">
        <f t="shared" si="1"/>
        <v>1</v>
      </c>
      <c r="Q37" s="39"/>
      <c r="S37" s="1">
        <f>Tabla35[[#This Row],[Ui = ((A*X)MOD M)/ M]]</f>
        <v>0.38992042440318303</v>
      </c>
      <c r="T37" s="37">
        <f>IF(Tabla78217[[#This Row],[Ui]]&lt;=0.5,0,1)</f>
        <v>0</v>
      </c>
    </row>
    <row r="38" spans="1:20" x14ac:dyDescent="0.25">
      <c r="A38" s="3">
        <f t="shared" si="12"/>
        <v>2352</v>
      </c>
      <c r="B38" s="20">
        <f t="shared" si="13"/>
        <v>726768</v>
      </c>
      <c r="C38" s="1">
        <f t="shared" si="14"/>
        <v>2928</v>
      </c>
      <c r="D38" s="1">
        <f t="shared" si="15"/>
        <v>0.48541114058355439</v>
      </c>
      <c r="E38" s="1">
        <f t="shared" si="16"/>
        <v>2928</v>
      </c>
      <c r="F38" s="2">
        <v>32</v>
      </c>
      <c r="H38" s="1">
        <f>Tabla35[[#This Row],[Ui = ((A*X)MOD M)/ M]]</f>
        <v>0.48541114058355439</v>
      </c>
      <c r="I38">
        <f t="shared" si="1"/>
        <v>1</v>
      </c>
      <c r="Q38" s="39"/>
      <c r="S38" s="1">
        <f>Tabla35[[#This Row],[Ui = ((A*X)MOD M)/ M]]</f>
        <v>0.48541114058355439</v>
      </c>
      <c r="T38" s="37">
        <f>IF(Tabla78217[[#This Row],[Ui]]&lt;=0.5,0,1)</f>
        <v>0</v>
      </c>
    </row>
    <row r="39" spans="1:20" x14ac:dyDescent="0.25">
      <c r="A39" s="3">
        <f t="shared" si="12"/>
        <v>2928</v>
      </c>
      <c r="B39" s="20">
        <f t="shared" si="13"/>
        <v>904752</v>
      </c>
      <c r="C39" s="1">
        <f t="shared" si="14"/>
        <v>5984</v>
      </c>
      <c r="D39" s="1">
        <f t="shared" si="15"/>
        <v>0.99204244031830235</v>
      </c>
      <c r="E39" s="1">
        <f t="shared" si="16"/>
        <v>5984</v>
      </c>
      <c r="F39" s="12">
        <v>33</v>
      </c>
      <c r="H39" s="1">
        <f>Tabla35[[#This Row],[Ui = ((A*X)MOD M)/ M]]</f>
        <v>0.99204244031830235</v>
      </c>
      <c r="I39">
        <f t="shared" si="1"/>
        <v>0</v>
      </c>
      <c r="Q39" s="39"/>
      <c r="S39" s="1">
        <f>Tabla35[[#This Row],[Ui = ((A*X)MOD M)/ M]]</f>
        <v>0.99204244031830235</v>
      </c>
      <c r="T39" s="37">
        <f>IF(Tabla78217[[#This Row],[Ui]]&lt;=0.5,0,1)</f>
        <v>1</v>
      </c>
    </row>
    <row r="40" spans="1:20" x14ac:dyDescent="0.25">
      <c r="A40" s="3">
        <f t="shared" si="12"/>
        <v>5984</v>
      </c>
      <c r="B40" s="20">
        <f t="shared" si="13"/>
        <v>1849056</v>
      </c>
      <c r="C40" s="1">
        <f t="shared" si="14"/>
        <v>3264</v>
      </c>
      <c r="D40" s="1">
        <f t="shared" si="15"/>
        <v>0.54111405835543769</v>
      </c>
      <c r="E40" s="1">
        <f t="shared" si="16"/>
        <v>3264</v>
      </c>
      <c r="F40" s="2">
        <v>34</v>
      </c>
      <c r="H40" s="1">
        <f>Tabla35[[#This Row],[Ui = ((A*X)MOD M)/ M]]</f>
        <v>0.54111405835543769</v>
      </c>
      <c r="I40">
        <f t="shared" si="1"/>
        <v>0</v>
      </c>
      <c r="Q40" s="39"/>
      <c r="S40" s="1">
        <f>Tabla35[[#This Row],[Ui = ((A*X)MOD M)/ M]]</f>
        <v>0.54111405835543769</v>
      </c>
      <c r="T40" s="40">
        <f>IF(Tabla78217[[#This Row],[Ui]]&lt;=0.5,0,1)</f>
        <v>1</v>
      </c>
    </row>
    <row r="41" spans="1:20" x14ac:dyDescent="0.25">
      <c r="A41" s="3">
        <f t="shared" si="12"/>
        <v>3264</v>
      </c>
      <c r="B41" s="20">
        <f t="shared" si="13"/>
        <v>1008576</v>
      </c>
      <c r="C41" s="1">
        <f t="shared" si="14"/>
        <v>1232</v>
      </c>
      <c r="D41" s="1">
        <f t="shared" si="15"/>
        <v>0.20424403183023873</v>
      </c>
      <c r="E41" s="1">
        <f t="shared" si="16"/>
        <v>1232</v>
      </c>
      <c r="F41" s="2">
        <v>35</v>
      </c>
      <c r="H41" s="1">
        <f>Tabla35[[#This Row],[Ui = ((A*X)MOD M)/ M]]</f>
        <v>0.20424403183023873</v>
      </c>
      <c r="I41">
        <f t="shared" si="1"/>
        <v>1</v>
      </c>
      <c r="Q41" s="39"/>
      <c r="S41" s="1">
        <f>Tabla35[[#This Row],[Ui = ((A*X)MOD M)/ M]]</f>
        <v>0.20424403183023873</v>
      </c>
      <c r="T41" s="37">
        <f>IF(Tabla78217[[#This Row],[Ui]]&lt;=0.5,0,1)</f>
        <v>0</v>
      </c>
    </row>
    <row r="42" spans="1:20" x14ac:dyDescent="0.25">
      <c r="A42" s="3">
        <f t="shared" si="12"/>
        <v>1232</v>
      </c>
      <c r="B42" s="20">
        <f t="shared" si="13"/>
        <v>380688</v>
      </c>
      <c r="C42" s="1">
        <f t="shared" si="14"/>
        <v>672</v>
      </c>
      <c r="D42" s="1">
        <f t="shared" si="15"/>
        <v>0.11140583554376658</v>
      </c>
      <c r="E42" s="1">
        <f t="shared" si="16"/>
        <v>672</v>
      </c>
      <c r="F42" s="12">
        <v>36</v>
      </c>
      <c r="H42" s="1">
        <f>Tabla35[[#This Row],[Ui = ((A*X)MOD M)/ M]]</f>
        <v>0.11140583554376658</v>
      </c>
      <c r="I42">
        <f t="shared" si="1"/>
        <v>1</v>
      </c>
      <c r="Q42" s="39"/>
      <c r="S42" s="1">
        <f>Tabla35[[#This Row],[Ui = ((A*X)MOD M)/ M]]</f>
        <v>0.11140583554376658</v>
      </c>
      <c r="T42" s="37">
        <f>IF(Tabla78217[[#This Row],[Ui]]&lt;=0.5,0,1)</f>
        <v>0</v>
      </c>
    </row>
    <row r="43" spans="1:20" x14ac:dyDescent="0.25">
      <c r="A43" s="3">
        <f t="shared" si="12"/>
        <v>672</v>
      </c>
      <c r="B43" s="20">
        <f t="shared" si="13"/>
        <v>207648</v>
      </c>
      <c r="C43" s="1">
        <f t="shared" si="14"/>
        <v>2560</v>
      </c>
      <c r="D43" s="1">
        <f t="shared" si="15"/>
        <v>0.4244031830238727</v>
      </c>
      <c r="E43" s="1">
        <f t="shared" si="16"/>
        <v>2560</v>
      </c>
      <c r="F43" s="2">
        <v>37</v>
      </c>
      <c r="H43" s="1">
        <f>Tabla35[[#This Row],[Ui = ((A*X)MOD M)/ M]]</f>
        <v>0.4244031830238727</v>
      </c>
      <c r="I43">
        <f t="shared" si="1"/>
        <v>1</v>
      </c>
      <c r="Q43" s="39"/>
      <c r="S43" s="1">
        <f>Tabla35[[#This Row],[Ui = ((A*X)MOD M)/ M]]</f>
        <v>0.4244031830238727</v>
      </c>
      <c r="T43" s="37">
        <f>IF(Tabla78217[[#This Row],[Ui]]&lt;=0.5,0,1)</f>
        <v>0</v>
      </c>
    </row>
    <row r="44" spans="1:20" x14ac:dyDescent="0.25">
      <c r="A44" s="3">
        <f t="shared" si="12"/>
        <v>2560</v>
      </c>
      <c r="B44" s="20">
        <f t="shared" si="13"/>
        <v>791040</v>
      </c>
      <c r="C44" s="1">
        <f t="shared" si="14"/>
        <v>848</v>
      </c>
      <c r="D44" s="1">
        <f t="shared" si="15"/>
        <v>0.14058355437665782</v>
      </c>
      <c r="E44" s="1">
        <f t="shared" si="16"/>
        <v>848</v>
      </c>
      <c r="F44" s="2">
        <v>38</v>
      </c>
      <c r="H44" s="1">
        <f>Tabla35[[#This Row],[Ui = ((A*X)MOD M)/ M]]</f>
        <v>0.14058355437665782</v>
      </c>
      <c r="I44">
        <f t="shared" si="1"/>
        <v>1</v>
      </c>
      <c r="Q44" s="39"/>
      <c r="S44" s="1">
        <f>Tabla35[[#This Row],[Ui = ((A*X)MOD M)/ M]]</f>
        <v>0.14058355437665782</v>
      </c>
      <c r="T44" s="37">
        <f>IF(Tabla78217[[#This Row],[Ui]]&lt;=0.5,0,1)</f>
        <v>0</v>
      </c>
    </row>
    <row r="45" spans="1:20" x14ac:dyDescent="0.25">
      <c r="A45" s="3">
        <f t="shared" si="12"/>
        <v>848</v>
      </c>
      <c r="B45" s="20">
        <f t="shared" si="13"/>
        <v>262032</v>
      </c>
      <c r="C45" s="1">
        <f t="shared" si="14"/>
        <v>2656</v>
      </c>
      <c r="D45" s="1">
        <f t="shared" si="15"/>
        <v>0.44031830238726788</v>
      </c>
      <c r="E45" s="1">
        <f t="shared" si="16"/>
        <v>2656</v>
      </c>
      <c r="F45" s="12">
        <v>39</v>
      </c>
      <c r="H45" s="1">
        <f>Tabla35[[#This Row],[Ui = ((A*X)MOD M)/ M]]</f>
        <v>0.44031830238726788</v>
      </c>
      <c r="I45">
        <f t="shared" si="1"/>
        <v>1</v>
      </c>
      <c r="Q45" s="39"/>
      <c r="S45" s="1">
        <f>Tabla35[[#This Row],[Ui = ((A*X)MOD M)/ M]]</f>
        <v>0.44031830238726788</v>
      </c>
      <c r="T45" s="40">
        <f>IF(Tabla78217[[#This Row],[Ui]]&lt;=0.5,0,1)</f>
        <v>0</v>
      </c>
    </row>
    <row r="46" spans="1:20" x14ac:dyDescent="0.25">
      <c r="A46" s="3">
        <f t="shared" si="12"/>
        <v>2656</v>
      </c>
      <c r="B46" s="20">
        <f t="shared" si="13"/>
        <v>820704</v>
      </c>
      <c r="C46" s="1">
        <f t="shared" si="14"/>
        <v>352</v>
      </c>
      <c r="D46" s="1">
        <f t="shared" si="15"/>
        <v>5.8355437665782495E-2</v>
      </c>
      <c r="E46" s="1">
        <f t="shared" si="16"/>
        <v>352</v>
      </c>
      <c r="F46" s="2">
        <v>40</v>
      </c>
      <c r="H46" s="1">
        <f>Tabla35[[#This Row],[Ui = ((A*X)MOD M)/ M]]</f>
        <v>5.8355437665782495E-2</v>
      </c>
      <c r="I46">
        <f t="shared" si="1"/>
        <v>1</v>
      </c>
      <c r="Q46" s="39"/>
      <c r="S46" s="1">
        <f>Tabla35[[#This Row],[Ui = ((A*X)MOD M)/ M]]</f>
        <v>5.8355437665782495E-2</v>
      </c>
      <c r="T46" s="40">
        <f>IF(Tabla78217[[#This Row],[Ui]]&lt;=0.5,0,1)</f>
        <v>0</v>
      </c>
    </row>
    <row r="47" spans="1:20" x14ac:dyDescent="0.25">
      <c r="A47" s="3">
        <f t="shared" si="12"/>
        <v>352</v>
      </c>
      <c r="B47" s="20">
        <f t="shared" si="13"/>
        <v>108768</v>
      </c>
      <c r="C47" s="1">
        <f t="shared" si="14"/>
        <v>192</v>
      </c>
      <c r="D47" s="1">
        <f t="shared" si="15"/>
        <v>3.1830238726790451E-2</v>
      </c>
      <c r="E47" s="1">
        <f t="shared" si="16"/>
        <v>192</v>
      </c>
      <c r="F47" s="2">
        <v>41</v>
      </c>
      <c r="H47" s="1">
        <f>Tabla35[[#This Row],[Ui = ((A*X)MOD M)/ M]]</f>
        <v>3.1830238726790451E-2</v>
      </c>
      <c r="I47">
        <f t="shared" si="1"/>
        <v>1</v>
      </c>
      <c r="Q47" s="39"/>
      <c r="S47" s="1">
        <f>Tabla35[[#This Row],[Ui = ((A*X)MOD M)/ M]]</f>
        <v>3.1830238726790451E-2</v>
      </c>
      <c r="T47" s="37">
        <f>IF(Tabla78217[[#This Row],[Ui]]&lt;=0.5,0,1)</f>
        <v>0</v>
      </c>
    </row>
    <row r="48" spans="1:20" x14ac:dyDescent="0.25">
      <c r="A48" s="3">
        <f t="shared" si="12"/>
        <v>192</v>
      </c>
      <c r="B48" s="20">
        <f t="shared" si="13"/>
        <v>59328</v>
      </c>
      <c r="C48" s="1">
        <f t="shared" si="14"/>
        <v>5040</v>
      </c>
      <c r="D48" s="1">
        <f t="shared" si="15"/>
        <v>0.83554376657824936</v>
      </c>
      <c r="E48" s="1">
        <f t="shared" si="16"/>
        <v>5040</v>
      </c>
      <c r="F48" s="12">
        <v>42</v>
      </c>
      <c r="H48" s="1">
        <f>Tabla35[[#This Row],[Ui = ((A*X)MOD M)/ M]]</f>
        <v>0.83554376657824936</v>
      </c>
      <c r="I48">
        <f t="shared" si="1"/>
        <v>0</v>
      </c>
      <c r="Q48" s="39"/>
      <c r="S48" s="1">
        <f>Tabla35[[#This Row],[Ui = ((A*X)MOD M)/ M]]</f>
        <v>0.83554376657824936</v>
      </c>
      <c r="T48" s="40">
        <f>IF(Tabla78217[[#This Row],[Ui]]&lt;=0.5,0,1)</f>
        <v>1</v>
      </c>
    </row>
    <row r="49" spans="1:20" x14ac:dyDescent="0.25">
      <c r="A49" s="3">
        <f t="shared" si="12"/>
        <v>5040</v>
      </c>
      <c r="B49" s="20">
        <f t="shared" si="13"/>
        <v>1557360</v>
      </c>
      <c r="C49" s="1">
        <f t="shared" si="14"/>
        <v>1104</v>
      </c>
      <c r="D49" s="1">
        <f t="shared" si="15"/>
        <v>0.1830238726790451</v>
      </c>
      <c r="E49" s="1">
        <f t="shared" si="16"/>
        <v>1104</v>
      </c>
      <c r="F49" s="2">
        <v>43</v>
      </c>
      <c r="H49" s="1">
        <f>Tabla35[[#This Row],[Ui = ((A*X)MOD M)/ M]]</f>
        <v>0.1830238726790451</v>
      </c>
      <c r="I49">
        <f t="shared" si="1"/>
        <v>1</v>
      </c>
      <c r="Q49" s="39"/>
      <c r="S49" s="1">
        <f>Tabla35[[#This Row],[Ui = ((A*X)MOD M)/ M]]</f>
        <v>0.1830238726790451</v>
      </c>
      <c r="T49" s="40">
        <f>IF(Tabla78217[[#This Row],[Ui]]&lt;=0.5,0,1)</f>
        <v>0</v>
      </c>
    </row>
    <row r="50" spans="1:20" x14ac:dyDescent="0.25">
      <c r="A50" s="3">
        <f t="shared" si="12"/>
        <v>1104</v>
      </c>
      <c r="B50" s="20">
        <f t="shared" si="13"/>
        <v>341136</v>
      </c>
      <c r="C50" s="1">
        <f t="shared" si="14"/>
        <v>3344</v>
      </c>
      <c r="D50" s="1">
        <f t="shared" si="15"/>
        <v>0.55437665782493373</v>
      </c>
      <c r="E50" s="1">
        <f t="shared" si="16"/>
        <v>3344</v>
      </c>
      <c r="F50" s="2">
        <v>44</v>
      </c>
      <c r="H50" s="1">
        <f>Tabla35[[#This Row],[Ui = ((A*X)MOD M)/ M]]</f>
        <v>0.55437665782493373</v>
      </c>
      <c r="I50">
        <f t="shared" si="1"/>
        <v>0</v>
      </c>
      <c r="Q50" s="39"/>
      <c r="S50" s="1">
        <f>Tabla35[[#This Row],[Ui = ((A*X)MOD M)/ M]]</f>
        <v>0.55437665782493373</v>
      </c>
      <c r="T50" s="40">
        <f>IF(Tabla78217[[#This Row],[Ui]]&lt;=0.5,0,1)</f>
        <v>1</v>
      </c>
    </row>
    <row r="51" spans="1:20" x14ac:dyDescent="0.25">
      <c r="A51" s="3">
        <f t="shared" si="12"/>
        <v>3344</v>
      </c>
      <c r="B51" s="20">
        <f t="shared" si="13"/>
        <v>1033296</v>
      </c>
      <c r="C51" s="1">
        <f t="shared" si="14"/>
        <v>1824</v>
      </c>
      <c r="D51" s="1">
        <f t="shared" si="15"/>
        <v>0.30238726790450926</v>
      </c>
      <c r="E51" s="1">
        <f t="shared" si="16"/>
        <v>1824</v>
      </c>
      <c r="F51" s="12">
        <v>45</v>
      </c>
      <c r="H51" s="1">
        <f>Tabla35[[#This Row],[Ui = ((A*X)MOD M)/ M]]</f>
        <v>0.30238726790450926</v>
      </c>
      <c r="I51">
        <f t="shared" si="1"/>
        <v>1</v>
      </c>
      <c r="Q51" s="39"/>
      <c r="S51" s="1">
        <f>Tabla35[[#This Row],[Ui = ((A*X)MOD M)/ M]]</f>
        <v>0.30238726790450926</v>
      </c>
      <c r="T51" s="37">
        <f>IF(Tabla78217[[#This Row],[Ui]]&lt;=0.5,0,1)</f>
        <v>0</v>
      </c>
    </row>
    <row r="52" spans="1:20" x14ac:dyDescent="0.25">
      <c r="A52" s="3">
        <f t="shared" si="12"/>
        <v>1824</v>
      </c>
      <c r="B52" s="20">
        <f t="shared" si="13"/>
        <v>563616</v>
      </c>
      <c r="C52" s="1">
        <f t="shared" si="14"/>
        <v>2640</v>
      </c>
      <c r="D52" s="1">
        <f t="shared" si="15"/>
        <v>0.43766578249336868</v>
      </c>
      <c r="E52" s="1">
        <f t="shared" si="16"/>
        <v>2640</v>
      </c>
      <c r="F52" s="2">
        <v>46</v>
      </c>
      <c r="H52" s="1">
        <f>Tabla35[[#This Row],[Ui = ((A*X)MOD M)/ M]]</f>
        <v>0.43766578249336868</v>
      </c>
      <c r="I52">
        <f t="shared" si="1"/>
        <v>1</v>
      </c>
      <c r="Q52" s="39"/>
      <c r="S52" s="1">
        <f>Tabla35[[#This Row],[Ui = ((A*X)MOD M)/ M]]</f>
        <v>0.43766578249336868</v>
      </c>
      <c r="T52" s="37">
        <f>IF(Tabla78217[[#This Row],[Ui]]&lt;=0.5,0,1)</f>
        <v>0</v>
      </c>
    </row>
    <row r="53" spans="1:20" x14ac:dyDescent="0.25">
      <c r="A53" s="3">
        <f t="shared" si="12"/>
        <v>2640</v>
      </c>
      <c r="B53" s="20">
        <f t="shared" si="13"/>
        <v>815760</v>
      </c>
      <c r="C53" s="1">
        <f t="shared" si="14"/>
        <v>1440</v>
      </c>
      <c r="D53" s="1">
        <f t="shared" si="15"/>
        <v>0.23872679045092837</v>
      </c>
      <c r="E53" s="1">
        <f t="shared" si="16"/>
        <v>1440</v>
      </c>
      <c r="F53" s="2">
        <v>47</v>
      </c>
      <c r="H53" s="1">
        <f>Tabla35[[#This Row],[Ui = ((A*X)MOD M)/ M]]</f>
        <v>0.23872679045092837</v>
      </c>
      <c r="I53">
        <f t="shared" si="1"/>
        <v>1</v>
      </c>
      <c r="Q53" s="39"/>
      <c r="S53" s="1">
        <f>Tabla35[[#This Row],[Ui = ((A*X)MOD M)/ M]]</f>
        <v>0.23872679045092837</v>
      </c>
      <c r="T53" s="40">
        <f>IF(Tabla78217[[#This Row],[Ui]]&lt;=0.5,0,1)</f>
        <v>0</v>
      </c>
    </row>
    <row r="54" spans="1:20" x14ac:dyDescent="0.25">
      <c r="A54" s="3">
        <f t="shared" si="12"/>
        <v>1440</v>
      </c>
      <c r="B54" s="20">
        <f t="shared" si="13"/>
        <v>444960</v>
      </c>
      <c r="C54" s="1">
        <f t="shared" si="14"/>
        <v>4624</v>
      </c>
      <c r="D54" s="1">
        <f t="shared" si="15"/>
        <v>0.76657824933687002</v>
      </c>
      <c r="E54" s="1">
        <f t="shared" si="16"/>
        <v>4624</v>
      </c>
      <c r="F54" s="12">
        <v>48</v>
      </c>
      <c r="H54" s="1">
        <f>Tabla35[[#This Row],[Ui = ((A*X)MOD M)/ M]]</f>
        <v>0.76657824933687002</v>
      </c>
      <c r="I54">
        <f t="shared" si="1"/>
        <v>0</v>
      </c>
      <c r="Q54" s="39"/>
      <c r="S54" s="1">
        <f>Tabla35[[#This Row],[Ui = ((A*X)MOD M)/ M]]</f>
        <v>0.76657824933687002</v>
      </c>
      <c r="T54" s="37">
        <f>IF(Tabla78217[[#This Row],[Ui]]&lt;=0.5,0,1)</f>
        <v>1</v>
      </c>
    </row>
    <row r="55" spans="1:20" x14ac:dyDescent="0.25">
      <c r="A55" s="3">
        <f t="shared" si="12"/>
        <v>4624</v>
      </c>
      <c r="B55" s="20">
        <f t="shared" si="13"/>
        <v>1428816</v>
      </c>
      <c r="C55" s="1">
        <f t="shared" si="14"/>
        <v>5264</v>
      </c>
      <c r="D55" s="1">
        <f t="shared" si="15"/>
        <v>0.87267904509283822</v>
      </c>
      <c r="E55" s="1">
        <f t="shared" si="16"/>
        <v>5264</v>
      </c>
      <c r="F55" s="2">
        <v>49</v>
      </c>
      <c r="H55" s="1">
        <f>Tabla35[[#This Row],[Ui = ((A*X)MOD M)/ M]]</f>
        <v>0.87267904509283822</v>
      </c>
      <c r="I55">
        <f t="shared" si="1"/>
        <v>0</v>
      </c>
      <c r="Q55" s="39"/>
      <c r="S55" s="1">
        <f>Tabla35[[#This Row],[Ui = ((A*X)MOD M)/ M]]</f>
        <v>0.87267904509283822</v>
      </c>
      <c r="T55" s="40">
        <f>IF(Tabla78217[[#This Row],[Ui]]&lt;=0.5,0,1)</f>
        <v>1</v>
      </c>
    </row>
    <row r="56" spans="1:20" x14ac:dyDescent="0.25">
      <c r="A56" s="3">
        <f t="shared" si="12"/>
        <v>5264</v>
      </c>
      <c r="B56" s="20">
        <f t="shared" si="13"/>
        <v>1626576</v>
      </c>
      <c r="C56" s="1">
        <f t="shared" si="14"/>
        <v>3968</v>
      </c>
      <c r="D56" s="1">
        <f t="shared" si="15"/>
        <v>0.65782493368700268</v>
      </c>
      <c r="E56" s="1">
        <f t="shared" si="16"/>
        <v>3968</v>
      </c>
      <c r="F56" s="2">
        <v>50</v>
      </c>
      <c r="H56" s="1">
        <f>Tabla35[[#This Row],[Ui = ((A*X)MOD M)/ M]]</f>
        <v>0.65782493368700268</v>
      </c>
      <c r="I56">
        <f t="shared" si="1"/>
        <v>0</v>
      </c>
      <c r="Q56" s="39"/>
      <c r="S56" s="11">
        <f>Tabla35[[#This Row],[Ui = ((A*X)MOD M)/ M]]</f>
        <v>0.65782493368700268</v>
      </c>
      <c r="T56" s="37">
        <f>IF(Tabla78217[[#This Row],[Ui]]&lt;=0.5,0,1)</f>
        <v>1</v>
      </c>
    </row>
    <row r="57" spans="1:20" x14ac:dyDescent="0.25">
      <c r="Q57" s="39"/>
    </row>
    <row r="58" spans="1:20" x14ac:dyDescent="0.25">
      <c r="Q58" s="39"/>
    </row>
    <row r="59" spans="1:20" x14ac:dyDescent="0.25">
      <c r="Q59" s="39"/>
    </row>
    <row r="60" spans="1:20" x14ac:dyDescent="0.25">
      <c r="Q60" s="39"/>
    </row>
    <row r="61" spans="1:20" x14ac:dyDescent="0.25">
      <c r="Q61" s="39"/>
    </row>
    <row r="62" spans="1:20" x14ac:dyDescent="0.25">
      <c r="Q62" s="39"/>
    </row>
    <row r="63" spans="1:20" x14ac:dyDescent="0.25">
      <c r="Q63" s="39"/>
    </row>
    <row r="64" spans="1:20" x14ac:dyDescent="0.25">
      <c r="Q64" s="39"/>
    </row>
    <row r="65" spans="17:17" x14ac:dyDescent="0.25">
      <c r="Q65" s="39"/>
    </row>
    <row r="66" spans="17:17" x14ac:dyDescent="0.25">
      <c r="Q66" s="39"/>
    </row>
    <row r="67" spans="17:17" x14ac:dyDescent="0.25">
      <c r="Q67" s="39"/>
    </row>
    <row r="68" spans="17:17" x14ac:dyDescent="0.25">
      <c r="Q68" s="39"/>
    </row>
    <row r="69" spans="17:17" x14ac:dyDescent="0.25">
      <c r="Q69" s="39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selection activeCell="A56" sqref="A56:G56"/>
    </sheetView>
  </sheetViews>
  <sheetFormatPr baseColWidth="10" defaultRowHeight="15" x14ac:dyDescent="0.25"/>
  <cols>
    <col min="3" max="3" width="11.85546875" customWidth="1"/>
    <col min="4" max="4" width="18.85546875" customWidth="1"/>
    <col min="13" max="13" width="18" bestFit="1" customWidth="1"/>
    <col min="17" max="17" width="16.140625" bestFit="1" customWidth="1"/>
    <col min="33" max="33" width="17.140625" bestFit="1" customWidth="1"/>
  </cols>
  <sheetData>
    <row r="1" spans="1:33" ht="15.75" x14ac:dyDescent="0.25">
      <c r="A1" t="s">
        <v>26</v>
      </c>
      <c r="J1" s="45" t="s">
        <v>63</v>
      </c>
      <c r="S1" s="39"/>
      <c r="U1" s="45" t="s">
        <v>50</v>
      </c>
    </row>
    <row r="2" spans="1:33" x14ac:dyDescent="0.25">
      <c r="S2" s="39"/>
    </row>
    <row r="3" spans="1:33" x14ac:dyDescent="0.25">
      <c r="A3" s="22" t="s">
        <v>18</v>
      </c>
      <c r="B3" s="23" t="s">
        <v>19</v>
      </c>
      <c r="C3" s="23" t="s">
        <v>20</v>
      </c>
      <c r="D3" s="23" t="s">
        <v>21</v>
      </c>
      <c r="E3" s="23" t="s">
        <v>22</v>
      </c>
      <c r="F3" s="23" t="s">
        <v>16</v>
      </c>
      <c r="G3" s="24" t="s">
        <v>27</v>
      </c>
      <c r="S3" s="39"/>
    </row>
    <row r="4" spans="1:33" x14ac:dyDescent="0.25">
      <c r="A4" s="19">
        <v>41</v>
      </c>
      <c r="B4" s="11">
        <v>29</v>
      </c>
      <c r="C4" s="11">
        <v>12</v>
      </c>
      <c r="D4" s="11">
        <v>78</v>
      </c>
      <c r="E4" s="11">
        <v>13</v>
      </c>
      <c r="F4" s="11">
        <v>10000</v>
      </c>
      <c r="G4" s="12">
        <v>5</v>
      </c>
      <c r="S4" s="39"/>
    </row>
    <row r="5" spans="1:33" x14ac:dyDescent="0.25">
      <c r="J5" s="34" t="s">
        <v>40</v>
      </c>
      <c r="K5" s="35" t="s">
        <v>41</v>
      </c>
      <c r="M5" s="35" t="s">
        <v>42</v>
      </c>
      <c r="O5" s="35" t="s">
        <v>43</v>
      </c>
      <c r="Q5" s="35" t="s">
        <v>47</v>
      </c>
      <c r="S5" s="39"/>
      <c r="V5" s="34" t="s">
        <v>40</v>
      </c>
      <c r="X5" s="34" t="s">
        <v>41</v>
      </c>
      <c r="AB5" s="34" t="s">
        <v>42</v>
      </c>
      <c r="AE5" s="34" t="s">
        <v>43</v>
      </c>
      <c r="AG5" s="34" t="s">
        <v>47</v>
      </c>
    </row>
    <row r="6" spans="1:33" x14ac:dyDescent="0.25">
      <c r="A6" t="s">
        <v>28</v>
      </c>
      <c r="B6" t="s">
        <v>29</v>
      </c>
      <c r="C6" t="s">
        <v>30</v>
      </c>
      <c r="D6" t="s">
        <v>31</v>
      </c>
      <c r="E6" t="s">
        <v>17</v>
      </c>
      <c r="F6" t="s">
        <v>12</v>
      </c>
      <c r="G6" t="s">
        <v>13</v>
      </c>
      <c r="J6" t="s">
        <v>17</v>
      </c>
      <c r="K6" t="s">
        <v>44</v>
      </c>
      <c r="M6" t="s">
        <v>45</v>
      </c>
      <c r="N6" s="42">
        <f>COUNTIF(Tabla791622[x=2],1)</f>
        <v>28</v>
      </c>
      <c r="O6">
        <f>POWER(N6-25,2)</f>
        <v>9</v>
      </c>
      <c r="Q6" t="s">
        <v>48</v>
      </c>
      <c r="S6" s="39"/>
      <c r="U6" t="s">
        <v>17</v>
      </c>
      <c r="V6" t="s">
        <v>51</v>
      </c>
      <c r="X6" s="47" t="s">
        <v>35</v>
      </c>
      <c r="Y6" s="48">
        <v>50</v>
      </c>
    </row>
    <row r="7" spans="1:33" x14ac:dyDescent="0.25">
      <c r="A7">
        <f>$E$4</f>
        <v>13</v>
      </c>
      <c r="B7">
        <f>$A$4</f>
        <v>41</v>
      </c>
      <c r="C7">
        <f>A7+B7</f>
        <v>54</v>
      </c>
      <c r="D7">
        <f>MOD(C7,$F$4)</f>
        <v>54</v>
      </c>
      <c r="E7">
        <f t="shared" ref="E7:E56" si="0">D7/10000</f>
        <v>5.4000000000000003E-3</v>
      </c>
      <c r="F7">
        <f>D7</f>
        <v>54</v>
      </c>
      <c r="G7">
        <v>1</v>
      </c>
      <c r="J7" s="1">
        <f>Tabla5[[#This Row],[Ui]]</f>
        <v>5.4000000000000003E-3</v>
      </c>
      <c r="K7">
        <f t="shared" ref="K7:K56" si="1">IF(J7&lt;0.5,1,0)</f>
        <v>1</v>
      </c>
      <c r="M7" t="s">
        <v>46</v>
      </c>
      <c r="N7" s="42">
        <f>COUNTIF(Tabla791622[x=2],0)</f>
        <v>22</v>
      </c>
      <c r="O7">
        <f>POWER(N7-25,2)</f>
        <v>9</v>
      </c>
      <c r="Q7" s="38">
        <v>3.84</v>
      </c>
      <c r="S7" s="39"/>
      <c r="U7" s="4">
        <f>Tabla5[[#This Row],[Ui]]</f>
        <v>5.4000000000000003E-3</v>
      </c>
      <c r="V7" s="37">
        <f>IF(Tabla7821723[[#This Row],[Ui]]&lt;=0.5,0,1)</f>
        <v>0</v>
      </c>
      <c r="Z7" s="47" t="s">
        <v>56</v>
      </c>
      <c r="AE7" s="53" t="s">
        <v>61</v>
      </c>
      <c r="AG7" s="37">
        <v>7.81</v>
      </c>
    </row>
    <row r="8" spans="1:33" x14ac:dyDescent="0.25">
      <c r="A8">
        <f>F7</f>
        <v>54</v>
      </c>
      <c r="B8">
        <f>A7</f>
        <v>13</v>
      </c>
      <c r="C8">
        <f>A8+B8</f>
        <v>67</v>
      </c>
      <c r="D8">
        <f>MOD(C8,$F$4)</f>
        <v>67</v>
      </c>
      <c r="E8">
        <f t="shared" si="0"/>
        <v>6.7000000000000002E-3</v>
      </c>
      <c r="F8">
        <f>D8</f>
        <v>67</v>
      </c>
      <c r="G8">
        <v>2</v>
      </c>
      <c r="J8" s="1">
        <f>Tabla5[[#This Row],[Ui]]</f>
        <v>6.7000000000000002E-3</v>
      </c>
      <c r="K8">
        <f t="shared" si="1"/>
        <v>1</v>
      </c>
      <c r="S8" s="39"/>
      <c r="U8" s="1">
        <f>Tabla5[[#This Row],[Ui]]</f>
        <v>6.7000000000000002E-3</v>
      </c>
      <c r="V8" s="37">
        <f>IF(Tabla7821723[[#This Row],[Ui]]&lt;=0.5,0,1)</f>
        <v>0</v>
      </c>
      <c r="X8" s="49" t="s">
        <v>52</v>
      </c>
      <c r="Y8" s="50">
        <v>5</v>
      </c>
      <c r="Z8" s="48">
        <v>1</v>
      </c>
      <c r="AB8" s="49" t="s">
        <v>57</v>
      </c>
      <c r="AC8" s="50">
        <f>($Y$6-Z8+3)/POWER(2,Z8+1)</f>
        <v>13</v>
      </c>
      <c r="AE8" s="52">
        <f>POWER(Y8-AC8,2)/AC8</f>
        <v>4.9230769230769234</v>
      </c>
    </row>
    <row r="9" spans="1:33" x14ac:dyDescent="0.25">
      <c r="A9">
        <f t="shared" ref="A9:A21" si="2">F8</f>
        <v>67</v>
      </c>
      <c r="B9">
        <f t="shared" ref="B9:B28" si="3">A8</f>
        <v>54</v>
      </c>
      <c r="C9">
        <f t="shared" ref="C9:C21" si="4">A9+B9</f>
        <v>121</v>
      </c>
      <c r="D9">
        <f t="shared" ref="D9:D28" si="5">MOD(C9,$F$4)</f>
        <v>121</v>
      </c>
      <c r="E9">
        <f t="shared" si="0"/>
        <v>1.21E-2</v>
      </c>
      <c r="F9">
        <f t="shared" ref="F9:F21" si="6">D9</f>
        <v>121</v>
      </c>
      <c r="G9">
        <v>3</v>
      </c>
      <c r="J9" s="1">
        <f>Tabla5[[#This Row],[Ui]]</f>
        <v>1.21E-2</v>
      </c>
      <c r="K9">
        <f t="shared" si="1"/>
        <v>1</v>
      </c>
      <c r="O9" s="38">
        <f>+(O6/25)+(O7/25)</f>
        <v>0.72</v>
      </c>
      <c r="P9" t="s">
        <v>49</v>
      </c>
      <c r="Q9" s="41" t="str">
        <f>+IF(O9&lt;Q7,"Acepto Hipotesis","Rechazo Hipotesis")</f>
        <v>Acepto Hipotesis</v>
      </c>
      <c r="S9" s="39"/>
      <c r="U9" s="1">
        <f>Tabla5[[#This Row],[Ui]]</f>
        <v>1.21E-2</v>
      </c>
      <c r="V9" s="37">
        <f>IF(Tabla7821723[[#This Row],[Ui]]&lt;=0.5,0,1)</f>
        <v>0</v>
      </c>
      <c r="X9" s="49" t="s">
        <v>53</v>
      </c>
      <c r="Y9" s="50">
        <v>2</v>
      </c>
      <c r="Z9" s="48">
        <v>2</v>
      </c>
      <c r="AB9" s="49" t="s">
        <v>58</v>
      </c>
      <c r="AC9" s="50">
        <f t="shared" ref="AC9:AC17" si="7">($Y$6-Z9+3)/POWER(2,Z9+1)</f>
        <v>6.375</v>
      </c>
      <c r="AE9" s="52">
        <f>POWER(Y9-AC9,2)/AC9</f>
        <v>3.0024509803921569</v>
      </c>
    </row>
    <row r="10" spans="1:33" x14ac:dyDescent="0.25">
      <c r="A10">
        <f t="shared" si="2"/>
        <v>121</v>
      </c>
      <c r="B10">
        <f t="shared" si="3"/>
        <v>67</v>
      </c>
      <c r="C10">
        <f t="shared" si="4"/>
        <v>188</v>
      </c>
      <c r="D10">
        <f t="shared" si="5"/>
        <v>188</v>
      </c>
      <c r="E10">
        <f t="shared" si="0"/>
        <v>1.8800000000000001E-2</v>
      </c>
      <c r="F10">
        <f t="shared" si="6"/>
        <v>188</v>
      </c>
      <c r="G10">
        <v>4</v>
      </c>
      <c r="J10" s="1">
        <f>Tabla5[[#This Row],[Ui]]</f>
        <v>1.8800000000000001E-2</v>
      </c>
      <c r="K10">
        <f t="shared" si="1"/>
        <v>1</v>
      </c>
      <c r="S10" s="39"/>
      <c r="U10" s="1">
        <f>Tabla5[[#This Row],[Ui]]</f>
        <v>1.8800000000000001E-2</v>
      </c>
      <c r="V10" s="37">
        <f>IF(Tabla7821723[[#This Row],[Ui]]&lt;=0.5,0,1)</f>
        <v>0</v>
      </c>
      <c r="X10" s="49" t="s">
        <v>54</v>
      </c>
      <c r="Y10" s="50">
        <v>3</v>
      </c>
      <c r="Z10" s="48">
        <v>3</v>
      </c>
      <c r="AB10" s="49" t="s">
        <v>59</v>
      </c>
      <c r="AC10" s="50">
        <f t="shared" si="7"/>
        <v>3.125</v>
      </c>
      <c r="AE10" s="52">
        <f>POWER(Y10-AC10,2)/AC10</f>
        <v>5.0000000000000001E-3</v>
      </c>
    </row>
    <row r="11" spans="1:33" x14ac:dyDescent="0.25">
      <c r="A11">
        <f t="shared" si="2"/>
        <v>188</v>
      </c>
      <c r="B11">
        <f t="shared" si="3"/>
        <v>121</v>
      </c>
      <c r="C11">
        <f t="shared" si="4"/>
        <v>309</v>
      </c>
      <c r="D11">
        <f t="shared" si="5"/>
        <v>309</v>
      </c>
      <c r="E11">
        <f t="shared" si="0"/>
        <v>3.09E-2</v>
      </c>
      <c r="F11">
        <f t="shared" si="6"/>
        <v>309</v>
      </c>
      <c r="G11">
        <v>5</v>
      </c>
      <c r="J11" s="1">
        <f>Tabla5[[#This Row],[Ui]]</f>
        <v>3.09E-2</v>
      </c>
      <c r="K11">
        <f t="shared" si="1"/>
        <v>1</v>
      </c>
      <c r="S11" s="39"/>
      <c r="U11" s="1">
        <f>Tabla5[[#This Row],[Ui]]</f>
        <v>3.09E-2</v>
      </c>
      <c r="V11" s="37">
        <f>IF(Tabla7821723[[#This Row],[Ui]]&lt;=0.5,0,1)</f>
        <v>0</v>
      </c>
      <c r="X11" s="49" t="s">
        <v>55</v>
      </c>
      <c r="Y11" s="50">
        <v>0</v>
      </c>
      <c r="Z11" s="48">
        <v>4</v>
      </c>
      <c r="AB11" s="49" t="s">
        <v>60</v>
      </c>
      <c r="AC11" s="50">
        <f t="shared" si="7"/>
        <v>1.53125</v>
      </c>
      <c r="AE11" s="54">
        <f>POWER(Y11-AC11,2)/AC11</f>
        <v>1.53125</v>
      </c>
    </row>
    <row r="12" spans="1:33" x14ac:dyDescent="0.25">
      <c r="A12">
        <f t="shared" si="2"/>
        <v>309</v>
      </c>
      <c r="B12">
        <f t="shared" si="3"/>
        <v>188</v>
      </c>
      <c r="C12">
        <f t="shared" si="4"/>
        <v>497</v>
      </c>
      <c r="D12">
        <f t="shared" si="5"/>
        <v>497</v>
      </c>
      <c r="E12">
        <f t="shared" si="0"/>
        <v>4.9700000000000001E-2</v>
      </c>
      <c r="F12">
        <f t="shared" si="6"/>
        <v>497</v>
      </c>
      <c r="G12">
        <v>6</v>
      </c>
      <c r="J12" s="1">
        <f>Tabla5[[#This Row],[Ui]]</f>
        <v>4.9700000000000001E-2</v>
      </c>
      <c r="K12">
        <f t="shared" si="1"/>
        <v>1</v>
      </c>
      <c r="S12" s="39"/>
      <c r="U12" s="1">
        <f>Tabla5[[#This Row],[Ui]]</f>
        <v>4.9700000000000001E-2</v>
      </c>
      <c r="V12" s="37">
        <f>IF(Tabla7821723[[#This Row],[Ui]]&lt;=0.5,0,1)</f>
        <v>0</v>
      </c>
      <c r="X12" s="49" t="s">
        <v>64</v>
      </c>
      <c r="Y12" s="50">
        <v>0</v>
      </c>
      <c r="Z12" s="48">
        <v>5</v>
      </c>
      <c r="AA12" s="56"/>
      <c r="AB12" s="49" t="s">
        <v>66</v>
      </c>
      <c r="AC12" s="50">
        <f t="shared" si="7"/>
        <v>0.75</v>
      </c>
      <c r="AD12" s="56"/>
      <c r="AE12" s="52">
        <f t="shared" ref="AE12:AE17" si="8">POWER(Y12-AC12,2)/AC12</f>
        <v>0.75</v>
      </c>
    </row>
    <row r="13" spans="1:33" x14ac:dyDescent="0.25">
      <c r="A13">
        <f t="shared" si="2"/>
        <v>497</v>
      </c>
      <c r="B13">
        <f t="shared" si="3"/>
        <v>309</v>
      </c>
      <c r="C13">
        <f t="shared" si="4"/>
        <v>806</v>
      </c>
      <c r="D13">
        <f t="shared" si="5"/>
        <v>806</v>
      </c>
      <c r="E13">
        <f t="shared" si="0"/>
        <v>8.0600000000000005E-2</v>
      </c>
      <c r="F13">
        <f t="shared" si="6"/>
        <v>806</v>
      </c>
      <c r="G13">
        <v>7</v>
      </c>
      <c r="J13" s="1">
        <f>Tabla5[[#This Row],[Ui]]</f>
        <v>8.0600000000000005E-2</v>
      </c>
      <c r="K13">
        <f t="shared" si="1"/>
        <v>1</v>
      </c>
      <c r="S13" s="39"/>
      <c r="U13" s="1">
        <f>Tabla5[[#This Row],[Ui]]</f>
        <v>8.0600000000000005E-2</v>
      </c>
      <c r="V13" s="37">
        <f>IF(Tabla7821723[[#This Row],[Ui]]&lt;=0.5,0,1)</f>
        <v>0</v>
      </c>
      <c r="X13" s="49" t="s">
        <v>65</v>
      </c>
      <c r="Y13" s="50">
        <v>0</v>
      </c>
      <c r="Z13" s="48">
        <v>6</v>
      </c>
      <c r="AA13" s="56"/>
      <c r="AB13" s="49" t="s">
        <v>67</v>
      </c>
      <c r="AC13" s="50">
        <f t="shared" si="7"/>
        <v>0.3671875</v>
      </c>
      <c r="AD13" s="56"/>
      <c r="AE13" s="52">
        <f t="shared" si="8"/>
        <v>0.3671875</v>
      </c>
    </row>
    <row r="14" spans="1:33" x14ac:dyDescent="0.25">
      <c r="A14">
        <f t="shared" si="2"/>
        <v>806</v>
      </c>
      <c r="B14">
        <f t="shared" si="3"/>
        <v>497</v>
      </c>
      <c r="C14">
        <f t="shared" si="4"/>
        <v>1303</v>
      </c>
      <c r="D14">
        <f t="shared" si="5"/>
        <v>1303</v>
      </c>
      <c r="E14">
        <f t="shared" si="0"/>
        <v>0.1303</v>
      </c>
      <c r="F14">
        <f t="shared" si="6"/>
        <v>1303</v>
      </c>
      <c r="G14">
        <v>8</v>
      </c>
      <c r="J14" s="1">
        <f>Tabla5[[#This Row],[Ui]]</f>
        <v>0.1303</v>
      </c>
      <c r="K14">
        <f t="shared" si="1"/>
        <v>1</v>
      </c>
      <c r="S14" s="39"/>
      <c r="U14" s="1">
        <f>Tabla5[[#This Row],[Ui]]</f>
        <v>0.1303</v>
      </c>
      <c r="V14" s="37">
        <f>IF(Tabla7821723[[#This Row],[Ui]]&lt;=0.5,0,1)</f>
        <v>0</v>
      </c>
      <c r="X14" s="49" t="s">
        <v>68</v>
      </c>
      <c r="Y14" s="50">
        <v>0</v>
      </c>
      <c r="Z14" s="48">
        <v>7</v>
      </c>
      <c r="AA14" s="56"/>
      <c r="AB14" s="49" t="s">
        <v>70</v>
      </c>
      <c r="AC14" s="50">
        <f t="shared" si="7"/>
        <v>0.1796875</v>
      </c>
      <c r="AD14" s="56"/>
      <c r="AE14" s="52">
        <f t="shared" si="8"/>
        <v>0.1796875</v>
      </c>
    </row>
    <row r="15" spans="1:33" x14ac:dyDescent="0.25">
      <c r="A15">
        <f t="shared" si="2"/>
        <v>1303</v>
      </c>
      <c r="B15">
        <f t="shared" si="3"/>
        <v>806</v>
      </c>
      <c r="C15">
        <f t="shared" si="4"/>
        <v>2109</v>
      </c>
      <c r="D15">
        <f t="shared" si="5"/>
        <v>2109</v>
      </c>
      <c r="E15">
        <f t="shared" si="0"/>
        <v>0.2109</v>
      </c>
      <c r="F15">
        <f t="shared" si="6"/>
        <v>2109</v>
      </c>
      <c r="G15">
        <v>9</v>
      </c>
      <c r="J15" s="1">
        <f>Tabla5[[#This Row],[Ui]]</f>
        <v>0.2109</v>
      </c>
      <c r="K15">
        <f t="shared" si="1"/>
        <v>1</v>
      </c>
      <c r="S15" s="39"/>
      <c r="U15" s="1">
        <f>Tabla5[[#This Row],[Ui]]</f>
        <v>0.2109</v>
      </c>
      <c r="V15" s="37">
        <f>IF(Tabla7821723[[#This Row],[Ui]]&lt;=0.5,0,1)</f>
        <v>0</v>
      </c>
      <c r="X15" s="49" t="s">
        <v>69</v>
      </c>
      <c r="Y15" s="50">
        <v>0</v>
      </c>
      <c r="Z15" s="48">
        <v>8</v>
      </c>
      <c r="AA15" s="56"/>
      <c r="AB15" s="49" t="s">
        <v>71</v>
      </c>
      <c r="AC15" s="50">
        <f t="shared" si="7"/>
        <v>8.7890625E-2</v>
      </c>
      <c r="AD15" s="56"/>
      <c r="AE15" s="54">
        <f t="shared" si="8"/>
        <v>8.7890625E-2</v>
      </c>
    </row>
    <row r="16" spans="1:33" x14ac:dyDescent="0.25">
      <c r="A16">
        <f t="shared" si="2"/>
        <v>2109</v>
      </c>
      <c r="B16">
        <f t="shared" si="3"/>
        <v>1303</v>
      </c>
      <c r="C16">
        <f t="shared" si="4"/>
        <v>3412</v>
      </c>
      <c r="D16">
        <f t="shared" si="5"/>
        <v>3412</v>
      </c>
      <c r="E16">
        <f t="shared" si="0"/>
        <v>0.3412</v>
      </c>
      <c r="F16">
        <f t="shared" si="6"/>
        <v>3412</v>
      </c>
      <c r="G16">
        <v>10</v>
      </c>
      <c r="J16" s="1">
        <f>Tabla5[[#This Row],[Ui]]</f>
        <v>0.3412</v>
      </c>
      <c r="K16">
        <f t="shared" si="1"/>
        <v>1</v>
      </c>
      <c r="S16" s="39"/>
      <c r="U16" s="1">
        <f>Tabla5[[#This Row],[Ui]]</f>
        <v>0.3412</v>
      </c>
      <c r="V16" s="37">
        <f>IF(Tabla7821723[[#This Row],[Ui]]&lt;=0.5,0,1)</f>
        <v>0</v>
      </c>
      <c r="X16" s="49" t="s">
        <v>72</v>
      </c>
      <c r="Y16" s="50">
        <v>0</v>
      </c>
      <c r="Z16" s="48">
        <v>9</v>
      </c>
      <c r="AA16" s="56"/>
      <c r="AB16" s="49" t="s">
        <v>74</v>
      </c>
      <c r="AC16" s="50">
        <f t="shared" si="7"/>
        <v>4.296875E-2</v>
      </c>
      <c r="AD16" s="56"/>
      <c r="AE16" s="52">
        <f t="shared" si="8"/>
        <v>4.296875E-2</v>
      </c>
    </row>
    <row r="17" spans="1:33" x14ac:dyDescent="0.25">
      <c r="A17">
        <f t="shared" si="2"/>
        <v>3412</v>
      </c>
      <c r="B17">
        <f t="shared" si="3"/>
        <v>2109</v>
      </c>
      <c r="C17">
        <f t="shared" si="4"/>
        <v>5521</v>
      </c>
      <c r="D17">
        <f t="shared" si="5"/>
        <v>5521</v>
      </c>
      <c r="E17">
        <f t="shared" si="0"/>
        <v>0.55210000000000004</v>
      </c>
      <c r="F17">
        <f t="shared" si="6"/>
        <v>5521</v>
      </c>
      <c r="G17">
        <v>11</v>
      </c>
      <c r="J17" s="1">
        <f>Tabla5[[#This Row],[Ui]]</f>
        <v>0.55210000000000004</v>
      </c>
      <c r="K17">
        <f t="shared" si="1"/>
        <v>0</v>
      </c>
      <c r="S17" s="39"/>
      <c r="U17" s="1">
        <f>Tabla5[[#This Row],[Ui]]</f>
        <v>0.55210000000000004</v>
      </c>
      <c r="V17" s="40">
        <f>IF(Tabla7821723[[#This Row],[Ui]]&lt;=0.5,0,1)</f>
        <v>1</v>
      </c>
      <c r="X17" s="49" t="s">
        <v>73</v>
      </c>
      <c r="Y17" s="50">
        <v>1</v>
      </c>
      <c r="Z17" s="48">
        <v>10</v>
      </c>
      <c r="AB17" s="49" t="s">
        <v>75</v>
      </c>
      <c r="AC17" s="50">
        <f t="shared" si="7"/>
        <v>2.099609375E-2</v>
      </c>
      <c r="AE17" s="52">
        <f t="shared" si="8"/>
        <v>45.648903070494185</v>
      </c>
    </row>
    <row r="18" spans="1:33" x14ac:dyDescent="0.25">
      <c r="A18">
        <f t="shared" si="2"/>
        <v>5521</v>
      </c>
      <c r="B18">
        <f t="shared" si="3"/>
        <v>3412</v>
      </c>
      <c r="C18">
        <f t="shared" si="4"/>
        <v>8933</v>
      </c>
      <c r="D18">
        <f t="shared" si="5"/>
        <v>8933</v>
      </c>
      <c r="E18">
        <f t="shared" si="0"/>
        <v>0.89329999999999998</v>
      </c>
      <c r="F18">
        <f t="shared" si="6"/>
        <v>8933</v>
      </c>
      <c r="G18">
        <v>12</v>
      </c>
      <c r="J18" s="1">
        <f>Tabla5[[#This Row],[Ui]]</f>
        <v>0.89329999999999998</v>
      </c>
      <c r="K18">
        <f t="shared" si="1"/>
        <v>0</v>
      </c>
      <c r="S18" s="39"/>
      <c r="U18" s="1">
        <f>Tabla5[[#This Row],[Ui]]</f>
        <v>0.89329999999999998</v>
      </c>
      <c r="V18" s="40">
        <f>IF(Tabla7821723[[#This Row],[Ui]]&lt;=0.5,0,1)</f>
        <v>1</v>
      </c>
    </row>
    <row r="19" spans="1:33" x14ac:dyDescent="0.25">
      <c r="A19">
        <f t="shared" si="2"/>
        <v>8933</v>
      </c>
      <c r="B19">
        <f t="shared" si="3"/>
        <v>5521</v>
      </c>
      <c r="C19">
        <f t="shared" si="4"/>
        <v>14454</v>
      </c>
      <c r="D19">
        <f t="shared" si="5"/>
        <v>4454</v>
      </c>
      <c r="E19">
        <f t="shared" si="0"/>
        <v>0.44540000000000002</v>
      </c>
      <c r="F19">
        <f t="shared" si="6"/>
        <v>4454</v>
      </c>
      <c r="G19">
        <v>13</v>
      </c>
      <c r="J19" s="1">
        <f>Tabla5[[#This Row],[Ui]]</f>
        <v>0.44540000000000002</v>
      </c>
      <c r="K19">
        <f t="shared" si="1"/>
        <v>1</v>
      </c>
      <c r="S19" s="39"/>
      <c r="U19" s="1">
        <f>Tabla5[[#This Row],[Ui]]</f>
        <v>0.44540000000000002</v>
      </c>
      <c r="V19" s="37">
        <f>IF(Tabla7821723[[#This Row],[Ui]]&lt;=0.5,0,1)</f>
        <v>0</v>
      </c>
      <c r="AE19" s="37">
        <f>SUM(Tabla111824[X˄2])</f>
        <v>56.538415348963269</v>
      </c>
      <c r="AG19" s="46" t="str">
        <f>+IF(AE19&lt;AG7,"Acepto Hipotesis","Rechazo Hipotesis")</f>
        <v>Rechazo Hipotesis</v>
      </c>
    </row>
    <row r="20" spans="1:33" x14ac:dyDescent="0.25">
      <c r="A20">
        <f t="shared" si="2"/>
        <v>4454</v>
      </c>
      <c r="B20">
        <f t="shared" si="3"/>
        <v>8933</v>
      </c>
      <c r="C20">
        <f t="shared" si="4"/>
        <v>13387</v>
      </c>
      <c r="D20">
        <f t="shared" si="5"/>
        <v>3387</v>
      </c>
      <c r="E20">
        <f t="shared" si="0"/>
        <v>0.3387</v>
      </c>
      <c r="F20">
        <f t="shared" si="6"/>
        <v>3387</v>
      </c>
      <c r="G20">
        <v>14</v>
      </c>
      <c r="J20" s="1">
        <f>Tabla5[[#This Row],[Ui]]</f>
        <v>0.3387</v>
      </c>
      <c r="K20">
        <f t="shared" si="1"/>
        <v>1</v>
      </c>
      <c r="S20" s="39"/>
      <c r="U20" s="1">
        <f>Tabla5[[#This Row],[Ui]]</f>
        <v>0.3387</v>
      </c>
      <c r="V20" s="37">
        <f>IF(Tabla7821723[[#This Row],[Ui]]&lt;=0.5,0,1)</f>
        <v>0</v>
      </c>
    </row>
    <row r="21" spans="1:33" x14ac:dyDescent="0.25">
      <c r="A21">
        <f t="shared" si="2"/>
        <v>3387</v>
      </c>
      <c r="B21">
        <f t="shared" si="3"/>
        <v>4454</v>
      </c>
      <c r="C21">
        <f t="shared" si="4"/>
        <v>7841</v>
      </c>
      <c r="D21">
        <f t="shared" si="5"/>
        <v>7841</v>
      </c>
      <c r="E21">
        <f t="shared" si="0"/>
        <v>0.78410000000000002</v>
      </c>
      <c r="F21">
        <f t="shared" si="6"/>
        <v>7841</v>
      </c>
      <c r="G21">
        <v>15</v>
      </c>
      <c r="J21" s="11">
        <f>Tabla5[[#This Row],[Ui]]</f>
        <v>0.78410000000000002</v>
      </c>
      <c r="K21">
        <f t="shared" si="1"/>
        <v>0</v>
      </c>
      <c r="S21" s="39"/>
      <c r="U21" s="1">
        <f>Tabla5[[#This Row],[Ui]]</f>
        <v>0.78410000000000002</v>
      </c>
      <c r="V21" s="40">
        <f>IF(Tabla7821723[[#This Row],[Ui]]&lt;=0.5,0,1)</f>
        <v>1</v>
      </c>
    </row>
    <row r="22" spans="1:33" x14ac:dyDescent="0.25">
      <c r="A22">
        <f t="shared" ref="A22:A41" si="9">F21</f>
        <v>7841</v>
      </c>
      <c r="B22">
        <f t="shared" si="3"/>
        <v>3387</v>
      </c>
      <c r="C22">
        <f t="shared" ref="C22:C41" si="10">A22+B22</f>
        <v>11228</v>
      </c>
      <c r="D22">
        <f t="shared" si="5"/>
        <v>1228</v>
      </c>
      <c r="E22">
        <f t="shared" si="0"/>
        <v>0.12280000000000001</v>
      </c>
      <c r="F22">
        <f t="shared" ref="F22:F41" si="11">D22</f>
        <v>1228</v>
      </c>
      <c r="G22">
        <v>16</v>
      </c>
      <c r="J22" s="1">
        <f>Tabla5[[#This Row],[Ui]]</f>
        <v>0.12280000000000001</v>
      </c>
      <c r="K22">
        <f t="shared" si="1"/>
        <v>1</v>
      </c>
      <c r="S22" s="39"/>
      <c r="U22" s="1">
        <f>Tabla5[[#This Row],[Ui]]</f>
        <v>0.12280000000000001</v>
      </c>
      <c r="V22" s="37">
        <f>IF(Tabla7821723[[#This Row],[Ui]]&lt;=0.5,0,1)</f>
        <v>0</v>
      </c>
    </row>
    <row r="23" spans="1:33" x14ac:dyDescent="0.25">
      <c r="A23">
        <f t="shared" si="9"/>
        <v>1228</v>
      </c>
      <c r="B23">
        <f t="shared" si="3"/>
        <v>7841</v>
      </c>
      <c r="C23">
        <f t="shared" si="10"/>
        <v>9069</v>
      </c>
      <c r="D23">
        <f t="shared" si="5"/>
        <v>9069</v>
      </c>
      <c r="E23">
        <f t="shared" si="0"/>
        <v>0.90690000000000004</v>
      </c>
      <c r="F23">
        <f t="shared" si="11"/>
        <v>9069</v>
      </c>
      <c r="G23">
        <v>17</v>
      </c>
      <c r="J23" s="1">
        <f>Tabla5[[#This Row],[Ui]]</f>
        <v>0.90690000000000004</v>
      </c>
      <c r="K23">
        <f t="shared" si="1"/>
        <v>0</v>
      </c>
      <c r="S23" s="39"/>
      <c r="U23" s="1">
        <f>Tabla5[[#This Row],[Ui]]</f>
        <v>0.90690000000000004</v>
      </c>
      <c r="V23" s="40">
        <f>IF(Tabla7821723[[#This Row],[Ui]]&lt;=0.5,0,1)</f>
        <v>1</v>
      </c>
    </row>
    <row r="24" spans="1:33" x14ac:dyDescent="0.25">
      <c r="A24">
        <f t="shared" si="9"/>
        <v>9069</v>
      </c>
      <c r="B24">
        <f t="shared" si="3"/>
        <v>1228</v>
      </c>
      <c r="C24">
        <f t="shared" si="10"/>
        <v>10297</v>
      </c>
      <c r="D24">
        <f t="shared" si="5"/>
        <v>297</v>
      </c>
      <c r="E24">
        <f t="shared" si="0"/>
        <v>2.9700000000000001E-2</v>
      </c>
      <c r="F24">
        <f t="shared" si="11"/>
        <v>297</v>
      </c>
      <c r="G24">
        <v>18</v>
      </c>
      <c r="J24" s="1">
        <f>Tabla5[[#This Row],[Ui]]</f>
        <v>2.9700000000000001E-2</v>
      </c>
      <c r="K24">
        <f t="shared" si="1"/>
        <v>1</v>
      </c>
      <c r="S24" s="39"/>
      <c r="U24" s="1">
        <f>Tabla5[[#This Row],[Ui]]</f>
        <v>2.9700000000000001E-2</v>
      </c>
      <c r="V24" s="37">
        <f>IF(Tabla7821723[[#This Row],[Ui]]&lt;=0.5,0,1)</f>
        <v>0</v>
      </c>
    </row>
    <row r="25" spans="1:33" x14ac:dyDescent="0.25">
      <c r="A25">
        <f t="shared" si="9"/>
        <v>297</v>
      </c>
      <c r="B25">
        <f t="shared" si="3"/>
        <v>9069</v>
      </c>
      <c r="C25">
        <f t="shared" si="10"/>
        <v>9366</v>
      </c>
      <c r="D25">
        <f t="shared" si="5"/>
        <v>9366</v>
      </c>
      <c r="E25">
        <f t="shared" si="0"/>
        <v>0.93659999999999999</v>
      </c>
      <c r="F25">
        <f t="shared" si="11"/>
        <v>9366</v>
      </c>
      <c r="G25">
        <v>19</v>
      </c>
      <c r="J25" s="1">
        <f>Tabla5[[#This Row],[Ui]]</f>
        <v>0.93659999999999999</v>
      </c>
      <c r="K25">
        <f t="shared" si="1"/>
        <v>0</v>
      </c>
      <c r="S25" s="39"/>
      <c r="U25" s="1">
        <f>Tabla5[[#This Row],[Ui]]</f>
        <v>0.93659999999999999</v>
      </c>
      <c r="V25" s="40">
        <f>IF(Tabla7821723[[#This Row],[Ui]]&lt;=0.5,0,1)</f>
        <v>1</v>
      </c>
    </row>
    <row r="26" spans="1:33" x14ac:dyDescent="0.25">
      <c r="A26">
        <f t="shared" si="9"/>
        <v>9366</v>
      </c>
      <c r="B26">
        <f t="shared" si="3"/>
        <v>297</v>
      </c>
      <c r="C26">
        <f t="shared" si="10"/>
        <v>9663</v>
      </c>
      <c r="D26">
        <f t="shared" si="5"/>
        <v>9663</v>
      </c>
      <c r="E26">
        <f t="shared" si="0"/>
        <v>0.96630000000000005</v>
      </c>
      <c r="F26">
        <f t="shared" si="11"/>
        <v>9663</v>
      </c>
      <c r="G26">
        <v>20</v>
      </c>
      <c r="J26" s="11">
        <f>Tabla5[[#This Row],[Ui]]</f>
        <v>0.96630000000000005</v>
      </c>
      <c r="K26">
        <f t="shared" si="1"/>
        <v>0</v>
      </c>
      <c r="S26" s="39"/>
      <c r="U26" s="1">
        <f>Tabla5[[#This Row],[Ui]]</f>
        <v>0.96630000000000005</v>
      </c>
      <c r="V26" s="40">
        <f>IF(Tabla7821723[[#This Row],[Ui]]&lt;=0.5,0,1)</f>
        <v>1</v>
      </c>
    </row>
    <row r="27" spans="1:33" x14ac:dyDescent="0.25">
      <c r="A27">
        <f t="shared" si="9"/>
        <v>9663</v>
      </c>
      <c r="B27">
        <f t="shared" si="3"/>
        <v>9366</v>
      </c>
      <c r="C27">
        <f t="shared" si="10"/>
        <v>19029</v>
      </c>
      <c r="D27">
        <f t="shared" si="5"/>
        <v>9029</v>
      </c>
      <c r="E27">
        <f t="shared" si="0"/>
        <v>0.90290000000000004</v>
      </c>
      <c r="F27">
        <f t="shared" si="11"/>
        <v>9029</v>
      </c>
      <c r="G27">
        <v>21</v>
      </c>
      <c r="J27" s="1">
        <f>Tabla5[[#This Row],[Ui]]</f>
        <v>0.90290000000000004</v>
      </c>
      <c r="K27">
        <f t="shared" si="1"/>
        <v>0</v>
      </c>
      <c r="S27" s="39"/>
      <c r="U27" s="1">
        <f>Tabla5[[#This Row],[Ui]]</f>
        <v>0.90290000000000004</v>
      </c>
      <c r="V27" s="40">
        <f>IF(Tabla7821723[[#This Row],[Ui]]&lt;=0.5,0,1)</f>
        <v>1</v>
      </c>
    </row>
    <row r="28" spans="1:33" x14ac:dyDescent="0.25">
      <c r="A28">
        <f t="shared" si="9"/>
        <v>9029</v>
      </c>
      <c r="B28">
        <f t="shared" si="3"/>
        <v>9663</v>
      </c>
      <c r="C28">
        <f t="shared" si="10"/>
        <v>18692</v>
      </c>
      <c r="D28">
        <f t="shared" si="5"/>
        <v>8692</v>
      </c>
      <c r="E28">
        <f t="shared" si="0"/>
        <v>0.86919999999999997</v>
      </c>
      <c r="F28">
        <f t="shared" si="11"/>
        <v>8692</v>
      </c>
      <c r="G28">
        <v>22</v>
      </c>
      <c r="J28" s="1">
        <f>Tabla5[[#This Row],[Ui]]</f>
        <v>0.86919999999999997</v>
      </c>
      <c r="K28">
        <f t="shared" si="1"/>
        <v>0</v>
      </c>
      <c r="S28" s="39"/>
      <c r="U28" s="1">
        <f>Tabla5[[#This Row],[Ui]]</f>
        <v>0.86919999999999997</v>
      </c>
      <c r="V28" s="40">
        <f>IF(Tabla7821723[[#This Row],[Ui]]&lt;=0.5,0,1)</f>
        <v>1</v>
      </c>
    </row>
    <row r="29" spans="1:33" x14ac:dyDescent="0.25">
      <c r="A29">
        <f t="shared" si="9"/>
        <v>8692</v>
      </c>
      <c r="B29">
        <f t="shared" ref="B29:B56" si="12">A28</f>
        <v>9029</v>
      </c>
      <c r="C29">
        <f t="shared" si="10"/>
        <v>17721</v>
      </c>
      <c r="D29">
        <f t="shared" ref="D29:D56" si="13">MOD(C29,$F$4)</f>
        <v>7721</v>
      </c>
      <c r="E29">
        <f t="shared" si="0"/>
        <v>0.77210000000000001</v>
      </c>
      <c r="F29">
        <f t="shared" si="11"/>
        <v>7721</v>
      </c>
      <c r="G29">
        <v>23</v>
      </c>
      <c r="J29" s="1">
        <f>Tabla5[[#This Row],[Ui]]</f>
        <v>0.77210000000000001</v>
      </c>
      <c r="K29">
        <f t="shared" si="1"/>
        <v>0</v>
      </c>
      <c r="S29" s="39"/>
      <c r="U29" s="1">
        <f>Tabla5[[#This Row],[Ui]]</f>
        <v>0.77210000000000001</v>
      </c>
      <c r="V29" s="40">
        <f>IF(Tabla7821723[[#This Row],[Ui]]&lt;=0.5,0,1)</f>
        <v>1</v>
      </c>
    </row>
    <row r="30" spans="1:33" x14ac:dyDescent="0.25">
      <c r="A30">
        <f t="shared" si="9"/>
        <v>7721</v>
      </c>
      <c r="B30">
        <f t="shared" si="12"/>
        <v>8692</v>
      </c>
      <c r="C30">
        <f t="shared" si="10"/>
        <v>16413</v>
      </c>
      <c r="D30">
        <f t="shared" si="13"/>
        <v>6413</v>
      </c>
      <c r="E30">
        <f t="shared" si="0"/>
        <v>0.64129999999999998</v>
      </c>
      <c r="F30">
        <f t="shared" si="11"/>
        <v>6413</v>
      </c>
      <c r="G30">
        <v>24</v>
      </c>
      <c r="J30" s="1">
        <f>Tabla5[[#This Row],[Ui]]</f>
        <v>0.64129999999999998</v>
      </c>
      <c r="K30">
        <f t="shared" si="1"/>
        <v>0</v>
      </c>
      <c r="S30" s="39"/>
      <c r="U30" s="1">
        <f>Tabla5[[#This Row],[Ui]]</f>
        <v>0.64129999999999998</v>
      </c>
      <c r="V30" s="40">
        <f>IF(Tabla7821723[[#This Row],[Ui]]&lt;=0.5,0,1)</f>
        <v>1</v>
      </c>
    </row>
    <row r="31" spans="1:33" x14ac:dyDescent="0.25">
      <c r="A31">
        <f t="shared" si="9"/>
        <v>6413</v>
      </c>
      <c r="B31">
        <f t="shared" si="12"/>
        <v>7721</v>
      </c>
      <c r="C31">
        <f t="shared" si="10"/>
        <v>14134</v>
      </c>
      <c r="D31">
        <f t="shared" si="13"/>
        <v>4134</v>
      </c>
      <c r="E31">
        <f t="shared" si="0"/>
        <v>0.41339999999999999</v>
      </c>
      <c r="F31">
        <f t="shared" si="11"/>
        <v>4134</v>
      </c>
      <c r="G31">
        <v>25</v>
      </c>
      <c r="J31" s="1">
        <f>Tabla5[[#This Row],[Ui]]</f>
        <v>0.41339999999999999</v>
      </c>
      <c r="K31">
        <f t="shared" si="1"/>
        <v>1</v>
      </c>
      <c r="S31" s="39"/>
      <c r="U31" s="1">
        <f>Tabla5[[#This Row],[Ui]]</f>
        <v>0.41339999999999999</v>
      </c>
      <c r="V31" s="37">
        <f>IF(Tabla7821723[[#This Row],[Ui]]&lt;=0.5,0,1)</f>
        <v>0</v>
      </c>
    </row>
    <row r="32" spans="1:33" x14ac:dyDescent="0.25">
      <c r="A32">
        <f t="shared" si="9"/>
        <v>4134</v>
      </c>
      <c r="B32">
        <f t="shared" si="12"/>
        <v>6413</v>
      </c>
      <c r="C32">
        <f t="shared" si="10"/>
        <v>10547</v>
      </c>
      <c r="D32">
        <f t="shared" si="13"/>
        <v>547</v>
      </c>
      <c r="E32">
        <f t="shared" si="0"/>
        <v>5.4699999999999999E-2</v>
      </c>
      <c r="F32">
        <f t="shared" si="11"/>
        <v>547</v>
      </c>
      <c r="G32">
        <v>26</v>
      </c>
      <c r="J32" s="1">
        <f>Tabla5[[#This Row],[Ui]]</f>
        <v>5.4699999999999999E-2</v>
      </c>
      <c r="K32">
        <f t="shared" si="1"/>
        <v>1</v>
      </c>
      <c r="S32" s="39"/>
      <c r="U32" s="1">
        <f>Tabla5[[#This Row],[Ui]]</f>
        <v>5.4699999999999999E-2</v>
      </c>
      <c r="V32" s="37">
        <f>IF(Tabla7821723[[#This Row],[Ui]]&lt;=0.5,0,1)</f>
        <v>0</v>
      </c>
    </row>
    <row r="33" spans="1:22" x14ac:dyDescent="0.25">
      <c r="A33">
        <f t="shared" si="9"/>
        <v>547</v>
      </c>
      <c r="B33">
        <f t="shared" si="12"/>
        <v>4134</v>
      </c>
      <c r="C33">
        <f t="shared" si="10"/>
        <v>4681</v>
      </c>
      <c r="D33">
        <f t="shared" si="13"/>
        <v>4681</v>
      </c>
      <c r="E33">
        <f t="shared" si="0"/>
        <v>0.46810000000000002</v>
      </c>
      <c r="F33">
        <f t="shared" si="11"/>
        <v>4681</v>
      </c>
      <c r="G33">
        <v>27</v>
      </c>
      <c r="J33" s="1">
        <f>Tabla5[[#This Row],[Ui]]</f>
        <v>0.46810000000000002</v>
      </c>
      <c r="K33">
        <f t="shared" si="1"/>
        <v>1</v>
      </c>
      <c r="S33" s="39"/>
      <c r="U33" s="1">
        <f>Tabla5[[#This Row],[Ui]]</f>
        <v>0.46810000000000002</v>
      </c>
      <c r="V33" s="37">
        <f>IF(Tabla7821723[[#This Row],[Ui]]&lt;=0.5,0,1)</f>
        <v>0</v>
      </c>
    </row>
    <row r="34" spans="1:22" x14ac:dyDescent="0.25">
      <c r="A34">
        <f t="shared" si="9"/>
        <v>4681</v>
      </c>
      <c r="B34">
        <f t="shared" si="12"/>
        <v>547</v>
      </c>
      <c r="C34">
        <f t="shared" si="10"/>
        <v>5228</v>
      </c>
      <c r="D34">
        <f t="shared" si="13"/>
        <v>5228</v>
      </c>
      <c r="E34">
        <f t="shared" si="0"/>
        <v>0.52280000000000004</v>
      </c>
      <c r="F34">
        <f t="shared" si="11"/>
        <v>5228</v>
      </c>
      <c r="G34">
        <v>28</v>
      </c>
      <c r="J34" s="1">
        <f>Tabla5[[#This Row],[Ui]]</f>
        <v>0.52280000000000004</v>
      </c>
      <c r="K34">
        <f t="shared" si="1"/>
        <v>0</v>
      </c>
      <c r="S34" s="39"/>
      <c r="U34" s="1">
        <f>Tabla5[[#This Row],[Ui]]</f>
        <v>0.52280000000000004</v>
      </c>
      <c r="V34" s="40">
        <f>IF(Tabla7821723[[#This Row],[Ui]]&lt;=0.5,0,1)</f>
        <v>1</v>
      </c>
    </row>
    <row r="35" spans="1:22" x14ac:dyDescent="0.25">
      <c r="A35">
        <f t="shared" si="9"/>
        <v>5228</v>
      </c>
      <c r="B35">
        <f t="shared" si="12"/>
        <v>4681</v>
      </c>
      <c r="C35">
        <f t="shared" si="10"/>
        <v>9909</v>
      </c>
      <c r="D35">
        <f t="shared" si="13"/>
        <v>9909</v>
      </c>
      <c r="E35">
        <f t="shared" si="0"/>
        <v>0.9909</v>
      </c>
      <c r="F35">
        <f t="shared" si="11"/>
        <v>9909</v>
      </c>
      <c r="G35">
        <v>29</v>
      </c>
      <c r="J35" s="1">
        <f>Tabla5[[#This Row],[Ui]]</f>
        <v>0.9909</v>
      </c>
      <c r="K35">
        <f t="shared" si="1"/>
        <v>0</v>
      </c>
      <c r="S35" s="39"/>
      <c r="U35" s="1">
        <f>Tabla5[[#This Row],[Ui]]</f>
        <v>0.9909</v>
      </c>
      <c r="V35" s="40">
        <f>IF(Tabla7821723[[#This Row],[Ui]]&lt;=0.5,0,1)</f>
        <v>1</v>
      </c>
    </row>
    <row r="36" spans="1:22" x14ac:dyDescent="0.25">
      <c r="A36">
        <f t="shared" si="9"/>
        <v>9909</v>
      </c>
      <c r="B36">
        <f t="shared" si="12"/>
        <v>5228</v>
      </c>
      <c r="C36">
        <f t="shared" si="10"/>
        <v>15137</v>
      </c>
      <c r="D36">
        <f t="shared" si="13"/>
        <v>5137</v>
      </c>
      <c r="E36">
        <f t="shared" si="0"/>
        <v>0.51370000000000005</v>
      </c>
      <c r="F36">
        <f t="shared" si="11"/>
        <v>5137</v>
      </c>
      <c r="G36">
        <v>30</v>
      </c>
      <c r="J36" s="1">
        <f>Tabla5[[#This Row],[Ui]]</f>
        <v>0.51370000000000005</v>
      </c>
      <c r="K36">
        <f t="shared" si="1"/>
        <v>0</v>
      </c>
      <c r="S36" s="39"/>
      <c r="U36" s="1">
        <f>Tabla5[[#This Row],[Ui]]</f>
        <v>0.51370000000000005</v>
      </c>
      <c r="V36" s="40">
        <f>IF(Tabla7821723[[#This Row],[Ui]]&lt;=0.5,0,1)</f>
        <v>1</v>
      </c>
    </row>
    <row r="37" spans="1:22" x14ac:dyDescent="0.25">
      <c r="A37">
        <f t="shared" si="9"/>
        <v>5137</v>
      </c>
      <c r="B37">
        <f t="shared" si="12"/>
        <v>9909</v>
      </c>
      <c r="C37">
        <f t="shared" si="10"/>
        <v>15046</v>
      </c>
      <c r="D37">
        <f t="shared" si="13"/>
        <v>5046</v>
      </c>
      <c r="E37">
        <f t="shared" si="0"/>
        <v>0.50460000000000005</v>
      </c>
      <c r="F37">
        <f t="shared" si="11"/>
        <v>5046</v>
      </c>
      <c r="G37">
        <v>31</v>
      </c>
      <c r="J37" s="1">
        <f>Tabla5[[#This Row],[Ui]]</f>
        <v>0.50460000000000005</v>
      </c>
      <c r="K37">
        <f t="shared" si="1"/>
        <v>0</v>
      </c>
      <c r="S37" s="39"/>
      <c r="U37" s="1">
        <f>Tabla5[[#This Row],[Ui]]</f>
        <v>0.50460000000000005</v>
      </c>
      <c r="V37" s="40">
        <f>IF(Tabla7821723[[#This Row],[Ui]]&lt;=0.5,0,1)</f>
        <v>1</v>
      </c>
    </row>
    <row r="38" spans="1:22" x14ac:dyDescent="0.25">
      <c r="A38">
        <f t="shared" si="9"/>
        <v>5046</v>
      </c>
      <c r="B38">
        <f t="shared" si="12"/>
        <v>5137</v>
      </c>
      <c r="C38">
        <f t="shared" si="10"/>
        <v>10183</v>
      </c>
      <c r="D38">
        <f t="shared" si="13"/>
        <v>183</v>
      </c>
      <c r="E38">
        <f t="shared" si="0"/>
        <v>1.83E-2</v>
      </c>
      <c r="F38">
        <f t="shared" si="11"/>
        <v>183</v>
      </c>
      <c r="G38">
        <v>32</v>
      </c>
      <c r="J38" s="1">
        <f>Tabla5[[#This Row],[Ui]]</f>
        <v>1.83E-2</v>
      </c>
      <c r="K38">
        <f t="shared" si="1"/>
        <v>1</v>
      </c>
      <c r="S38" s="39"/>
      <c r="U38" s="1">
        <f>Tabla5[[#This Row],[Ui]]</f>
        <v>1.83E-2</v>
      </c>
      <c r="V38" s="37">
        <f>IF(Tabla7821723[[#This Row],[Ui]]&lt;=0.5,0,1)</f>
        <v>0</v>
      </c>
    </row>
    <row r="39" spans="1:22" x14ac:dyDescent="0.25">
      <c r="A39">
        <f t="shared" si="9"/>
        <v>183</v>
      </c>
      <c r="B39">
        <f t="shared" si="12"/>
        <v>5046</v>
      </c>
      <c r="C39">
        <f t="shared" si="10"/>
        <v>5229</v>
      </c>
      <c r="D39">
        <f t="shared" si="13"/>
        <v>5229</v>
      </c>
      <c r="E39">
        <f t="shared" si="0"/>
        <v>0.52290000000000003</v>
      </c>
      <c r="F39">
        <f t="shared" si="11"/>
        <v>5229</v>
      </c>
      <c r="G39">
        <v>33</v>
      </c>
      <c r="J39" s="1">
        <f>Tabla5[[#This Row],[Ui]]</f>
        <v>0.52290000000000003</v>
      </c>
      <c r="K39">
        <f t="shared" si="1"/>
        <v>0</v>
      </c>
      <c r="S39" s="39"/>
      <c r="U39" s="1">
        <f>Tabla5[[#This Row],[Ui]]</f>
        <v>0.52290000000000003</v>
      </c>
      <c r="V39" s="40">
        <f>IF(Tabla7821723[[#This Row],[Ui]]&lt;=0.5,0,1)</f>
        <v>1</v>
      </c>
    </row>
    <row r="40" spans="1:22" x14ac:dyDescent="0.25">
      <c r="A40">
        <f t="shared" si="9"/>
        <v>5229</v>
      </c>
      <c r="B40">
        <f t="shared" si="12"/>
        <v>183</v>
      </c>
      <c r="C40">
        <f t="shared" si="10"/>
        <v>5412</v>
      </c>
      <c r="D40">
        <f t="shared" si="13"/>
        <v>5412</v>
      </c>
      <c r="E40">
        <f t="shared" si="0"/>
        <v>0.54120000000000001</v>
      </c>
      <c r="F40">
        <f t="shared" si="11"/>
        <v>5412</v>
      </c>
      <c r="G40">
        <v>34</v>
      </c>
      <c r="J40" s="1">
        <f>Tabla5[[#This Row],[Ui]]</f>
        <v>0.54120000000000001</v>
      </c>
      <c r="K40">
        <f t="shared" si="1"/>
        <v>0</v>
      </c>
      <c r="S40" s="39"/>
      <c r="U40" s="1">
        <f>Tabla5[[#This Row],[Ui]]</f>
        <v>0.54120000000000001</v>
      </c>
      <c r="V40" s="40">
        <f>IF(Tabla7821723[[#This Row],[Ui]]&lt;=0.5,0,1)</f>
        <v>1</v>
      </c>
    </row>
    <row r="41" spans="1:22" x14ac:dyDescent="0.25">
      <c r="A41">
        <f t="shared" si="9"/>
        <v>5412</v>
      </c>
      <c r="B41">
        <f t="shared" si="12"/>
        <v>5229</v>
      </c>
      <c r="C41">
        <f t="shared" si="10"/>
        <v>10641</v>
      </c>
      <c r="D41">
        <f t="shared" si="13"/>
        <v>641</v>
      </c>
      <c r="E41">
        <f t="shared" si="0"/>
        <v>6.4100000000000004E-2</v>
      </c>
      <c r="F41">
        <f t="shared" si="11"/>
        <v>641</v>
      </c>
      <c r="G41">
        <v>35</v>
      </c>
      <c r="J41" s="1">
        <f>Tabla5[[#This Row],[Ui]]</f>
        <v>6.4100000000000004E-2</v>
      </c>
      <c r="K41">
        <f t="shared" si="1"/>
        <v>1</v>
      </c>
      <c r="S41" s="39"/>
      <c r="U41" s="1">
        <f>Tabla5[[#This Row],[Ui]]</f>
        <v>6.4100000000000004E-2</v>
      </c>
      <c r="V41" s="37">
        <f>IF(Tabla7821723[[#This Row],[Ui]]&lt;=0.5,0,1)</f>
        <v>0</v>
      </c>
    </row>
    <row r="42" spans="1:22" x14ac:dyDescent="0.25">
      <c r="A42">
        <f t="shared" ref="A42:A56" si="14">F41</f>
        <v>641</v>
      </c>
      <c r="B42">
        <f t="shared" si="12"/>
        <v>5412</v>
      </c>
      <c r="C42">
        <f t="shared" ref="C42:C56" si="15">A42+B42</f>
        <v>6053</v>
      </c>
      <c r="D42">
        <f t="shared" si="13"/>
        <v>6053</v>
      </c>
      <c r="E42">
        <f t="shared" si="0"/>
        <v>0.60529999999999995</v>
      </c>
      <c r="F42">
        <f t="shared" ref="F42:F56" si="16">D42</f>
        <v>6053</v>
      </c>
      <c r="G42">
        <v>36</v>
      </c>
      <c r="J42" s="1">
        <f>Tabla5[[#This Row],[Ui]]</f>
        <v>0.60529999999999995</v>
      </c>
      <c r="K42">
        <f t="shared" si="1"/>
        <v>0</v>
      </c>
      <c r="S42" s="39"/>
      <c r="U42" s="1">
        <f>Tabla5[[#This Row],[Ui]]</f>
        <v>0.60529999999999995</v>
      </c>
      <c r="V42" s="40">
        <f>IF(Tabla7821723[[#This Row],[Ui]]&lt;=0.5,0,1)</f>
        <v>1</v>
      </c>
    </row>
    <row r="43" spans="1:22" x14ac:dyDescent="0.25">
      <c r="A43">
        <f t="shared" si="14"/>
        <v>6053</v>
      </c>
      <c r="B43">
        <f t="shared" si="12"/>
        <v>641</v>
      </c>
      <c r="C43">
        <f t="shared" si="15"/>
        <v>6694</v>
      </c>
      <c r="D43">
        <f t="shared" si="13"/>
        <v>6694</v>
      </c>
      <c r="E43">
        <f t="shared" si="0"/>
        <v>0.6694</v>
      </c>
      <c r="F43">
        <f t="shared" si="16"/>
        <v>6694</v>
      </c>
      <c r="G43">
        <v>37</v>
      </c>
      <c r="J43" s="1">
        <f>Tabla5[[#This Row],[Ui]]</f>
        <v>0.6694</v>
      </c>
      <c r="K43">
        <f t="shared" si="1"/>
        <v>0</v>
      </c>
      <c r="S43" s="39"/>
      <c r="U43" s="1">
        <f>Tabla5[[#This Row],[Ui]]</f>
        <v>0.6694</v>
      </c>
      <c r="V43" s="40">
        <f>IF(Tabla7821723[[#This Row],[Ui]]&lt;=0.5,0,1)</f>
        <v>1</v>
      </c>
    </row>
    <row r="44" spans="1:22" x14ac:dyDescent="0.25">
      <c r="A44">
        <f t="shared" si="14"/>
        <v>6694</v>
      </c>
      <c r="B44">
        <f t="shared" si="12"/>
        <v>6053</v>
      </c>
      <c r="C44">
        <f t="shared" si="15"/>
        <v>12747</v>
      </c>
      <c r="D44">
        <f t="shared" si="13"/>
        <v>2747</v>
      </c>
      <c r="E44">
        <f t="shared" si="0"/>
        <v>0.2747</v>
      </c>
      <c r="F44">
        <f t="shared" si="16"/>
        <v>2747</v>
      </c>
      <c r="G44">
        <v>38</v>
      </c>
      <c r="J44" s="1">
        <f>Tabla5[[#This Row],[Ui]]</f>
        <v>0.2747</v>
      </c>
      <c r="K44">
        <f t="shared" si="1"/>
        <v>1</v>
      </c>
      <c r="S44" s="39"/>
      <c r="U44" s="1">
        <f>Tabla5[[#This Row],[Ui]]</f>
        <v>0.2747</v>
      </c>
      <c r="V44" s="37">
        <f>IF(Tabla7821723[[#This Row],[Ui]]&lt;=0.5,0,1)</f>
        <v>0</v>
      </c>
    </row>
    <row r="45" spans="1:22" x14ac:dyDescent="0.25">
      <c r="A45">
        <f t="shared" si="14"/>
        <v>2747</v>
      </c>
      <c r="B45">
        <f t="shared" si="12"/>
        <v>6694</v>
      </c>
      <c r="C45">
        <f t="shared" si="15"/>
        <v>9441</v>
      </c>
      <c r="D45">
        <f t="shared" si="13"/>
        <v>9441</v>
      </c>
      <c r="E45">
        <f t="shared" si="0"/>
        <v>0.94410000000000005</v>
      </c>
      <c r="F45">
        <f t="shared" si="16"/>
        <v>9441</v>
      </c>
      <c r="G45">
        <v>39</v>
      </c>
      <c r="J45" s="1">
        <f>Tabla5[[#This Row],[Ui]]</f>
        <v>0.94410000000000005</v>
      </c>
      <c r="K45">
        <f t="shared" si="1"/>
        <v>0</v>
      </c>
      <c r="S45" s="39"/>
      <c r="U45" s="1">
        <f>Tabla5[[#This Row],[Ui]]</f>
        <v>0.94410000000000005</v>
      </c>
      <c r="V45" s="40">
        <f>IF(Tabla7821723[[#This Row],[Ui]]&lt;=0.5,0,1)</f>
        <v>1</v>
      </c>
    </row>
    <row r="46" spans="1:22" x14ac:dyDescent="0.25">
      <c r="A46">
        <f t="shared" si="14"/>
        <v>9441</v>
      </c>
      <c r="B46">
        <f t="shared" si="12"/>
        <v>2747</v>
      </c>
      <c r="C46">
        <f t="shared" si="15"/>
        <v>12188</v>
      </c>
      <c r="D46">
        <f t="shared" si="13"/>
        <v>2188</v>
      </c>
      <c r="E46">
        <f t="shared" si="0"/>
        <v>0.21879999999999999</v>
      </c>
      <c r="F46">
        <f t="shared" si="16"/>
        <v>2188</v>
      </c>
      <c r="G46">
        <v>40</v>
      </c>
      <c r="J46" s="1">
        <f>Tabla5[[#This Row],[Ui]]</f>
        <v>0.21879999999999999</v>
      </c>
      <c r="K46">
        <f t="shared" si="1"/>
        <v>1</v>
      </c>
      <c r="S46" s="39"/>
      <c r="U46" s="1">
        <f>Tabla5[[#This Row],[Ui]]</f>
        <v>0.21879999999999999</v>
      </c>
      <c r="V46" s="37">
        <f>IF(Tabla7821723[[#This Row],[Ui]]&lt;=0.5,0,1)</f>
        <v>0</v>
      </c>
    </row>
    <row r="47" spans="1:22" x14ac:dyDescent="0.25">
      <c r="A47">
        <f t="shared" si="14"/>
        <v>2188</v>
      </c>
      <c r="B47">
        <f t="shared" si="12"/>
        <v>9441</v>
      </c>
      <c r="C47">
        <f t="shared" si="15"/>
        <v>11629</v>
      </c>
      <c r="D47">
        <f t="shared" si="13"/>
        <v>1629</v>
      </c>
      <c r="E47">
        <f t="shared" si="0"/>
        <v>0.16289999999999999</v>
      </c>
      <c r="F47">
        <f t="shared" si="16"/>
        <v>1629</v>
      </c>
      <c r="G47">
        <v>41</v>
      </c>
      <c r="J47" s="1">
        <f>Tabla5[[#This Row],[Ui]]</f>
        <v>0.16289999999999999</v>
      </c>
      <c r="K47">
        <f t="shared" si="1"/>
        <v>1</v>
      </c>
      <c r="S47" s="39"/>
      <c r="U47" s="1">
        <f>Tabla5[[#This Row],[Ui]]</f>
        <v>0.16289999999999999</v>
      </c>
      <c r="V47" s="37">
        <f>IF(Tabla7821723[[#This Row],[Ui]]&lt;=0.5,0,1)</f>
        <v>0</v>
      </c>
    </row>
    <row r="48" spans="1:22" x14ac:dyDescent="0.25">
      <c r="A48">
        <f t="shared" si="14"/>
        <v>1629</v>
      </c>
      <c r="B48">
        <f t="shared" si="12"/>
        <v>2188</v>
      </c>
      <c r="C48">
        <f t="shared" si="15"/>
        <v>3817</v>
      </c>
      <c r="D48">
        <f t="shared" si="13"/>
        <v>3817</v>
      </c>
      <c r="E48">
        <f t="shared" si="0"/>
        <v>0.38169999999999998</v>
      </c>
      <c r="F48">
        <f t="shared" si="16"/>
        <v>3817</v>
      </c>
      <c r="G48">
        <v>42</v>
      </c>
      <c r="J48" s="1">
        <f>Tabla5[[#This Row],[Ui]]</f>
        <v>0.38169999999999998</v>
      </c>
      <c r="K48">
        <f t="shared" si="1"/>
        <v>1</v>
      </c>
      <c r="S48" s="39"/>
      <c r="U48" s="1">
        <f>Tabla5[[#This Row],[Ui]]</f>
        <v>0.38169999999999998</v>
      </c>
      <c r="V48" s="37">
        <f>IF(Tabla7821723[[#This Row],[Ui]]&lt;=0.5,0,1)</f>
        <v>0</v>
      </c>
    </row>
    <row r="49" spans="1:22" x14ac:dyDescent="0.25">
      <c r="A49">
        <f t="shared" si="14"/>
        <v>3817</v>
      </c>
      <c r="B49">
        <f t="shared" si="12"/>
        <v>1629</v>
      </c>
      <c r="C49">
        <f t="shared" si="15"/>
        <v>5446</v>
      </c>
      <c r="D49">
        <f t="shared" si="13"/>
        <v>5446</v>
      </c>
      <c r="E49">
        <f t="shared" si="0"/>
        <v>0.54459999999999997</v>
      </c>
      <c r="F49">
        <f t="shared" si="16"/>
        <v>5446</v>
      </c>
      <c r="G49">
        <v>43</v>
      </c>
      <c r="J49" s="1">
        <f>Tabla5[[#This Row],[Ui]]</f>
        <v>0.54459999999999997</v>
      </c>
      <c r="K49">
        <f t="shared" si="1"/>
        <v>0</v>
      </c>
      <c r="S49" s="39"/>
      <c r="U49" s="1">
        <f>Tabla5[[#This Row],[Ui]]</f>
        <v>0.54459999999999997</v>
      </c>
      <c r="V49" s="40">
        <f>IF(Tabla7821723[[#This Row],[Ui]]&lt;=0.5,0,1)</f>
        <v>1</v>
      </c>
    </row>
    <row r="50" spans="1:22" x14ac:dyDescent="0.25">
      <c r="A50">
        <f t="shared" si="14"/>
        <v>5446</v>
      </c>
      <c r="B50">
        <f t="shared" si="12"/>
        <v>3817</v>
      </c>
      <c r="C50">
        <f t="shared" si="15"/>
        <v>9263</v>
      </c>
      <c r="D50">
        <f t="shared" si="13"/>
        <v>9263</v>
      </c>
      <c r="E50">
        <f t="shared" si="0"/>
        <v>0.92630000000000001</v>
      </c>
      <c r="F50">
        <f t="shared" si="16"/>
        <v>9263</v>
      </c>
      <c r="G50">
        <v>44</v>
      </c>
      <c r="J50" s="1">
        <f>Tabla5[[#This Row],[Ui]]</f>
        <v>0.92630000000000001</v>
      </c>
      <c r="K50">
        <f t="shared" si="1"/>
        <v>0</v>
      </c>
      <c r="S50" s="39"/>
      <c r="U50" s="1">
        <f>Tabla5[[#This Row],[Ui]]</f>
        <v>0.92630000000000001</v>
      </c>
      <c r="V50" s="40">
        <f>IF(Tabla7821723[[#This Row],[Ui]]&lt;=0.5,0,1)</f>
        <v>1</v>
      </c>
    </row>
    <row r="51" spans="1:22" x14ac:dyDescent="0.25">
      <c r="A51">
        <f t="shared" si="14"/>
        <v>9263</v>
      </c>
      <c r="B51">
        <f t="shared" si="12"/>
        <v>5446</v>
      </c>
      <c r="C51">
        <f t="shared" si="15"/>
        <v>14709</v>
      </c>
      <c r="D51">
        <f t="shared" si="13"/>
        <v>4709</v>
      </c>
      <c r="E51">
        <f t="shared" si="0"/>
        <v>0.47089999999999999</v>
      </c>
      <c r="F51">
        <f t="shared" si="16"/>
        <v>4709</v>
      </c>
      <c r="G51">
        <v>45</v>
      </c>
      <c r="J51" s="1">
        <f>Tabla5[[#This Row],[Ui]]</f>
        <v>0.47089999999999999</v>
      </c>
      <c r="K51">
        <f t="shared" si="1"/>
        <v>1</v>
      </c>
      <c r="S51" s="39"/>
      <c r="U51" s="1">
        <f>Tabla5[[#This Row],[Ui]]</f>
        <v>0.47089999999999999</v>
      </c>
      <c r="V51" s="37">
        <f>IF(Tabla7821723[[#This Row],[Ui]]&lt;=0.5,0,1)</f>
        <v>0</v>
      </c>
    </row>
    <row r="52" spans="1:22" x14ac:dyDescent="0.25">
      <c r="A52">
        <f t="shared" si="14"/>
        <v>4709</v>
      </c>
      <c r="B52">
        <f t="shared" si="12"/>
        <v>9263</v>
      </c>
      <c r="C52">
        <f t="shared" si="15"/>
        <v>13972</v>
      </c>
      <c r="D52">
        <f t="shared" si="13"/>
        <v>3972</v>
      </c>
      <c r="E52">
        <f t="shared" si="0"/>
        <v>0.3972</v>
      </c>
      <c r="F52">
        <f t="shared" si="16"/>
        <v>3972</v>
      </c>
      <c r="G52">
        <v>46</v>
      </c>
      <c r="J52" s="1">
        <f>Tabla5[[#This Row],[Ui]]</f>
        <v>0.3972</v>
      </c>
      <c r="K52">
        <f t="shared" si="1"/>
        <v>1</v>
      </c>
      <c r="S52" s="39"/>
      <c r="U52" s="1">
        <f>Tabla5[[#This Row],[Ui]]</f>
        <v>0.3972</v>
      </c>
      <c r="V52" s="37">
        <f>IF(Tabla7821723[[#This Row],[Ui]]&lt;=0.5,0,1)</f>
        <v>0</v>
      </c>
    </row>
    <row r="53" spans="1:22" x14ac:dyDescent="0.25">
      <c r="A53">
        <f t="shared" si="14"/>
        <v>3972</v>
      </c>
      <c r="B53">
        <f t="shared" si="12"/>
        <v>4709</v>
      </c>
      <c r="C53">
        <f t="shared" si="15"/>
        <v>8681</v>
      </c>
      <c r="D53">
        <f t="shared" si="13"/>
        <v>8681</v>
      </c>
      <c r="E53">
        <f t="shared" si="0"/>
        <v>0.86809999999999998</v>
      </c>
      <c r="F53">
        <f t="shared" si="16"/>
        <v>8681</v>
      </c>
      <c r="G53">
        <v>47</v>
      </c>
      <c r="J53" s="1">
        <f>Tabla5[[#This Row],[Ui]]</f>
        <v>0.86809999999999998</v>
      </c>
      <c r="K53">
        <f t="shared" si="1"/>
        <v>0</v>
      </c>
      <c r="S53" s="39"/>
      <c r="U53" s="1">
        <f>Tabla5[[#This Row],[Ui]]</f>
        <v>0.86809999999999998</v>
      </c>
      <c r="V53" s="40">
        <f>IF(Tabla7821723[[#This Row],[Ui]]&lt;=0.5,0,1)</f>
        <v>1</v>
      </c>
    </row>
    <row r="54" spans="1:22" x14ac:dyDescent="0.25">
      <c r="A54">
        <f t="shared" si="14"/>
        <v>8681</v>
      </c>
      <c r="B54">
        <f t="shared" si="12"/>
        <v>3972</v>
      </c>
      <c r="C54">
        <f t="shared" si="15"/>
        <v>12653</v>
      </c>
      <c r="D54">
        <f t="shared" si="13"/>
        <v>2653</v>
      </c>
      <c r="E54">
        <f t="shared" si="0"/>
        <v>0.26529999999999998</v>
      </c>
      <c r="F54">
        <f t="shared" si="16"/>
        <v>2653</v>
      </c>
      <c r="G54">
        <v>48</v>
      </c>
      <c r="J54" s="1">
        <f>Tabla5[[#This Row],[Ui]]</f>
        <v>0.26529999999999998</v>
      </c>
      <c r="K54">
        <f t="shared" si="1"/>
        <v>1</v>
      </c>
      <c r="S54" s="39"/>
      <c r="U54" s="1">
        <f>Tabla5[[#This Row],[Ui]]</f>
        <v>0.26529999999999998</v>
      </c>
      <c r="V54" s="37">
        <f>IF(Tabla7821723[[#This Row],[Ui]]&lt;=0.5,0,1)</f>
        <v>0</v>
      </c>
    </row>
    <row r="55" spans="1:22" x14ac:dyDescent="0.25">
      <c r="A55">
        <f t="shared" si="14"/>
        <v>2653</v>
      </c>
      <c r="B55">
        <f t="shared" si="12"/>
        <v>8681</v>
      </c>
      <c r="C55">
        <f t="shared" si="15"/>
        <v>11334</v>
      </c>
      <c r="D55">
        <f t="shared" si="13"/>
        <v>1334</v>
      </c>
      <c r="E55">
        <f t="shared" si="0"/>
        <v>0.13339999999999999</v>
      </c>
      <c r="F55">
        <f t="shared" si="16"/>
        <v>1334</v>
      </c>
      <c r="G55">
        <v>49</v>
      </c>
      <c r="J55" s="1">
        <f>Tabla5[[#This Row],[Ui]]</f>
        <v>0.13339999999999999</v>
      </c>
      <c r="K55">
        <f t="shared" si="1"/>
        <v>1</v>
      </c>
      <c r="S55" s="39"/>
      <c r="U55" s="1">
        <f>Tabla5[[#This Row],[Ui]]</f>
        <v>0.13339999999999999</v>
      </c>
      <c r="V55" s="37">
        <f>IF(Tabla7821723[[#This Row],[Ui]]&lt;=0.5,0,1)</f>
        <v>0</v>
      </c>
    </row>
    <row r="56" spans="1:22" x14ac:dyDescent="0.25">
      <c r="A56">
        <f t="shared" si="14"/>
        <v>1334</v>
      </c>
      <c r="B56">
        <f t="shared" si="12"/>
        <v>2653</v>
      </c>
      <c r="C56">
        <f t="shared" si="15"/>
        <v>3987</v>
      </c>
      <c r="D56">
        <f t="shared" si="13"/>
        <v>3987</v>
      </c>
      <c r="E56">
        <f t="shared" si="0"/>
        <v>0.3987</v>
      </c>
      <c r="F56">
        <f t="shared" si="16"/>
        <v>3987</v>
      </c>
      <c r="G56">
        <v>50</v>
      </c>
      <c r="J56" s="1">
        <f>Tabla5[[#This Row],[Ui]]</f>
        <v>0.3987</v>
      </c>
      <c r="K56">
        <f t="shared" si="1"/>
        <v>1</v>
      </c>
      <c r="S56" s="39"/>
      <c r="U56" s="11">
        <f>Tabla5[[#This Row],[Ui]]</f>
        <v>0.3987</v>
      </c>
      <c r="V56" s="37">
        <f>IF(Tabla7821723[[#This Row],[Ui]]&lt;=0.5,0,1)</f>
        <v>0</v>
      </c>
    </row>
    <row r="57" spans="1:22" x14ac:dyDescent="0.25">
      <c r="S57" s="39"/>
    </row>
    <row r="58" spans="1:22" x14ac:dyDescent="0.25">
      <c r="S58" s="39"/>
    </row>
    <row r="59" spans="1:22" x14ac:dyDescent="0.25">
      <c r="S59" s="39"/>
    </row>
    <row r="60" spans="1:22" x14ac:dyDescent="0.25">
      <c r="S60" s="39"/>
    </row>
    <row r="61" spans="1:22" x14ac:dyDescent="0.25">
      <c r="S61" s="39"/>
    </row>
    <row r="62" spans="1:22" x14ac:dyDescent="0.25">
      <c r="S62" s="39"/>
    </row>
    <row r="63" spans="1:22" x14ac:dyDescent="0.25">
      <c r="S63" s="39"/>
    </row>
    <row r="64" spans="1:22" x14ac:dyDescent="0.25">
      <c r="S64" s="39"/>
    </row>
    <row r="65" spans="19:19" x14ac:dyDescent="0.25">
      <c r="S65" s="39"/>
    </row>
    <row r="66" spans="19:19" x14ac:dyDescent="0.25">
      <c r="S66" s="39"/>
    </row>
    <row r="67" spans="19:19" x14ac:dyDescent="0.25">
      <c r="S67" s="39"/>
    </row>
    <row r="68" spans="19:19" x14ac:dyDescent="0.25">
      <c r="S68" s="39"/>
    </row>
    <row r="69" spans="19:19" x14ac:dyDescent="0.25">
      <c r="S69" s="39"/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tabSelected="1" zoomScale="84" zoomScaleNormal="84" workbookViewId="0">
      <selection activeCell="E2" sqref="E2"/>
    </sheetView>
  </sheetViews>
  <sheetFormatPr baseColWidth="10" defaultRowHeight="15" x14ac:dyDescent="0.25"/>
  <cols>
    <col min="10" max="10" width="18" bestFit="1" customWidth="1"/>
    <col min="14" max="14" width="16.140625" bestFit="1" customWidth="1"/>
    <col min="30" max="30" width="17.140625" bestFit="1" customWidth="1"/>
  </cols>
  <sheetData>
    <row r="1" spans="1:30" ht="15.75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G1" s="45" t="s">
        <v>63</v>
      </c>
      <c r="P1" s="39"/>
      <c r="R1" s="45" t="s">
        <v>50</v>
      </c>
    </row>
    <row r="2" spans="1:30" x14ac:dyDescent="0.25">
      <c r="A2">
        <v>28</v>
      </c>
      <c r="B2">
        <v>34</v>
      </c>
      <c r="C2">
        <v>42</v>
      </c>
      <c r="D2">
        <v>50</v>
      </c>
      <c r="E2">
        <v>1.99</v>
      </c>
      <c r="P2" s="39"/>
    </row>
    <row r="3" spans="1:30" x14ac:dyDescent="0.25">
      <c r="P3" s="39"/>
    </row>
    <row r="4" spans="1:30" x14ac:dyDescent="0.25">
      <c r="P4" s="39"/>
    </row>
    <row r="5" spans="1:30" x14ac:dyDescent="0.25">
      <c r="G5" s="34" t="s">
        <v>40</v>
      </c>
      <c r="H5" s="35" t="s">
        <v>41</v>
      </c>
      <c r="J5" s="35" t="s">
        <v>42</v>
      </c>
      <c r="L5" s="35" t="s">
        <v>43</v>
      </c>
      <c r="N5" s="35" t="s">
        <v>47</v>
      </c>
      <c r="P5" s="39"/>
      <c r="S5" s="34" t="s">
        <v>40</v>
      </c>
      <c r="U5" s="34" t="s">
        <v>41</v>
      </c>
      <c r="Y5" s="34" t="s">
        <v>42</v>
      </c>
      <c r="AB5" s="34" t="s">
        <v>43</v>
      </c>
      <c r="AD5" s="34" t="s">
        <v>47</v>
      </c>
    </row>
    <row r="6" spans="1:30" x14ac:dyDescent="0.25">
      <c r="A6" t="s">
        <v>37</v>
      </c>
      <c r="B6" t="s">
        <v>38</v>
      </c>
      <c r="C6" t="s">
        <v>17</v>
      </c>
      <c r="D6" t="s">
        <v>76</v>
      </c>
      <c r="G6" t="s">
        <v>17</v>
      </c>
      <c r="H6" t="s">
        <v>44</v>
      </c>
      <c r="J6" t="s">
        <v>45</v>
      </c>
      <c r="K6" s="42">
        <f>COUNTIF(Tabla79162225[x=2],1)</f>
        <v>28</v>
      </c>
      <c r="L6">
        <f>POWER(K6-25,2)</f>
        <v>9</v>
      </c>
      <c r="N6" t="s">
        <v>48</v>
      </c>
      <c r="P6" s="39"/>
      <c r="R6" t="s">
        <v>17</v>
      </c>
      <c r="S6" t="s">
        <v>51</v>
      </c>
      <c r="U6" s="47" t="s">
        <v>35</v>
      </c>
      <c r="V6" s="48">
        <v>50</v>
      </c>
    </row>
    <row r="7" spans="1:30" x14ac:dyDescent="0.25">
      <c r="A7">
        <f>ABS($C$2-$A$2)</f>
        <v>14</v>
      </c>
      <c r="B7">
        <f t="shared" ref="B7:B28" si="0">ABS($D$2-(A7*$E$2))</f>
        <v>22.14</v>
      </c>
      <c r="C7">
        <f>Tabla6[[#This Row],[FRNS]]/50</f>
        <v>0.44280000000000003</v>
      </c>
      <c r="D7">
        <v>1</v>
      </c>
      <c r="G7" s="1">
        <f>Tabla6[[#This Row],[Ui]]</f>
        <v>0.44280000000000003</v>
      </c>
      <c r="H7">
        <f t="shared" ref="H7:H56" si="1">IF(G7&lt;0.5,1,0)</f>
        <v>1</v>
      </c>
      <c r="J7" t="s">
        <v>46</v>
      </c>
      <c r="K7" s="42">
        <f>COUNTIF(Tabla79162225[x=2],0)</f>
        <v>22</v>
      </c>
      <c r="L7">
        <f>POWER(K7-25,2)</f>
        <v>9</v>
      </c>
      <c r="N7" s="38">
        <v>3.84</v>
      </c>
      <c r="P7" s="39"/>
      <c r="R7" s="4">
        <f>Tabla6[[#This Row],[Ui]]</f>
        <v>0.44280000000000003</v>
      </c>
      <c r="S7" s="46">
        <f>IF(Tabla782172326[[#This Row],[Ui]]&lt;=0.5,0,1)</f>
        <v>0</v>
      </c>
      <c r="W7" s="47" t="s">
        <v>56</v>
      </c>
      <c r="AB7" s="53" t="s">
        <v>61</v>
      </c>
      <c r="AD7" s="38">
        <v>7.81</v>
      </c>
    </row>
    <row r="8" spans="1:30" x14ac:dyDescent="0.25">
      <c r="A8">
        <f>ABS(B7-$B$2)</f>
        <v>11.86</v>
      </c>
      <c r="B8">
        <f t="shared" si="0"/>
        <v>26.398600000000002</v>
      </c>
      <c r="C8">
        <f>Tabla6[[#This Row],[FRNS]]/50</f>
        <v>0.527972</v>
      </c>
      <c r="D8">
        <v>2</v>
      </c>
      <c r="G8" s="1">
        <f>Tabla6[[#This Row],[Ui]]</f>
        <v>0.527972</v>
      </c>
      <c r="H8">
        <f t="shared" si="1"/>
        <v>0</v>
      </c>
      <c r="P8" s="39"/>
      <c r="R8" s="1">
        <f>Tabla6[[#This Row],[Ui]]</f>
        <v>0.527972</v>
      </c>
      <c r="S8" s="40">
        <f>IF(Tabla782172326[[#This Row],[Ui]]&lt;=0.5,0,1)</f>
        <v>1</v>
      </c>
      <c r="U8" s="49" t="s">
        <v>52</v>
      </c>
      <c r="V8" s="50">
        <v>11</v>
      </c>
      <c r="W8" s="48">
        <v>1</v>
      </c>
      <c r="Y8" s="49" t="s">
        <v>57</v>
      </c>
      <c r="Z8" s="50">
        <f>($V$6-W8+3)/POWER(2,W8+1)</f>
        <v>13</v>
      </c>
      <c r="AB8" s="52">
        <f t="shared" ref="AB8:AB13" si="2">POWER(V8-Z8,2)/Z8</f>
        <v>0.30769230769230771</v>
      </c>
    </row>
    <row r="9" spans="1:30" x14ac:dyDescent="0.25">
      <c r="A9">
        <f>ABS(B8-$C$2)</f>
        <v>15.601399999999998</v>
      </c>
      <c r="B9">
        <f t="shared" si="0"/>
        <v>18.953214000000003</v>
      </c>
      <c r="C9">
        <f>Tabla6[[#This Row],[FRNS]]/50</f>
        <v>0.37906428000000003</v>
      </c>
      <c r="D9">
        <v>3</v>
      </c>
      <c r="G9" s="1">
        <f>Tabla6[[#This Row],[Ui]]</f>
        <v>0.37906428000000003</v>
      </c>
      <c r="H9">
        <f t="shared" si="1"/>
        <v>1</v>
      </c>
      <c r="L9" s="38">
        <f>+(L6/25)+(L7/25)</f>
        <v>0.72</v>
      </c>
      <c r="M9" t="s">
        <v>49</v>
      </c>
      <c r="N9" s="41" t="str">
        <f>+IF(L9&lt;N7,"Acepto Hipotesis","Rechazo Hipotesis")</f>
        <v>Acepto Hipotesis</v>
      </c>
      <c r="P9" s="39"/>
      <c r="R9" s="1">
        <f>Tabla6[[#This Row],[Ui]]</f>
        <v>0.37906428000000003</v>
      </c>
      <c r="S9" s="46">
        <f>IF(Tabla782172326[[#This Row],[Ui]]&lt;=0.5,0,1)</f>
        <v>0</v>
      </c>
      <c r="U9" s="49" t="s">
        <v>53</v>
      </c>
      <c r="V9" s="50">
        <v>2</v>
      </c>
      <c r="W9" s="48">
        <v>2</v>
      </c>
      <c r="Y9" s="49" t="s">
        <v>58</v>
      </c>
      <c r="Z9" s="50">
        <f t="shared" ref="Z9:Z11" si="3">($V$6-W9+3)/POWER(2,W9+1)</f>
        <v>6.375</v>
      </c>
      <c r="AB9" s="52">
        <f t="shared" si="2"/>
        <v>3.0024509803921569</v>
      </c>
    </row>
    <row r="10" spans="1:30" x14ac:dyDescent="0.25">
      <c r="A10">
        <f>ABS(B9-B7)</f>
        <v>3.1867859999999979</v>
      </c>
      <c r="B10">
        <f t="shared" si="0"/>
        <v>43.658295860000003</v>
      </c>
      <c r="C10">
        <f>Tabla6[[#This Row],[FRNS]]/50</f>
        <v>0.87316591720000003</v>
      </c>
      <c r="D10">
        <v>4</v>
      </c>
      <c r="G10" s="1">
        <f>Tabla6[[#This Row],[Ui]]</f>
        <v>0.87316591720000003</v>
      </c>
      <c r="H10">
        <f t="shared" si="1"/>
        <v>0</v>
      </c>
      <c r="P10" s="39"/>
      <c r="R10" s="1">
        <f>Tabla6[[#This Row],[Ui]]</f>
        <v>0.87316591720000003</v>
      </c>
      <c r="S10" s="40">
        <f>IF(Tabla782172326[[#This Row],[Ui]]&lt;=0.5,0,1)</f>
        <v>1</v>
      </c>
      <c r="U10" s="49" t="s">
        <v>54</v>
      </c>
      <c r="V10" s="50">
        <v>1</v>
      </c>
      <c r="W10" s="48">
        <v>3</v>
      </c>
      <c r="Y10" s="49" t="s">
        <v>59</v>
      </c>
      <c r="Z10" s="50">
        <f t="shared" si="3"/>
        <v>3.125</v>
      </c>
      <c r="AB10" s="52">
        <f t="shared" si="2"/>
        <v>1.4450000000000001</v>
      </c>
    </row>
    <row r="11" spans="1:30" x14ac:dyDescent="0.25">
      <c r="A11">
        <f>ABS(B10-B8)</f>
        <v>17.259695860000001</v>
      </c>
      <c r="B11">
        <f t="shared" si="0"/>
        <v>15.653205238600002</v>
      </c>
      <c r="C11">
        <f>Tabla6[[#This Row],[FRNS]]/50</f>
        <v>0.31306410477200003</v>
      </c>
      <c r="D11">
        <v>5</v>
      </c>
      <c r="G11" s="1">
        <f>Tabla6[[#This Row],[Ui]]</f>
        <v>0.31306410477200003</v>
      </c>
      <c r="H11">
        <f t="shared" si="1"/>
        <v>1</v>
      </c>
      <c r="P11" s="39"/>
      <c r="R11" s="1">
        <f>Tabla6[[#This Row],[Ui]]</f>
        <v>0.31306410477200003</v>
      </c>
      <c r="S11" s="46">
        <f>IF(Tabla782172326[[#This Row],[Ui]]&lt;=0.5,0,1)</f>
        <v>0</v>
      </c>
      <c r="U11" s="49" t="s">
        <v>55</v>
      </c>
      <c r="V11" s="50">
        <v>1</v>
      </c>
      <c r="W11" s="48">
        <v>4</v>
      </c>
      <c r="Y11" s="49" t="s">
        <v>60</v>
      </c>
      <c r="Z11" s="50">
        <f t="shared" si="3"/>
        <v>1.53125</v>
      </c>
      <c r="AB11" s="54">
        <f t="shared" si="2"/>
        <v>0.18431122448979592</v>
      </c>
    </row>
    <row r="12" spans="1:30" x14ac:dyDescent="0.25">
      <c r="A12">
        <f t="shared" ref="A12:A28" si="4">ABS(B11-B9)</f>
        <v>3.3000087614000009</v>
      </c>
      <c r="B12">
        <f t="shared" si="0"/>
        <v>43.432982564813997</v>
      </c>
      <c r="C12">
        <f>Tabla6[[#This Row],[FRNS]]/50</f>
        <v>0.86865965129627998</v>
      </c>
      <c r="D12">
        <v>6</v>
      </c>
      <c r="G12" s="1">
        <f>Tabla6[[#This Row],[Ui]]</f>
        <v>0.86865965129627998</v>
      </c>
      <c r="H12">
        <f t="shared" si="1"/>
        <v>0</v>
      </c>
      <c r="P12" s="39"/>
      <c r="R12" s="1">
        <f>Tabla6[[#This Row],[Ui]]</f>
        <v>0.86865965129627998</v>
      </c>
      <c r="S12" s="40">
        <f>IF(Tabla782172326[[#This Row],[Ui]]&lt;=0.5,0,1)</f>
        <v>1</v>
      </c>
      <c r="U12" s="49" t="s">
        <v>64</v>
      </c>
      <c r="V12" s="50">
        <v>0</v>
      </c>
      <c r="W12" s="48">
        <v>5</v>
      </c>
      <c r="X12" s="56"/>
      <c r="Y12" s="49" t="s">
        <v>66</v>
      </c>
      <c r="Z12" s="50">
        <f>($V$6-W12+3)/POWER(2,W12+1)</f>
        <v>0.75</v>
      </c>
      <c r="AA12" s="58"/>
      <c r="AB12" s="52">
        <f t="shared" si="2"/>
        <v>0.75</v>
      </c>
    </row>
    <row r="13" spans="1:30" x14ac:dyDescent="0.25">
      <c r="A13">
        <f t="shared" si="4"/>
        <v>0.22531329518600529</v>
      </c>
      <c r="B13">
        <f t="shared" si="0"/>
        <v>49.551626542579847</v>
      </c>
      <c r="C13">
        <f>Tabla6[[#This Row],[FRNS]]/50</f>
        <v>0.99103253085159693</v>
      </c>
      <c r="D13">
        <v>7</v>
      </c>
      <c r="G13" s="1">
        <f>Tabla6[[#This Row],[Ui]]</f>
        <v>0.99103253085159693</v>
      </c>
      <c r="H13">
        <f t="shared" si="1"/>
        <v>0</v>
      </c>
      <c r="P13" s="39"/>
      <c r="R13" s="1">
        <f>Tabla6[[#This Row],[Ui]]</f>
        <v>0.99103253085159693</v>
      </c>
      <c r="S13" s="40">
        <f>IF(Tabla782172326[[#This Row],[Ui]]&lt;=0.5,0,1)</f>
        <v>1</v>
      </c>
      <c r="U13" s="49" t="s">
        <v>65</v>
      </c>
      <c r="V13" s="50">
        <v>1</v>
      </c>
      <c r="W13" s="48">
        <v>6</v>
      </c>
      <c r="X13" s="56"/>
      <c r="Y13" s="49" t="s">
        <v>67</v>
      </c>
      <c r="Z13" s="50">
        <f t="shared" ref="Z13" si="5">($V$6-W13+3)/POWER(2,W13+1)</f>
        <v>0.3671875</v>
      </c>
      <c r="AA13" s="58"/>
      <c r="AB13" s="52">
        <f t="shared" si="2"/>
        <v>1.0905917553191489</v>
      </c>
    </row>
    <row r="14" spans="1:30" x14ac:dyDescent="0.25">
      <c r="A14">
        <f t="shared" si="4"/>
        <v>33.898421303979845</v>
      </c>
      <c r="B14">
        <f t="shared" si="0"/>
        <v>17.457858394919896</v>
      </c>
      <c r="C14">
        <f>Tabla6[[#This Row],[FRNS]]/50</f>
        <v>0.3491571678983979</v>
      </c>
      <c r="D14">
        <v>8</v>
      </c>
      <c r="G14" s="1">
        <f>Tabla6[[#This Row],[Ui]]</f>
        <v>0.3491571678983979</v>
      </c>
      <c r="H14">
        <f t="shared" si="1"/>
        <v>1</v>
      </c>
      <c r="P14" s="39"/>
      <c r="R14" s="1">
        <f>Tabla6[[#This Row],[Ui]]</f>
        <v>0.3491571678983979</v>
      </c>
      <c r="S14" s="46">
        <f>IF(Tabla782172326[[#This Row],[Ui]]&lt;=0.5,0,1)</f>
        <v>0</v>
      </c>
      <c r="U14" s="55"/>
      <c r="V14" s="55"/>
      <c r="W14" s="55"/>
      <c r="X14" s="56"/>
      <c r="Y14" s="55"/>
      <c r="Z14" s="55"/>
      <c r="AA14" s="58"/>
      <c r="AB14" s="38">
        <f>SUM(Tabla11182427[X˄2])</f>
        <v>6.7800462678934093</v>
      </c>
      <c r="AD14" s="41" t="str">
        <f>+IF(AB14&lt;AD7,"Acepto Hipotesis","Rechazo Hipotesis")</f>
        <v>Acepto Hipotesis</v>
      </c>
    </row>
    <row r="15" spans="1:30" x14ac:dyDescent="0.25">
      <c r="A15">
        <f t="shared" si="4"/>
        <v>25.975124169894102</v>
      </c>
      <c r="B15">
        <f t="shared" si="0"/>
        <v>1.69049709808926</v>
      </c>
      <c r="C15">
        <f>Tabla6[[#This Row],[FRNS]]/50</f>
        <v>3.3809941961785196E-2</v>
      </c>
      <c r="D15">
        <v>9</v>
      </c>
      <c r="G15" s="1">
        <f>Tabla6[[#This Row],[Ui]]</f>
        <v>3.3809941961785196E-2</v>
      </c>
      <c r="H15">
        <f t="shared" si="1"/>
        <v>1</v>
      </c>
      <c r="P15" s="39"/>
      <c r="R15" s="1">
        <f>Tabla6[[#This Row],[Ui]]</f>
        <v>3.3809941961785196E-2</v>
      </c>
      <c r="S15" s="46">
        <f>IF(Tabla782172326[[#This Row],[Ui]]&lt;=0.5,0,1)</f>
        <v>0</v>
      </c>
      <c r="U15" s="55"/>
      <c r="V15" s="55"/>
      <c r="W15" s="55"/>
      <c r="X15" s="56"/>
      <c r="Y15" s="55"/>
      <c r="Z15" s="55"/>
      <c r="AA15" s="58"/>
      <c r="AB15" s="55"/>
    </row>
    <row r="16" spans="1:30" x14ac:dyDescent="0.25">
      <c r="A16">
        <f t="shared" si="4"/>
        <v>47.861129444490587</v>
      </c>
      <c r="B16">
        <f t="shared" si="0"/>
        <v>45.24364759453627</v>
      </c>
      <c r="C16">
        <f>Tabla6[[#This Row],[FRNS]]/50</f>
        <v>0.90487295189072536</v>
      </c>
      <c r="D16">
        <v>10</v>
      </c>
      <c r="G16" s="1">
        <f>Tabla6[[#This Row],[Ui]]</f>
        <v>0.90487295189072536</v>
      </c>
      <c r="H16">
        <f t="shared" si="1"/>
        <v>0</v>
      </c>
      <c r="P16" s="39"/>
      <c r="R16" s="1">
        <f>Tabla6[[#This Row],[Ui]]</f>
        <v>0.90487295189072536</v>
      </c>
      <c r="S16" s="40">
        <f>IF(Tabla782172326[[#This Row],[Ui]]&lt;=0.5,0,1)</f>
        <v>1</v>
      </c>
      <c r="U16" s="55"/>
      <c r="V16" s="55"/>
      <c r="W16" s="55"/>
      <c r="X16" s="56"/>
      <c r="Y16" s="55"/>
      <c r="Z16" s="55"/>
      <c r="AA16" s="58"/>
      <c r="AB16" s="55"/>
    </row>
    <row r="17" spans="1:28" x14ac:dyDescent="0.25">
      <c r="A17">
        <f t="shared" si="4"/>
        <v>27.785789199616374</v>
      </c>
      <c r="B17">
        <f t="shared" si="0"/>
        <v>5.2937205072365856</v>
      </c>
      <c r="C17">
        <f>Tabla6[[#This Row],[FRNS]]/50</f>
        <v>0.10587441014473171</v>
      </c>
      <c r="D17">
        <v>11</v>
      </c>
      <c r="G17" s="1">
        <f>Tabla6[[#This Row],[Ui]]</f>
        <v>0.10587441014473171</v>
      </c>
      <c r="H17">
        <f t="shared" si="1"/>
        <v>1</v>
      </c>
      <c r="P17" s="39"/>
      <c r="R17" s="1">
        <f>Tabla6[[#This Row],[Ui]]</f>
        <v>0.10587441014473171</v>
      </c>
      <c r="S17" s="46">
        <f>IF(Tabla782172326[[#This Row],[Ui]]&lt;=0.5,0,1)</f>
        <v>0</v>
      </c>
      <c r="U17" s="55"/>
      <c r="V17" s="55"/>
      <c r="W17" s="55"/>
      <c r="X17" s="56"/>
      <c r="Y17" s="55"/>
      <c r="Z17" s="55"/>
      <c r="AB17" s="55"/>
    </row>
    <row r="18" spans="1:28" x14ac:dyDescent="0.25">
      <c r="A18">
        <f t="shared" si="4"/>
        <v>3.6032234091473256</v>
      </c>
      <c r="B18">
        <f t="shared" si="0"/>
        <v>42.829585415796821</v>
      </c>
      <c r="C18">
        <f>Tabla6[[#This Row],[FRNS]]/50</f>
        <v>0.85659170831593645</v>
      </c>
      <c r="D18">
        <v>12</v>
      </c>
      <c r="G18" s="1">
        <f>Tabla6[[#This Row],[Ui]]</f>
        <v>0.85659170831593645</v>
      </c>
      <c r="H18">
        <f t="shared" si="1"/>
        <v>0</v>
      </c>
      <c r="P18" s="39"/>
      <c r="R18" s="1">
        <f>Tabla6[[#This Row],[Ui]]</f>
        <v>0.85659170831593645</v>
      </c>
      <c r="S18" s="40">
        <f>IF(Tabla782172326[[#This Row],[Ui]]&lt;=0.5,0,1)</f>
        <v>1</v>
      </c>
      <c r="U18" s="56"/>
      <c r="V18" s="56"/>
      <c r="W18" s="56"/>
      <c r="X18" s="56"/>
      <c r="Y18" s="56"/>
      <c r="Z18" s="56"/>
      <c r="AB18" s="56"/>
    </row>
    <row r="19" spans="1:28" x14ac:dyDescent="0.25">
      <c r="A19">
        <f t="shared" si="4"/>
        <v>2.4140621787394494</v>
      </c>
      <c r="B19">
        <f t="shared" si="0"/>
        <v>45.196016264308497</v>
      </c>
      <c r="C19">
        <f>Tabla6[[#This Row],[FRNS]]/50</f>
        <v>0.90392032528616995</v>
      </c>
      <c r="D19">
        <v>13</v>
      </c>
      <c r="G19" s="1">
        <f>Tabla6[[#This Row],[Ui]]</f>
        <v>0.90392032528616995</v>
      </c>
      <c r="H19">
        <f t="shared" si="1"/>
        <v>0</v>
      </c>
      <c r="P19" s="39"/>
      <c r="R19" s="1">
        <f>Tabla6[[#This Row],[Ui]]</f>
        <v>0.90392032528616995</v>
      </c>
      <c r="S19" s="40">
        <f>IF(Tabla782172326[[#This Row],[Ui]]&lt;=0.5,0,1)</f>
        <v>1</v>
      </c>
      <c r="AB19" s="56"/>
    </row>
    <row r="20" spans="1:28" x14ac:dyDescent="0.25">
      <c r="A20">
        <f t="shared" si="4"/>
        <v>39.902295757071911</v>
      </c>
      <c r="B20">
        <f t="shared" si="0"/>
        <v>29.405568556573101</v>
      </c>
      <c r="C20">
        <f>Tabla6[[#This Row],[FRNS]]/50</f>
        <v>0.58811137113146206</v>
      </c>
      <c r="D20">
        <v>14</v>
      </c>
      <c r="G20" s="1">
        <f>Tabla6[[#This Row],[Ui]]</f>
        <v>0.58811137113146206</v>
      </c>
      <c r="H20">
        <f t="shared" si="1"/>
        <v>0</v>
      </c>
      <c r="P20" s="39"/>
      <c r="R20" s="1">
        <f>Tabla6[[#This Row],[Ui]]</f>
        <v>0.58811137113146206</v>
      </c>
      <c r="S20" s="40">
        <f>IF(Tabla782172326[[#This Row],[Ui]]&lt;=0.5,0,1)</f>
        <v>1</v>
      </c>
    </row>
    <row r="21" spans="1:28" x14ac:dyDescent="0.25">
      <c r="A21">
        <f t="shared" si="4"/>
        <v>13.42401685922372</v>
      </c>
      <c r="B21">
        <f t="shared" si="0"/>
        <v>23.2862064501448</v>
      </c>
      <c r="C21">
        <f>Tabla6[[#This Row],[FRNS]]/50</f>
        <v>0.465724129002896</v>
      </c>
      <c r="D21">
        <v>15</v>
      </c>
      <c r="G21" s="11">
        <f>Tabla6[[#This Row],[Ui]]</f>
        <v>0.465724129002896</v>
      </c>
      <c r="H21">
        <f t="shared" si="1"/>
        <v>1</v>
      </c>
      <c r="P21" s="39"/>
      <c r="R21" s="1">
        <f>Tabla6[[#This Row],[Ui]]</f>
        <v>0.465724129002896</v>
      </c>
      <c r="S21" s="46">
        <f>IF(Tabla782172326[[#This Row],[Ui]]&lt;=0.5,0,1)</f>
        <v>0</v>
      </c>
    </row>
    <row r="22" spans="1:28" x14ac:dyDescent="0.25">
      <c r="A22">
        <f t="shared" si="4"/>
        <v>21.909809814163697</v>
      </c>
      <c r="B22">
        <f t="shared" si="0"/>
        <v>6.3994784698142411</v>
      </c>
      <c r="C22">
        <f>Tabla6[[#This Row],[FRNS]]/50</f>
        <v>0.12798956939628481</v>
      </c>
      <c r="D22">
        <v>16</v>
      </c>
      <c r="G22" s="1">
        <f>Tabla6[[#This Row],[Ui]]</f>
        <v>0.12798956939628481</v>
      </c>
      <c r="H22">
        <f t="shared" si="1"/>
        <v>1</v>
      </c>
      <c r="P22" s="39"/>
      <c r="R22" s="1">
        <f>Tabla6[[#This Row],[Ui]]</f>
        <v>0.12798956939628481</v>
      </c>
      <c r="S22" s="46">
        <f>IF(Tabla782172326[[#This Row],[Ui]]&lt;=0.5,0,1)</f>
        <v>0</v>
      </c>
    </row>
    <row r="23" spans="1:28" x14ac:dyDescent="0.25">
      <c r="A23">
        <f t="shared" si="4"/>
        <v>23.00609008675886</v>
      </c>
      <c r="B23">
        <f t="shared" si="0"/>
        <v>4.217880727349872</v>
      </c>
      <c r="C23">
        <f>Tabla6[[#This Row],[FRNS]]/50</f>
        <v>8.4357614546997445E-2</v>
      </c>
      <c r="D23">
        <v>17</v>
      </c>
      <c r="G23" s="1">
        <f>Tabla6[[#This Row],[Ui]]</f>
        <v>8.4357614546997445E-2</v>
      </c>
      <c r="H23">
        <f t="shared" si="1"/>
        <v>1</v>
      </c>
      <c r="P23" s="39"/>
      <c r="R23" s="1">
        <f>Tabla6[[#This Row],[Ui]]</f>
        <v>8.4357614546997445E-2</v>
      </c>
      <c r="S23" s="46">
        <f>IF(Tabla782172326[[#This Row],[Ui]]&lt;=0.5,0,1)</f>
        <v>0</v>
      </c>
    </row>
    <row r="24" spans="1:28" x14ac:dyDescent="0.25">
      <c r="A24">
        <f t="shared" si="4"/>
        <v>19.068325722794928</v>
      </c>
      <c r="B24">
        <f t="shared" si="0"/>
        <v>12.054031811638097</v>
      </c>
      <c r="C24">
        <f>Tabla6[[#This Row],[FRNS]]/50</f>
        <v>0.24108063623276194</v>
      </c>
      <c r="D24">
        <v>18</v>
      </c>
      <c r="G24" s="1">
        <f>Tabla6[[#This Row],[Ui]]</f>
        <v>0.24108063623276194</v>
      </c>
      <c r="H24">
        <f t="shared" si="1"/>
        <v>1</v>
      </c>
      <c r="P24" s="39"/>
      <c r="R24" s="1">
        <f>Tabla6[[#This Row],[Ui]]</f>
        <v>0.24108063623276194</v>
      </c>
      <c r="S24" s="46">
        <f>IF(Tabla782172326[[#This Row],[Ui]]&lt;=0.5,0,1)</f>
        <v>0</v>
      </c>
    </row>
    <row r="25" spans="1:28" x14ac:dyDescent="0.25">
      <c r="A25">
        <f t="shared" si="4"/>
        <v>5.6545533418238563</v>
      </c>
      <c r="B25">
        <f t="shared" si="0"/>
        <v>38.747438849770525</v>
      </c>
      <c r="C25">
        <f>Tabla6[[#This Row],[FRNS]]/50</f>
        <v>0.77494877699541054</v>
      </c>
      <c r="D25">
        <v>19</v>
      </c>
      <c r="G25" s="1">
        <f>Tabla6[[#This Row],[Ui]]</f>
        <v>0.77494877699541054</v>
      </c>
      <c r="H25">
        <f t="shared" si="1"/>
        <v>0</v>
      </c>
      <c r="P25" s="39"/>
      <c r="R25" s="1">
        <f>Tabla6[[#This Row],[Ui]]</f>
        <v>0.77494877699541054</v>
      </c>
      <c r="S25" s="40">
        <f>IF(Tabla782172326[[#This Row],[Ui]]&lt;=0.5,0,1)</f>
        <v>1</v>
      </c>
    </row>
    <row r="26" spans="1:28" x14ac:dyDescent="0.25">
      <c r="A26">
        <f t="shared" si="4"/>
        <v>34.529558122420653</v>
      </c>
      <c r="B26">
        <f t="shared" si="0"/>
        <v>18.713820663617099</v>
      </c>
      <c r="C26">
        <f>Tabla6[[#This Row],[FRNS]]/50</f>
        <v>0.37427641327234196</v>
      </c>
      <c r="D26">
        <v>20</v>
      </c>
      <c r="G26" s="11">
        <f>Tabla6[[#This Row],[Ui]]</f>
        <v>0.37427641327234196</v>
      </c>
      <c r="H26">
        <f t="shared" si="1"/>
        <v>1</v>
      </c>
      <c r="P26" s="39"/>
      <c r="R26" s="1">
        <f>Tabla6[[#This Row],[Ui]]</f>
        <v>0.37427641327234196</v>
      </c>
      <c r="S26" s="46">
        <f>IF(Tabla782172326[[#This Row],[Ui]]&lt;=0.5,0,1)</f>
        <v>0</v>
      </c>
    </row>
    <row r="27" spans="1:28" x14ac:dyDescent="0.25">
      <c r="A27">
        <f t="shared" si="4"/>
        <v>6.6597888519790018</v>
      </c>
      <c r="B27">
        <f t="shared" si="0"/>
        <v>36.747020184561791</v>
      </c>
      <c r="C27">
        <f>Tabla6[[#This Row],[FRNS]]/50</f>
        <v>0.73494040369123581</v>
      </c>
      <c r="D27">
        <v>21</v>
      </c>
      <c r="G27" s="1">
        <f>Tabla6[[#This Row],[Ui]]</f>
        <v>0.73494040369123581</v>
      </c>
      <c r="H27">
        <f t="shared" si="1"/>
        <v>0</v>
      </c>
      <c r="P27" s="39"/>
      <c r="R27" s="1">
        <f>Tabla6[[#This Row],[Ui]]</f>
        <v>0.73494040369123581</v>
      </c>
      <c r="S27" s="40">
        <f>IF(Tabla782172326[[#This Row],[Ui]]&lt;=0.5,0,1)</f>
        <v>1</v>
      </c>
    </row>
    <row r="28" spans="1:28" x14ac:dyDescent="0.25">
      <c r="A28">
        <f t="shared" si="4"/>
        <v>2.0004186652087341</v>
      </c>
      <c r="B28">
        <f t="shared" si="0"/>
        <v>46.019166856234619</v>
      </c>
      <c r="C28">
        <f>Tabla6[[#This Row],[FRNS]]/50</f>
        <v>0.92038333712469234</v>
      </c>
      <c r="D28">
        <v>22</v>
      </c>
      <c r="G28" s="1">
        <f>Tabla6[[#This Row],[Ui]]</f>
        <v>0.92038333712469234</v>
      </c>
      <c r="H28">
        <f t="shared" si="1"/>
        <v>0</v>
      </c>
      <c r="P28" s="39"/>
      <c r="R28" s="1">
        <f>Tabla6[[#This Row],[Ui]]</f>
        <v>0.92038333712469234</v>
      </c>
      <c r="S28" s="40">
        <f>IF(Tabla782172326[[#This Row],[Ui]]&lt;=0.5,0,1)</f>
        <v>1</v>
      </c>
    </row>
    <row r="29" spans="1:28" x14ac:dyDescent="0.25">
      <c r="A29">
        <f t="shared" ref="A29:A56" si="6">ABS(B28-B26)</f>
        <v>27.30534619261752</v>
      </c>
      <c r="B29">
        <f t="shared" ref="B29:B56" si="7">ABS($D$2-(A29*$E$2))</f>
        <v>4.3376389233088659</v>
      </c>
      <c r="C29">
        <f>Tabla6[[#This Row],[FRNS]]/50</f>
        <v>8.6752778466177322E-2</v>
      </c>
      <c r="D29">
        <v>23</v>
      </c>
      <c r="G29" s="1">
        <f>Tabla6[[#This Row],[Ui]]</f>
        <v>8.6752778466177322E-2</v>
      </c>
      <c r="H29">
        <f t="shared" si="1"/>
        <v>1</v>
      </c>
      <c r="P29" s="39"/>
      <c r="R29" s="1">
        <f>Tabla6[[#This Row],[Ui]]</f>
        <v>8.6752778466177322E-2</v>
      </c>
      <c r="S29" s="46">
        <f>IF(Tabla782172326[[#This Row],[Ui]]&lt;=0.5,0,1)</f>
        <v>0</v>
      </c>
    </row>
    <row r="30" spans="1:28" x14ac:dyDescent="0.25">
      <c r="A30">
        <f t="shared" si="6"/>
        <v>32.409381261252925</v>
      </c>
      <c r="B30">
        <f t="shared" si="7"/>
        <v>14.494668709893318</v>
      </c>
      <c r="C30">
        <f>Tabla6[[#This Row],[FRNS]]/50</f>
        <v>0.28989337419786637</v>
      </c>
      <c r="D30">
        <v>24</v>
      </c>
      <c r="G30" s="1">
        <f>Tabla6[[#This Row],[Ui]]</f>
        <v>0.28989337419786637</v>
      </c>
      <c r="H30">
        <f t="shared" si="1"/>
        <v>1</v>
      </c>
      <c r="P30" s="39"/>
      <c r="R30" s="1">
        <f>Tabla6[[#This Row],[Ui]]</f>
        <v>0.28989337419786637</v>
      </c>
      <c r="S30" s="46">
        <f>IF(Tabla782172326[[#This Row],[Ui]]&lt;=0.5,0,1)</f>
        <v>0</v>
      </c>
    </row>
    <row r="31" spans="1:28" x14ac:dyDescent="0.25">
      <c r="A31">
        <f t="shared" si="6"/>
        <v>31.524498146341301</v>
      </c>
      <c r="B31">
        <f t="shared" si="7"/>
        <v>12.733751311219187</v>
      </c>
      <c r="C31">
        <f>Tabla6[[#This Row],[FRNS]]/50</f>
        <v>0.25467502622438376</v>
      </c>
      <c r="D31">
        <v>25</v>
      </c>
      <c r="G31" s="1">
        <f>Tabla6[[#This Row],[Ui]]</f>
        <v>0.25467502622438376</v>
      </c>
      <c r="H31">
        <f t="shared" si="1"/>
        <v>1</v>
      </c>
      <c r="P31" s="39"/>
      <c r="R31" s="1">
        <f>Tabla6[[#This Row],[Ui]]</f>
        <v>0.25467502622438376</v>
      </c>
      <c r="S31" s="46">
        <f>IF(Tabla782172326[[#This Row],[Ui]]&lt;=0.5,0,1)</f>
        <v>0</v>
      </c>
    </row>
    <row r="32" spans="1:28" x14ac:dyDescent="0.25">
      <c r="A32">
        <f t="shared" si="6"/>
        <v>8.3961123879103212</v>
      </c>
      <c r="B32">
        <f t="shared" si="7"/>
        <v>33.291736348058464</v>
      </c>
      <c r="C32">
        <f>Tabla6[[#This Row],[FRNS]]/50</f>
        <v>0.6658347269611693</v>
      </c>
      <c r="D32">
        <v>26</v>
      </c>
      <c r="G32" s="1">
        <f>Tabla6[[#This Row],[Ui]]</f>
        <v>0.6658347269611693</v>
      </c>
      <c r="H32">
        <f t="shared" si="1"/>
        <v>0</v>
      </c>
      <c r="P32" s="39"/>
      <c r="R32" s="1">
        <f>Tabla6[[#This Row],[Ui]]</f>
        <v>0.6658347269611693</v>
      </c>
      <c r="S32" s="40">
        <f>IF(Tabla782172326[[#This Row],[Ui]]&lt;=0.5,0,1)</f>
        <v>1</v>
      </c>
    </row>
    <row r="33" spans="1:19" x14ac:dyDescent="0.25">
      <c r="A33">
        <f t="shared" si="6"/>
        <v>18.797067638165146</v>
      </c>
      <c r="B33">
        <f t="shared" si="7"/>
        <v>12.593835400051361</v>
      </c>
      <c r="C33">
        <f>Tabla6[[#This Row],[FRNS]]/50</f>
        <v>0.25187670800102724</v>
      </c>
      <c r="D33">
        <v>27</v>
      </c>
      <c r="G33" s="1">
        <f>Tabla6[[#This Row],[Ui]]</f>
        <v>0.25187670800102724</v>
      </c>
      <c r="H33">
        <f t="shared" si="1"/>
        <v>1</v>
      </c>
      <c r="P33" s="39"/>
      <c r="R33" s="1">
        <f>Tabla6[[#This Row],[Ui]]</f>
        <v>0.25187670800102724</v>
      </c>
      <c r="S33" s="46">
        <f>IF(Tabla782172326[[#This Row],[Ui]]&lt;=0.5,0,1)</f>
        <v>0</v>
      </c>
    </row>
    <row r="34" spans="1:19" x14ac:dyDescent="0.25">
      <c r="A34">
        <f t="shared" si="6"/>
        <v>0.13991591116782587</v>
      </c>
      <c r="B34">
        <f t="shared" si="7"/>
        <v>49.721567336776026</v>
      </c>
      <c r="C34">
        <f>Tabla6[[#This Row],[FRNS]]/50</f>
        <v>0.99443134673552047</v>
      </c>
      <c r="D34">
        <v>28</v>
      </c>
      <c r="G34" s="1">
        <f>Tabla6[[#This Row],[Ui]]</f>
        <v>0.99443134673552047</v>
      </c>
      <c r="H34">
        <f t="shared" si="1"/>
        <v>0</v>
      </c>
      <c r="P34" s="39"/>
      <c r="R34" s="1">
        <f>Tabla6[[#This Row],[Ui]]</f>
        <v>0.99443134673552047</v>
      </c>
      <c r="S34" s="40">
        <f>IF(Tabla782172326[[#This Row],[Ui]]&lt;=0.5,0,1)</f>
        <v>1</v>
      </c>
    </row>
    <row r="35" spans="1:19" x14ac:dyDescent="0.25">
      <c r="A35">
        <f t="shared" si="6"/>
        <v>16.429830988717562</v>
      </c>
      <c r="B35">
        <f t="shared" si="7"/>
        <v>17.304636332452048</v>
      </c>
      <c r="C35">
        <f>Tabla6[[#This Row],[FRNS]]/50</f>
        <v>0.34609272664904095</v>
      </c>
      <c r="D35">
        <v>29</v>
      </c>
      <c r="G35" s="1">
        <f>Tabla6[[#This Row],[Ui]]</f>
        <v>0.34609272664904095</v>
      </c>
      <c r="H35">
        <f t="shared" si="1"/>
        <v>1</v>
      </c>
      <c r="P35" s="39"/>
      <c r="R35" s="1">
        <f>Tabla6[[#This Row],[Ui]]</f>
        <v>0.34609272664904095</v>
      </c>
      <c r="S35" s="46">
        <f>IF(Tabla782172326[[#This Row],[Ui]]&lt;=0.5,0,1)</f>
        <v>0</v>
      </c>
    </row>
    <row r="36" spans="1:19" x14ac:dyDescent="0.25">
      <c r="A36">
        <f t="shared" si="6"/>
        <v>4.7108009324006872</v>
      </c>
      <c r="B36">
        <f t="shared" si="7"/>
        <v>40.625506144522632</v>
      </c>
      <c r="C36">
        <f>Tabla6[[#This Row],[FRNS]]/50</f>
        <v>0.81251012289045266</v>
      </c>
      <c r="D36">
        <v>30</v>
      </c>
      <c r="G36" s="1">
        <f>Tabla6[[#This Row],[Ui]]</f>
        <v>0.81251012289045266</v>
      </c>
      <c r="H36">
        <f t="shared" si="1"/>
        <v>0</v>
      </c>
      <c r="P36" s="39"/>
      <c r="R36" s="1">
        <f>Tabla6[[#This Row],[Ui]]</f>
        <v>0.81251012289045266</v>
      </c>
      <c r="S36" s="40">
        <f>IF(Tabla782172326[[#This Row],[Ui]]&lt;=0.5,0,1)</f>
        <v>1</v>
      </c>
    </row>
    <row r="37" spans="1:19" x14ac:dyDescent="0.25">
      <c r="A37">
        <f t="shared" si="6"/>
        <v>9.0960611922533943</v>
      </c>
      <c r="B37">
        <f t="shared" si="7"/>
        <v>31.898838227415744</v>
      </c>
      <c r="C37">
        <f>Tabla6[[#This Row],[FRNS]]/50</f>
        <v>0.63797676454831487</v>
      </c>
      <c r="D37">
        <v>31</v>
      </c>
      <c r="G37" s="1">
        <f>Tabla6[[#This Row],[Ui]]</f>
        <v>0.63797676454831487</v>
      </c>
      <c r="H37">
        <f t="shared" si="1"/>
        <v>0</v>
      </c>
      <c r="P37" s="39"/>
      <c r="R37" s="1">
        <f>Tabla6[[#This Row],[Ui]]</f>
        <v>0.63797676454831487</v>
      </c>
      <c r="S37" s="40">
        <f>IF(Tabla782172326[[#This Row],[Ui]]&lt;=0.5,0,1)</f>
        <v>1</v>
      </c>
    </row>
    <row r="38" spans="1:19" x14ac:dyDescent="0.25">
      <c r="A38">
        <f t="shared" si="6"/>
        <v>14.594201894963696</v>
      </c>
      <c r="B38">
        <f t="shared" si="7"/>
        <v>20.957538229022244</v>
      </c>
      <c r="C38">
        <f>Tabla6[[#This Row],[FRNS]]/50</f>
        <v>0.41915076458044487</v>
      </c>
      <c r="D38">
        <v>32</v>
      </c>
      <c r="G38" s="1">
        <f>Tabla6[[#This Row],[Ui]]</f>
        <v>0.41915076458044487</v>
      </c>
      <c r="H38">
        <f t="shared" si="1"/>
        <v>1</v>
      </c>
      <c r="P38" s="39"/>
      <c r="R38" s="1">
        <f>Tabla6[[#This Row],[Ui]]</f>
        <v>0.41915076458044487</v>
      </c>
      <c r="S38" s="46">
        <f>IF(Tabla782172326[[#This Row],[Ui]]&lt;=0.5,0,1)</f>
        <v>0</v>
      </c>
    </row>
    <row r="39" spans="1:19" x14ac:dyDescent="0.25">
      <c r="A39">
        <f t="shared" si="6"/>
        <v>19.667967915500387</v>
      </c>
      <c r="B39">
        <f t="shared" si="7"/>
        <v>10.860743848154229</v>
      </c>
      <c r="C39">
        <f>Tabla6[[#This Row],[FRNS]]/50</f>
        <v>0.21721487696308459</v>
      </c>
      <c r="D39">
        <v>33</v>
      </c>
      <c r="G39" s="1">
        <f>Tabla6[[#This Row],[Ui]]</f>
        <v>0.21721487696308459</v>
      </c>
      <c r="H39">
        <f t="shared" si="1"/>
        <v>1</v>
      </c>
      <c r="P39" s="39"/>
      <c r="R39" s="1">
        <f>Tabla6[[#This Row],[Ui]]</f>
        <v>0.21721487696308459</v>
      </c>
      <c r="S39" s="46">
        <f>IF(Tabla782172326[[#This Row],[Ui]]&lt;=0.5,0,1)</f>
        <v>0</v>
      </c>
    </row>
    <row r="40" spans="1:19" x14ac:dyDescent="0.25">
      <c r="A40">
        <f t="shared" si="6"/>
        <v>21.038094379261516</v>
      </c>
      <c r="B40">
        <f t="shared" si="7"/>
        <v>8.1341921852695833</v>
      </c>
      <c r="C40">
        <f>Tabla6[[#This Row],[FRNS]]/50</f>
        <v>0.16268384370539166</v>
      </c>
      <c r="D40">
        <v>34</v>
      </c>
      <c r="G40" s="1">
        <f>Tabla6[[#This Row],[Ui]]</f>
        <v>0.16268384370539166</v>
      </c>
      <c r="H40">
        <f t="shared" si="1"/>
        <v>1</v>
      </c>
      <c r="P40" s="39"/>
      <c r="R40" s="1">
        <f>Tabla6[[#This Row],[Ui]]</f>
        <v>0.16268384370539166</v>
      </c>
      <c r="S40" s="46">
        <f>IF(Tabla782172326[[#This Row],[Ui]]&lt;=0.5,0,1)</f>
        <v>0</v>
      </c>
    </row>
    <row r="41" spans="1:19" x14ac:dyDescent="0.25">
      <c r="A41">
        <f t="shared" si="6"/>
        <v>12.823346043752661</v>
      </c>
      <c r="B41">
        <f t="shared" si="7"/>
        <v>24.481541372932206</v>
      </c>
      <c r="C41">
        <f>Tabla6[[#This Row],[FRNS]]/50</f>
        <v>0.48963082745864411</v>
      </c>
      <c r="D41">
        <v>35</v>
      </c>
      <c r="G41" s="1">
        <f>Tabla6[[#This Row],[Ui]]</f>
        <v>0.48963082745864411</v>
      </c>
      <c r="H41">
        <f t="shared" si="1"/>
        <v>1</v>
      </c>
      <c r="P41" s="39"/>
      <c r="R41" s="1">
        <f>Tabla6[[#This Row],[Ui]]</f>
        <v>0.48963082745864411</v>
      </c>
      <c r="S41" s="46">
        <f>IF(Tabla782172326[[#This Row],[Ui]]&lt;=0.5,0,1)</f>
        <v>0</v>
      </c>
    </row>
    <row r="42" spans="1:19" x14ac:dyDescent="0.25">
      <c r="A42">
        <f t="shared" si="6"/>
        <v>13.620797524777977</v>
      </c>
      <c r="B42">
        <f t="shared" si="7"/>
        <v>22.894612925691824</v>
      </c>
      <c r="C42">
        <f>Tabla6[[#This Row],[FRNS]]/50</f>
        <v>0.45789225851383647</v>
      </c>
      <c r="D42">
        <v>36</v>
      </c>
      <c r="G42" s="1">
        <f>Tabla6[[#This Row],[Ui]]</f>
        <v>0.45789225851383647</v>
      </c>
      <c r="H42">
        <f t="shared" si="1"/>
        <v>1</v>
      </c>
      <c r="P42" s="39"/>
      <c r="R42" s="1">
        <f>Tabla6[[#This Row],[Ui]]</f>
        <v>0.45789225851383647</v>
      </c>
      <c r="S42" s="46">
        <f>IF(Tabla782172326[[#This Row],[Ui]]&lt;=0.5,0,1)</f>
        <v>0</v>
      </c>
    </row>
    <row r="43" spans="1:19" x14ac:dyDescent="0.25">
      <c r="A43">
        <f t="shared" si="6"/>
        <v>14.760420740422241</v>
      </c>
      <c r="B43">
        <f t="shared" si="7"/>
        <v>20.62676272655974</v>
      </c>
      <c r="C43">
        <f>Tabla6[[#This Row],[FRNS]]/50</f>
        <v>0.41253525453119477</v>
      </c>
      <c r="D43">
        <v>37</v>
      </c>
      <c r="G43" s="1">
        <f>Tabla6[[#This Row],[Ui]]</f>
        <v>0.41253525453119477</v>
      </c>
      <c r="H43">
        <f t="shared" si="1"/>
        <v>1</v>
      </c>
      <c r="P43" s="39"/>
      <c r="R43" s="1">
        <f>Tabla6[[#This Row],[Ui]]</f>
        <v>0.41253525453119477</v>
      </c>
      <c r="S43" s="46">
        <f>IF(Tabla782172326[[#This Row],[Ui]]&lt;=0.5,0,1)</f>
        <v>0</v>
      </c>
    </row>
    <row r="44" spans="1:19" x14ac:dyDescent="0.25">
      <c r="A44">
        <f t="shared" si="6"/>
        <v>3.8547786463724663</v>
      </c>
      <c r="B44">
        <f t="shared" si="7"/>
        <v>42.328990493718791</v>
      </c>
      <c r="C44">
        <f>Tabla6[[#This Row],[FRNS]]/50</f>
        <v>0.84657980987437587</v>
      </c>
      <c r="D44">
        <v>38</v>
      </c>
      <c r="G44" s="1">
        <f>Tabla6[[#This Row],[Ui]]</f>
        <v>0.84657980987437587</v>
      </c>
      <c r="H44">
        <f t="shared" si="1"/>
        <v>0</v>
      </c>
      <c r="P44" s="39"/>
      <c r="R44" s="1">
        <f>Tabla6[[#This Row],[Ui]]</f>
        <v>0.84657980987437587</v>
      </c>
      <c r="S44" s="40">
        <f>IF(Tabla782172326[[#This Row],[Ui]]&lt;=0.5,0,1)</f>
        <v>1</v>
      </c>
    </row>
    <row r="45" spans="1:19" x14ac:dyDescent="0.25">
      <c r="A45">
        <f t="shared" si="6"/>
        <v>19.434377568026967</v>
      </c>
      <c r="B45">
        <f t="shared" si="7"/>
        <v>11.325588639626332</v>
      </c>
      <c r="C45">
        <f>Tabla6[[#This Row],[FRNS]]/50</f>
        <v>0.22651177279252666</v>
      </c>
      <c r="D45">
        <v>39</v>
      </c>
      <c r="G45" s="1">
        <f>Tabla6[[#This Row],[Ui]]</f>
        <v>0.22651177279252666</v>
      </c>
      <c r="H45">
        <f t="shared" si="1"/>
        <v>1</v>
      </c>
      <c r="P45" s="39"/>
      <c r="R45" s="1">
        <f>Tabla6[[#This Row],[Ui]]</f>
        <v>0.22651177279252666</v>
      </c>
      <c r="S45" s="46">
        <f>IF(Tabla782172326[[#This Row],[Ui]]&lt;=0.5,0,1)</f>
        <v>0</v>
      </c>
    </row>
    <row r="46" spans="1:19" x14ac:dyDescent="0.25">
      <c r="A46">
        <f t="shared" si="6"/>
        <v>9.3011740869334076</v>
      </c>
      <c r="B46">
        <f t="shared" si="7"/>
        <v>31.490663567002517</v>
      </c>
      <c r="C46">
        <f>Tabla6[[#This Row],[FRNS]]/50</f>
        <v>0.62981327134005038</v>
      </c>
      <c r="D46">
        <v>40</v>
      </c>
      <c r="G46" s="1">
        <f>Tabla6[[#This Row],[Ui]]</f>
        <v>0.62981327134005038</v>
      </c>
      <c r="H46">
        <f t="shared" si="1"/>
        <v>0</v>
      </c>
      <c r="P46" s="39"/>
      <c r="R46" s="1">
        <f>Tabla6[[#This Row],[Ui]]</f>
        <v>0.62981327134005038</v>
      </c>
      <c r="S46" s="40">
        <f>IF(Tabla782172326[[#This Row],[Ui]]&lt;=0.5,0,1)</f>
        <v>1</v>
      </c>
    </row>
    <row r="47" spans="1:19" x14ac:dyDescent="0.25">
      <c r="A47">
        <f t="shared" si="6"/>
        <v>10.838326926716274</v>
      </c>
      <c r="B47">
        <f t="shared" si="7"/>
        <v>28.431729415834614</v>
      </c>
      <c r="C47">
        <f>Tabla6[[#This Row],[FRNS]]/50</f>
        <v>0.56863458831669222</v>
      </c>
      <c r="D47">
        <v>41</v>
      </c>
      <c r="G47" s="1">
        <f>Tabla6[[#This Row],[Ui]]</f>
        <v>0.56863458831669222</v>
      </c>
      <c r="H47">
        <f t="shared" si="1"/>
        <v>0</v>
      </c>
      <c r="P47" s="39"/>
      <c r="R47" s="1">
        <f>Tabla6[[#This Row],[Ui]]</f>
        <v>0.56863458831669222</v>
      </c>
      <c r="S47" s="40">
        <f>IF(Tabla782172326[[#This Row],[Ui]]&lt;=0.5,0,1)</f>
        <v>1</v>
      </c>
    </row>
    <row r="48" spans="1:19" x14ac:dyDescent="0.25">
      <c r="A48">
        <f t="shared" si="6"/>
        <v>17.106140776208282</v>
      </c>
      <c r="B48">
        <f t="shared" si="7"/>
        <v>15.958779855345519</v>
      </c>
      <c r="C48">
        <f>Tabla6[[#This Row],[FRNS]]/50</f>
        <v>0.31917559710691035</v>
      </c>
      <c r="D48">
        <v>42</v>
      </c>
      <c r="G48" s="1">
        <f>Tabla6[[#This Row],[Ui]]</f>
        <v>0.31917559710691035</v>
      </c>
      <c r="H48">
        <f t="shared" si="1"/>
        <v>1</v>
      </c>
      <c r="P48" s="39"/>
      <c r="R48" s="1">
        <f>Tabla6[[#This Row],[Ui]]</f>
        <v>0.31917559710691035</v>
      </c>
      <c r="S48" s="46">
        <f>IF(Tabla782172326[[#This Row],[Ui]]&lt;=0.5,0,1)</f>
        <v>0</v>
      </c>
    </row>
    <row r="49" spans="1:19" x14ac:dyDescent="0.25">
      <c r="A49">
        <f t="shared" si="6"/>
        <v>15.531883711656999</v>
      </c>
      <c r="B49">
        <f t="shared" si="7"/>
        <v>19.091551413802573</v>
      </c>
      <c r="C49">
        <f>Tabla6[[#This Row],[FRNS]]/50</f>
        <v>0.38183102827605148</v>
      </c>
      <c r="D49">
        <v>43</v>
      </c>
      <c r="G49" s="1">
        <f>Tabla6[[#This Row],[Ui]]</f>
        <v>0.38183102827605148</v>
      </c>
      <c r="H49">
        <f t="shared" si="1"/>
        <v>1</v>
      </c>
      <c r="P49" s="39"/>
      <c r="R49" s="1">
        <f>Tabla6[[#This Row],[Ui]]</f>
        <v>0.38183102827605148</v>
      </c>
      <c r="S49" s="46">
        <f>IF(Tabla782172326[[#This Row],[Ui]]&lt;=0.5,0,1)</f>
        <v>0</v>
      </c>
    </row>
    <row r="50" spans="1:19" x14ac:dyDescent="0.25">
      <c r="A50">
        <f t="shared" si="6"/>
        <v>9.3401780020320402</v>
      </c>
      <c r="B50">
        <f t="shared" si="7"/>
        <v>31.413045775956242</v>
      </c>
      <c r="C50">
        <f>Tabla6[[#This Row],[FRNS]]/50</f>
        <v>0.62826091551912489</v>
      </c>
      <c r="D50">
        <v>44</v>
      </c>
      <c r="G50" s="1">
        <f>Tabla6[[#This Row],[Ui]]</f>
        <v>0.62826091551912489</v>
      </c>
      <c r="H50">
        <f t="shared" si="1"/>
        <v>0</v>
      </c>
      <c r="P50" s="39"/>
      <c r="R50" s="1">
        <f>Tabla6[[#This Row],[Ui]]</f>
        <v>0.62826091551912489</v>
      </c>
      <c r="S50" s="40">
        <f>IF(Tabla782172326[[#This Row],[Ui]]&lt;=0.5,0,1)</f>
        <v>1</v>
      </c>
    </row>
    <row r="51" spans="1:19" x14ac:dyDescent="0.25">
      <c r="A51">
        <f t="shared" si="6"/>
        <v>15.454265920610723</v>
      </c>
      <c r="B51">
        <f t="shared" si="7"/>
        <v>19.246010817984661</v>
      </c>
      <c r="C51">
        <f>Tabla6[[#This Row],[FRNS]]/50</f>
        <v>0.3849202163596932</v>
      </c>
      <c r="D51">
        <v>45</v>
      </c>
      <c r="G51" s="1">
        <f>Tabla6[[#This Row],[Ui]]</f>
        <v>0.3849202163596932</v>
      </c>
      <c r="H51">
        <f t="shared" si="1"/>
        <v>1</v>
      </c>
      <c r="P51" s="39"/>
      <c r="R51" s="1">
        <f>Tabla6[[#This Row],[Ui]]</f>
        <v>0.3849202163596932</v>
      </c>
      <c r="S51" s="46">
        <f>IF(Tabla782172326[[#This Row],[Ui]]&lt;=0.5,0,1)</f>
        <v>0</v>
      </c>
    </row>
    <row r="52" spans="1:19" x14ac:dyDescent="0.25">
      <c r="A52">
        <f t="shared" si="6"/>
        <v>0.15445940418208792</v>
      </c>
      <c r="B52">
        <f t="shared" si="7"/>
        <v>49.692625785677642</v>
      </c>
      <c r="C52">
        <f>Tabla6[[#This Row],[FRNS]]/50</f>
        <v>0.99385251571355282</v>
      </c>
      <c r="D52">
        <v>46</v>
      </c>
      <c r="G52" s="1">
        <f>Tabla6[[#This Row],[Ui]]</f>
        <v>0.99385251571355282</v>
      </c>
      <c r="H52">
        <f t="shared" si="1"/>
        <v>0</v>
      </c>
      <c r="P52" s="39"/>
      <c r="R52" s="1">
        <f>Tabla6[[#This Row],[Ui]]</f>
        <v>0.99385251571355282</v>
      </c>
      <c r="S52" s="40">
        <f>IF(Tabla782172326[[#This Row],[Ui]]&lt;=0.5,0,1)</f>
        <v>1</v>
      </c>
    </row>
    <row r="53" spans="1:19" x14ac:dyDescent="0.25">
      <c r="A53">
        <f t="shared" si="6"/>
        <v>18.2795800097214</v>
      </c>
      <c r="B53">
        <f t="shared" si="7"/>
        <v>13.623635780654418</v>
      </c>
      <c r="C53">
        <f>Tabla6[[#This Row],[FRNS]]/50</f>
        <v>0.27247271561308833</v>
      </c>
      <c r="D53">
        <v>47</v>
      </c>
      <c r="G53" s="1">
        <f>Tabla6[[#This Row],[Ui]]</f>
        <v>0.27247271561308833</v>
      </c>
      <c r="H53">
        <f t="shared" si="1"/>
        <v>1</v>
      </c>
      <c r="P53" s="39"/>
      <c r="R53" s="1">
        <f>Tabla6[[#This Row],[Ui]]</f>
        <v>0.27247271561308833</v>
      </c>
      <c r="S53" s="46">
        <f>IF(Tabla782172326[[#This Row],[Ui]]&lt;=0.5,0,1)</f>
        <v>0</v>
      </c>
    </row>
    <row r="54" spans="1:19" x14ac:dyDescent="0.25">
      <c r="A54">
        <f t="shared" si="6"/>
        <v>5.6223750373302437</v>
      </c>
      <c r="B54">
        <f t="shared" si="7"/>
        <v>38.811473675712818</v>
      </c>
      <c r="C54">
        <f>Tabla6[[#This Row],[FRNS]]/50</f>
        <v>0.77622947351425642</v>
      </c>
      <c r="D54">
        <v>48</v>
      </c>
      <c r="G54" s="1">
        <f>Tabla6[[#This Row],[Ui]]</f>
        <v>0.77622947351425642</v>
      </c>
      <c r="H54">
        <f t="shared" si="1"/>
        <v>0</v>
      </c>
      <c r="P54" s="39"/>
      <c r="R54" s="1">
        <f>Tabla6[[#This Row],[Ui]]</f>
        <v>0.77622947351425642</v>
      </c>
      <c r="S54" s="40">
        <f>IF(Tabla782172326[[#This Row],[Ui]]&lt;=0.5,0,1)</f>
        <v>1</v>
      </c>
    </row>
    <row r="55" spans="1:19" x14ac:dyDescent="0.25">
      <c r="A55">
        <f t="shared" si="6"/>
        <v>10.881152109964823</v>
      </c>
      <c r="B55">
        <f t="shared" si="7"/>
        <v>28.346507301170004</v>
      </c>
      <c r="C55">
        <f>Tabla6[[#This Row],[FRNS]]/50</f>
        <v>0.56693014602340008</v>
      </c>
      <c r="D55">
        <v>49</v>
      </c>
      <c r="G55" s="1">
        <f>Tabla6[[#This Row],[Ui]]</f>
        <v>0.56693014602340008</v>
      </c>
      <c r="H55">
        <f t="shared" si="1"/>
        <v>0</v>
      </c>
      <c r="P55" s="39"/>
      <c r="R55" s="1">
        <f>Tabla6[[#This Row],[Ui]]</f>
        <v>0.56693014602340008</v>
      </c>
      <c r="S55" s="40">
        <f>IF(Tabla782172326[[#This Row],[Ui]]&lt;=0.5,0,1)</f>
        <v>1</v>
      </c>
    </row>
    <row r="56" spans="1:19" x14ac:dyDescent="0.25">
      <c r="A56">
        <f t="shared" si="6"/>
        <v>14.722871520515586</v>
      </c>
      <c r="B56">
        <f t="shared" si="7"/>
        <v>20.701485674173984</v>
      </c>
      <c r="C56">
        <f>Tabla6[[#This Row],[FRNS]]/50</f>
        <v>0.41402971348347967</v>
      </c>
      <c r="D56">
        <v>50</v>
      </c>
      <c r="G56" s="1">
        <f>Tabla6[[#This Row],[Ui]]</f>
        <v>0.41402971348347967</v>
      </c>
      <c r="H56">
        <f t="shared" si="1"/>
        <v>1</v>
      </c>
      <c r="P56" s="39"/>
      <c r="R56" s="11">
        <f>Tabla6[[#This Row],[Ui]]</f>
        <v>0.41402971348347967</v>
      </c>
      <c r="S56" s="46">
        <f>IF(Tabla782172326[[#This Row],[Ui]]&lt;=0.5,0,1)</f>
        <v>0</v>
      </c>
    </row>
    <row r="57" spans="1:19" x14ac:dyDescent="0.25">
      <c r="P57" s="39"/>
    </row>
    <row r="58" spans="1:19" x14ac:dyDescent="0.25">
      <c r="P58" s="39"/>
    </row>
    <row r="59" spans="1:19" x14ac:dyDescent="0.25">
      <c r="P59" s="39"/>
    </row>
    <row r="60" spans="1:19" x14ac:dyDescent="0.25">
      <c r="P60" s="39"/>
    </row>
    <row r="61" spans="1:19" x14ac:dyDescent="0.25">
      <c r="P61" s="39"/>
    </row>
    <row r="62" spans="1:19" x14ac:dyDescent="0.25">
      <c r="P62" s="39"/>
    </row>
    <row r="63" spans="1:19" x14ac:dyDescent="0.25">
      <c r="P63" s="39"/>
    </row>
    <row r="64" spans="1:19" x14ac:dyDescent="0.25">
      <c r="P64" s="39"/>
    </row>
    <row r="65" spans="16:16" x14ac:dyDescent="0.25">
      <c r="P65" s="39"/>
    </row>
    <row r="66" spans="16:16" x14ac:dyDescent="0.25">
      <c r="P66" s="39"/>
    </row>
    <row r="67" spans="16:16" x14ac:dyDescent="0.25">
      <c r="P67" s="39"/>
    </row>
    <row r="68" spans="16:16" x14ac:dyDescent="0.25">
      <c r="P68" s="39"/>
    </row>
    <row r="69" spans="16:16" x14ac:dyDescent="0.25">
      <c r="P69" s="39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Cuadrados medios</vt:lpstr>
      <vt:lpstr>Congruencial Mixto</vt:lpstr>
      <vt:lpstr>Congruencial Multipicativo</vt:lpstr>
      <vt:lpstr>Congruencial Aditivo</vt:lpstr>
      <vt:lpstr>Itamaraca</vt:lpstr>
      <vt:lpstr>'Congruencial Multipicativo'!zzz6</vt:lpstr>
      <vt:lpstr>zzz6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Sala3 Pc01</dc:creator>
  <cp:lastModifiedBy>Francisco</cp:lastModifiedBy>
  <dcterms:created xsi:type="dcterms:W3CDTF">2023-08-23T00:59:44Z</dcterms:created>
  <dcterms:modified xsi:type="dcterms:W3CDTF">2023-11-14T20:35:44Z</dcterms:modified>
</cp:coreProperties>
</file>