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yce\Documents\git\MPPT\Documents\"/>
    </mc:Choice>
  </mc:AlternateContent>
  <bookViews>
    <workbookView xWindow="0" yWindow="0" windowWidth="16380" windowHeight="8190" tabRatio="755" activeTab="1"/>
  </bookViews>
  <sheets>
    <sheet name="Power Summary" sheetId="1" r:id="rId1"/>
    <sheet name="I2R Loss + Quiescent" sheetId="2" r:id="rId2"/>
    <sheet name="Switching Loss" sheetId="3" r:id="rId3"/>
    <sheet name="Expected Panel Load Voltages" sheetId="4" r:id="rId4"/>
  </sheets>
  <calcPr calcId="171027"/>
</workbook>
</file>

<file path=xl/calcChain.xml><?xml version="1.0" encoding="utf-8"?>
<calcChain xmlns="http://schemas.openxmlformats.org/spreadsheetml/2006/main">
  <c r="B23" i="2" l="1"/>
  <c r="B24" i="2" s="1"/>
  <c r="B13" i="1" s="1"/>
  <c r="B35" i="2"/>
  <c r="B36" i="2" s="1"/>
  <c r="B14" i="1" s="1"/>
  <c r="B8" i="1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D2" i="4"/>
  <c r="B5" i="2"/>
  <c r="B11" i="1" s="1"/>
  <c r="B5" i="1"/>
  <c r="B9" i="1" l="1"/>
  <c r="B5" i="3" l="1"/>
  <c r="B14" i="2"/>
  <c r="B12" i="1" s="1"/>
  <c r="B16" i="1" s="1"/>
  <c r="B18" i="1" l="1"/>
  <c r="B17" i="1"/>
  <c r="F2" i="4" s="1"/>
</calcChain>
</file>

<file path=xl/sharedStrings.xml><?xml version="1.0" encoding="utf-8"?>
<sst xmlns="http://schemas.openxmlformats.org/spreadsheetml/2006/main" count="106" uniqueCount="62">
  <si>
    <t>Power Dissipation</t>
  </si>
  <si>
    <t>PanelVoltage</t>
  </si>
  <si>
    <t>V</t>
  </si>
  <si>
    <t>PanelCurrent</t>
  </si>
  <si>
    <t>A</t>
  </si>
  <si>
    <t>SolarPower</t>
  </si>
  <si>
    <t>Watts</t>
  </si>
  <si>
    <t>Output Voltage</t>
  </si>
  <si>
    <t>DutyCycle</t>
  </si>
  <si>
    <t>Ratio</t>
  </si>
  <si>
    <t>Assumes 100% efficiency</t>
  </si>
  <si>
    <t>Output current</t>
  </si>
  <si>
    <t>I2R Solar Losses</t>
  </si>
  <si>
    <t>I2R Vbatt Losses</t>
  </si>
  <si>
    <t>SolarPanel Quiescent</t>
  </si>
  <si>
    <t>Vbatt Quiescent</t>
  </si>
  <si>
    <t>Total Power Loss</t>
  </si>
  <si>
    <t>Power Available</t>
  </si>
  <si>
    <t>Efficiency</t>
  </si>
  <si>
    <t>%</t>
  </si>
  <si>
    <t>Solar Panel Side</t>
  </si>
  <si>
    <t>Part</t>
  </si>
  <si>
    <t>Resistance</t>
  </si>
  <si>
    <t>Units</t>
  </si>
  <si>
    <t>Notes</t>
  </si>
  <si>
    <t>Trace</t>
  </si>
  <si>
    <t>Ohms</t>
  </si>
  <si>
    <t>PMPB15XP</t>
  </si>
  <si>
    <t>Total</t>
  </si>
  <si>
    <t>Payload Side</t>
  </si>
  <si>
    <t>CLF7045T</t>
  </si>
  <si>
    <t>LTC4411</t>
  </si>
  <si>
    <t>Resense</t>
  </si>
  <si>
    <t>SLF6045T-100M1R6-3PF</t>
  </si>
  <si>
    <t>Solar Panel Quiescent Loads</t>
  </si>
  <si>
    <t>LM6144</t>
  </si>
  <si>
    <t>Tl1451</t>
  </si>
  <si>
    <t>Irtd</t>
  </si>
  <si>
    <t>VpanelsenseADC</t>
  </si>
  <si>
    <t>Amps</t>
  </si>
  <si>
    <t>VBATT Quiescent Loads</t>
  </si>
  <si>
    <t>SolarSafe Pulldown</t>
  </si>
  <si>
    <t>VbattADC</t>
  </si>
  <si>
    <t>Buck Converter Switching Losses</t>
  </si>
  <si>
    <t>Fsw</t>
  </si>
  <si>
    <t>Hz</t>
  </si>
  <si>
    <t>trise</t>
  </si>
  <si>
    <t>s</t>
  </si>
  <si>
    <t>Assumed</t>
  </si>
  <si>
    <t>tfall</t>
  </si>
  <si>
    <t>Psw</t>
  </si>
  <si>
    <t>Temp (C)</t>
  </si>
  <si>
    <t>Per amplifier, 4 per MPPT</t>
  </si>
  <si>
    <t>Vbatt Telemetry Sense</t>
  </si>
  <si>
    <t>Parameter</t>
  </si>
  <si>
    <t>Value</t>
  </si>
  <si>
    <t>Assumed 235 mil 5 inches @ 1 oz</t>
  </si>
  <si>
    <t>Estimate per datasheet</t>
  </si>
  <si>
    <t>Vload (Volts)</t>
  </si>
  <si>
    <t>Iload (mA)</t>
  </si>
  <si>
    <t>Ppanel (mW)</t>
  </si>
  <si>
    <t>Pout (W)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</si>
</sst>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E+000"/>
    <numFmt numFmtId="166" formatCode="0.000000"/>
  </numFmts>
  <fonts count="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0" fontId="4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8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1" fillId="9" borderId="0" applyNumberFormat="0" applyBorder="0" applyAlignment="0" applyProtection="0"/>
    <xf numFmtId="0" fontId="8" fillId="10" borderId="0" applyNumberFormat="0" applyBorder="0" applyAlignment="0" applyProtection="0"/>
  </cellStyleXfs>
  <cellXfs count="41">
    <xf numFmtId="0" fontId="0" fillId="0" borderId="0" xfId="0"/>
    <xf numFmtId="0" fontId="3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3" fillId="0" borderId="0" xfId="0" applyNumberFormat="1" applyFont="1"/>
    <xf numFmtId="0" fontId="6" fillId="3" borderId="2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0" fillId="0" borderId="0" xfId="0" applyFont="1"/>
    <xf numFmtId="164" fontId="0" fillId="0" borderId="0" xfId="0" applyNumberFormat="1" applyFont="1"/>
    <xf numFmtId="0" fontId="2" fillId="2" borderId="0" xfId="2"/>
    <xf numFmtId="2" fontId="2" fillId="2" borderId="1" xfId="2" applyNumberFormat="1" applyBorder="1"/>
    <xf numFmtId="0" fontId="2" fillId="2" borderId="1" xfId="2" applyBorder="1"/>
    <xf numFmtId="0" fontId="5" fillId="2" borderId="0" xfId="2" applyFont="1"/>
    <xf numFmtId="164" fontId="5" fillId="2" borderId="0" xfId="2" applyNumberFormat="1" applyFont="1"/>
    <xf numFmtId="166" fontId="5" fillId="2" borderId="0" xfId="2" applyNumberFormat="1" applyFont="1"/>
    <xf numFmtId="0" fontId="4" fillId="0" borderId="0" xfId="1" applyBorder="1" applyAlignment="1">
      <alignment horizontal="center"/>
    </xf>
    <xf numFmtId="0" fontId="4" fillId="0" borderId="0" xfId="1" applyAlignment="1">
      <alignment horizontal="center" vertical="center"/>
    </xf>
    <xf numFmtId="0" fontId="1" fillId="6" borderId="0" xfId="5" applyBorder="1"/>
    <xf numFmtId="0" fontId="1" fillId="9" borderId="8" xfId="8" applyBorder="1"/>
    <xf numFmtId="0" fontId="1" fillId="6" borderId="9" xfId="5" applyBorder="1"/>
    <xf numFmtId="0" fontId="1" fillId="9" borderId="10" xfId="8" applyBorder="1"/>
    <xf numFmtId="0" fontId="1" fillId="6" borderId="11" xfId="5" applyBorder="1"/>
    <xf numFmtId="0" fontId="1" fillId="6" borderId="12" xfId="5" applyBorder="1"/>
    <xf numFmtId="0" fontId="7" fillId="8" borderId="5" xfId="7" applyFont="1" applyBorder="1" applyAlignment="1">
      <alignment horizontal="center"/>
    </xf>
    <xf numFmtId="0" fontId="7" fillId="8" borderId="6" xfId="7" applyFont="1" applyBorder="1"/>
    <xf numFmtId="0" fontId="7" fillId="8" borderId="7" xfId="7" applyFont="1" applyBorder="1"/>
    <xf numFmtId="0" fontId="8" fillId="10" borderId="0" xfId="9"/>
    <xf numFmtId="2" fontId="8" fillId="7" borderId="0" xfId="6" applyNumberFormat="1"/>
    <xf numFmtId="0" fontId="7" fillId="4" borderId="5" xfId="3" applyFont="1" applyBorder="1" applyAlignment="1">
      <alignment horizontal="center" vertical="center"/>
    </xf>
    <xf numFmtId="0" fontId="7" fillId="4" borderId="6" xfId="3" applyFont="1" applyBorder="1" applyAlignment="1">
      <alignment horizontal="center" vertical="center"/>
    </xf>
    <xf numFmtId="0" fontId="7" fillId="4" borderId="7" xfId="3" applyFont="1" applyBorder="1" applyAlignment="1">
      <alignment horizontal="center" vertical="center"/>
    </xf>
    <xf numFmtId="0" fontId="8" fillId="10" borderId="8" xfId="9" applyBorder="1"/>
    <xf numFmtId="166" fontId="1" fillId="5" borderId="0" xfId="4" applyNumberFormat="1" applyBorder="1"/>
    <xf numFmtId="0" fontId="1" fillId="5" borderId="0" xfId="4" applyBorder="1"/>
    <xf numFmtId="0" fontId="1" fillId="5" borderId="9" xfId="4" applyBorder="1"/>
    <xf numFmtId="0" fontId="8" fillId="10" borderId="10" xfId="9" applyBorder="1"/>
    <xf numFmtId="166" fontId="1" fillId="5" borderId="11" xfId="4" applyNumberFormat="1" applyBorder="1"/>
    <xf numFmtId="0" fontId="1" fillId="5" borderId="11" xfId="4" applyBorder="1"/>
    <xf numFmtId="0" fontId="1" fillId="5" borderId="12" xfId="4" applyBorder="1"/>
  </cellXfs>
  <cellStyles count="10">
    <cellStyle name="20% - Accent3" xfId="4" builtinId="38"/>
    <cellStyle name="20% - Accent5" xfId="8" builtinId="46"/>
    <cellStyle name="40% - Accent2" xfId="2" builtinId="35"/>
    <cellStyle name="40% - Accent3" xfId="5" builtinId="39"/>
    <cellStyle name="60% - Accent3" xfId="6" builtinId="40"/>
    <cellStyle name="Accent3" xfId="3" builtinId="37"/>
    <cellStyle name="Accent5" xfId="7" builtinId="45"/>
    <cellStyle name="Accent6" xfId="9" builtinId="49"/>
    <cellStyle name="Normal" xfId="0" builtinId="0"/>
    <cellStyle name="Title" xfId="1" builtinId="15"/>
  </cellStyles>
  <dxfs count="5">
    <dxf>
      <numFmt numFmtId="166" formatCode="0.000000"/>
    </dxf>
    <dxf>
      <numFmt numFmtId="164" formatCode="0.000"/>
    </dxf>
    <dxf>
      <numFmt numFmtId="164" formatCode="0.000"/>
    </dxf>
    <dxf>
      <font>
        <b/>
      </font>
    </dxf>
    <dxf>
      <border outline="0">
        <top style="thick">
          <color theme="4" tint="0.499984740745262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2" displayName="Table2" ref="A2:C18" totalsRowShown="0" tableBorderDxfId="4">
  <autoFilter ref="A2:C18"/>
  <tableColumns count="3">
    <tableColumn id="1" name="Parameter" dataDxfId="3"/>
    <tableColumn id="2" name="Value" dataDxfId="2"/>
    <tableColumn id="3" name="Unit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2:D5" totalsRowShown="0">
  <autoFilter ref="A2:D5"/>
  <tableColumns count="4">
    <tableColumn id="1" name="Part"/>
    <tableColumn id="2" name="Resistance"/>
    <tableColumn id="3" name="Units"/>
    <tableColumn id="4" name="Notes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8:D14" totalsRowShown="0">
  <autoFilter ref="A8:D14"/>
  <tableColumns count="4">
    <tableColumn id="1" name="Part"/>
    <tableColumn id="2" name="Resistance" dataDxfId="1"/>
    <tableColumn id="3" name="Units"/>
    <tableColumn id="4" name="Notes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9:D24" totalsRowShown="0">
  <autoFilter ref="A19:D24"/>
  <tableColumns count="4">
    <tableColumn id="1" name="Part"/>
    <tableColumn id="2" name="Resistance" dataDxfId="0"/>
    <tableColumn id="3" name="Units"/>
    <tableColumn id="4" name="Note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D18"/>
  <sheetViews>
    <sheetView zoomScaleNormal="100" workbookViewId="0">
      <selection activeCell="C8" sqref="C8"/>
    </sheetView>
  </sheetViews>
  <sheetFormatPr defaultRowHeight="12.75" x14ac:dyDescent="0.2"/>
  <cols>
    <col min="1" max="1" width="21" bestFit="1" customWidth="1"/>
    <col min="2" max="1025" width="11.5703125"/>
  </cols>
  <sheetData>
    <row r="1" spans="1:4" ht="23.25" x14ac:dyDescent="0.35">
      <c r="A1" s="17" t="s">
        <v>0</v>
      </c>
      <c r="B1" s="17"/>
      <c r="C1" s="17"/>
    </row>
    <row r="2" spans="1:4" x14ac:dyDescent="0.2">
      <c r="A2" t="s">
        <v>54</v>
      </c>
      <c r="B2" t="s">
        <v>55</v>
      </c>
      <c r="C2" t="s">
        <v>23</v>
      </c>
    </row>
    <row r="3" spans="1:4" x14ac:dyDescent="0.2">
      <c r="A3" s="1" t="s">
        <v>1</v>
      </c>
      <c r="B3" s="2">
        <v>5.7</v>
      </c>
      <c r="C3" t="s">
        <v>2</v>
      </c>
    </row>
    <row r="4" spans="1:4" x14ac:dyDescent="0.2">
      <c r="A4" s="1" t="s">
        <v>3</v>
      </c>
      <c r="B4" s="2">
        <v>0.443</v>
      </c>
      <c r="C4" t="s">
        <v>4</v>
      </c>
    </row>
    <row r="5" spans="1:4" x14ac:dyDescent="0.2">
      <c r="A5" s="1" t="s">
        <v>5</v>
      </c>
      <c r="B5" s="10">
        <f>B3*B4</f>
        <v>2.5251000000000001</v>
      </c>
      <c r="C5" s="9" t="s">
        <v>6</v>
      </c>
    </row>
    <row r="6" spans="1:4" x14ac:dyDescent="0.2">
      <c r="A6" s="1"/>
      <c r="B6" s="2"/>
    </row>
    <row r="7" spans="1:4" x14ac:dyDescent="0.2">
      <c r="A7" s="1" t="s">
        <v>7</v>
      </c>
      <c r="B7" s="2">
        <v>3.3</v>
      </c>
      <c r="C7" t="s">
        <v>2</v>
      </c>
    </row>
    <row r="8" spans="1:4" x14ac:dyDescent="0.2">
      <c r="A8" s="1" t="s">
        <v>8</v>
      </c>
      <c r="B8" s="2">
        <f>B7/B3</f>
        <v>0.57894736842105254</v>
      </c>
      <c r="C8" t="s">
        <v>9</v>
      </c>
      <c r="D8" t="s">
        <v>10</v>
      </c>
    </row>
    <row r="9" spans="1:4" x14ac:dyDescent="0.2">
      <c r="A9" s="1" t="s">
        <v>11</v>
      </c>
      <c r="B9" s="2">
        <f>B5/B7</f>
        <v>0.7651818181818183</v>
      </c>
      <c r="C9" t="s">
        <v>4</v>
      </c>
      <c r="D9" t="s">
        <v>10</v>
      </c>
    </row>
    <row r="10" spans="1:4" x14ac:dyDescent="0.2">
      <c r="A10" s="1"/>
      <c r="B10" s="2"/>
    </row>
    <row r="11" spans="1:4" x14ac:dyDescent="0.2">
      <c r="A11" s="1" t="s">
        <v>12</v>
      </c>
      <c r="B11" s="2">
        <f>(B4^2)*'I2R Loss + Quiescent'!B5</f>
        <v>5.5597341700000004E-3</v>
      </c>
      <c r="C11" t="s">
        <v>6</v>
      </c>
    </row>
    <row r="12" spans="1:4" x14ac:dyDescent="0.2">
      <c r="A12" s="1" t="s">
        <v>13</v>
      </c>
      <c r="B12" s="2">
        <f>(B9^2)*'I2R Loss + Quiescent'!B14</f>
        <v>0.21776621070884306</v>
      </c>
      <c r="C12" t="s">
        <v>6</v>
      </c>
    </row>
    <row r="13" spans="1:4" x14ac:dyDescent="0.2">
      <c r="A13" s="1" t="s">
        <v>14</v>
      </c>
      <c r="B13" s="2">
        <f>'I2R Loss + Quiescent'!B24*B3</f>
        <v>3.9906162162162161E-2</v>
      </c>
      <c r="C13" t="s">
        <v>6</v>
      </c>
    </row>
    <row r="14" spans="1:4" x14ac:dyDescent="0.2">
      <c r="A14" s="1" t="s">
        <v>15</v>
      </c>
      <c r="B14" s="2">
        <f>'I2R Loss + Quiescent'!B36*B7</f>
        <v>2.2407E-3</v>
      </c>
      <c r="C14" t="s">
        <v>6</v>
      </c>
    </row>
    <row r="15" spans="1:4" x14ac:dyDescent="0.2">
      <c r="A15" s="1"/>
      <c r="B15" s="2"/>
    </row>
    <row r="16" spans="1:4" x14ac:dyDescent="0.2">
      <c r="A16" s="1" t="s">
        <v>16</v>
      </c>
      <c r="B16" s="2">
        <f>SUM(B11:B14)</f>
        <v>0.26547280704100518</v>
      </c>
      <c r="C16" t="s">
        <v>6</v>
      </c>
    </row>
    <row r="17" spans="1:3" x14ac:dyDescent="0.2">
      <c r="A17" s="1" t="s">
        <v>17</v>
      </c>
      <c r="B17" s="5">
        <f>B5-B16</f>
        <v>2.2596271929589951</v>
      </c>
      <c r="C17" t="s">
        <v>6</v>
      </c>
    </row>
    <row r="18" spans="1:3" ht="15" x14ac:dyDescent="0.25">
      <c r="A18" s="11" t="s">
        <v>18</v>
      </c>
      <c r="B18" s="12">
        <f>(B5-B16)/B5*100</f>
        <v>89.48664183434299</v>
      </c>
      <c r="C18" s="13" t="s">
        <v>19</v>
      </c>
    </row>
  </sheetData>
  <mergeCells count="1">
    <mergeCell ref="A1:C1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D36"/>
  <sheetViews>
    <sheetView tabSelected="1" topLeftCell="A13" zoomScaleNormal="100" workbookViewId="0">
      <selection activeCell="A31" sqref="A31:D36"/>
    </sheetView>
  </sheetViews>
  <sheetFormatPr defaultRowHeight="12.75" x14ac:dyDescent="0.2"/>
  <cols>
    <col min="1" max="1" width="21"/>
    <col min="2" max="2" width="12.85546875" customWidth="1"/>
    <col min="3" max="3" width="11.5703125"/>
    <col min="4" max="4" width="31.85546875" bestFit="1" customWidth="1"/>
    <col min="5" max="1025" width="11.5703125"/>
  </cols>
  <sheetData>
    <row r="1" spans="1:4" ht="23.25" x14ac:dyDescent="0.2">
      <c r="A1" s="18" t="s">
        <v>20</v>
      </c>
      <c r="B1" s="18"/>
      <c r="C1" s="18"/>
      <c r="D1" s="18"/>
    </row>
    <row r="2" spans="1:4" x14ac:dyDescent="0.2">
      <c r="A2" t="s">
        <v>21</v>
      </c>
      <c r="B2" t="s">
        <v>22</v>
      </c>
      <c r="C2" t="s">
        <v>23</v>
      </c>
      <c r="D2" t="s">
        <v>24</v>
      </c>
    </row>
    <row r="3" spans="1:4" x14ac:dyDescent="0.2">
      <c r="A3" t="s">
        <v>25</v>
      </c>
      <c r="B3">
        <v>9.3299999999999998E-3</v>
      </c>
      <c r="C3" t="s">
        <v>26</v>
      </c>
      <c r="D3" t="s">
        <v>56</v>
      </c>
    </row>
    <row r="4" spans="1:4" x14ac:dyDescent="0.2">
      <c r="A4" t="s">
        <v>27</v>
      </c>
      <c r="B4">
        <v>1.9E-2</v>
      </c>
      <c r="C4" t="s">
        <v>26</v>
      </c>
    </row>
    <row r="5" spans="1:4" ht="15" x14ac:dyDescent="0.25">
      <c r="A5" s="14" t="s">
        <v>28</v>
      </c>
      <c r="B5" s="14">
        <f>SUM(B3:B4)</f>
        <v>2.8330000000000001E-2</v>
      </c>
      <c r="C5" s="14" t="s">
        <v>26</v>
      </c>
      <c r="D5" s="14"/>
    </row>
    <row r="7" spans="1:4" ht="23.25" x14ac:dyDescent="0.2">
      <c r="A7" s="18" t="s">
        <v>29</v>
      </c>
      <c r="B7" s="18"/>
      <c r="C7" s="18"/>
      <c r="D7" s="18"/>
    </row>
    <row r="8" spans="1:4" x14ac:dyDescent="0.2">
      <c r="A8" t="s">
        <v>21</v>
      </c>
      <c r="B8" t="s">
        <v>22</v>
      </c>
      <c r="C8" t="s">
        <v>23</v>
      </c>
      <c r="D8" t="s">
        <v>24</v>
      </c>
    </row>
    <row r="9" spans="1:4" x14ac:dyDescent="0.2">
      <c r="A9" t="s">
        <v>25</v>
      </c>
      <c r="B9" s="2">
        <v>9.3299999999999998E-3</v>
      </c>
      <c r="C9" t="s">
        <v>26</v>
      </c>
      <c r="D9" t="s">
        <v>56</v>
      </c>
    </row>
    <row r="10" spans="1:4" x14ac:dyDescent="0.2">
      <c r="A10" t="s">
        <v>30</v>
      </c>
      <c r="B10" s="2">
        <v>8.2799999999999999E-2</v>
      </c>
      <c r="C10" t="s">
        <v>26</v>
      </c>
    </row>
    <row r="11" spans="1:4" x14ac:dyDescent="0.2">
      <c r="A11" t="s">
        <v>31</v>
      </c>
      <c r="B11" s="2">
        <v>0.2</v>
      </c>
      <c r="C11" t="s">
        <v>26</v>
      </c>
      <c r="D11" t="s">
        <v>57</v>
      </c>
    </row>
    <row r="12" spans="1:4" x14ac:dyDescent="0.2">
      <c r="A12" t="s">
        <v>32</v>
      </c>
      <c r="B12" s="2">
        <v>3.3000000000000002E-2</v>
      </c>
      <c r="C12" t="s">
        <v>26</v>
      </c>
    </row>
    <row r="13" spans="1:4" x14ac:dyDescent="0.2">
      <c r="A13" t="s">
        <v>33</v>
      </c>
      <c r="B13" s="2">
        <v>4.6800000000000001E-2</v>
      </c>
      <c r="C13" t="s">
        <v>26</v>
      </c>
    </row>
    <row r="14" spans="1:4" ht="15" x14ac:dyDescent="0.25">
      <c r="A14" s="14" t="s">
        <v>28</v>
      </c>
      <c r="B14" s="15">
        <f>SUM(B9:B13)</f>
        <v>0.37193000000000004</v>
      </c>
      <c r="C14" s="14" t="s">
        <v>26</v>
      </c>
      <c r="D14" s="14"/>
    </row>
    <row r="15" spans="1:4" x14ac:dyDescent="0.2">
      <c r="B15" s="2"/>
    </row>
    <row r="16" spans="1:4" x14ac:dyDescent="0.2">
      <c r="B16" s="2"/>
    </row>
    <row r="17" spans="1:4" x14ac:dyDescent="0.2">
      <c r="B17" s="2"/>
    </row>
    <row r="18" spans="1:4" ht="23.25" x14ac:dyDescent="0.2">
      <c r="A18" s="18" t="s">
        <v>34</v>
      </c>
      <c r="B18" s="18"/>
      <c r="C18" s="18"/>
      <c r="D18" s="18"/>
    </row>
    <row r="19" spans="1:4" x14ac:dyDescent="0.2">
      <c r="A19" s="6" t="s">
        <v>21</v>
      </c>
      <c r="B19" s="7" t="s">
        <v>22</v>
      </c>
      <c r="C19" s="8" t="s">
        <v>23</v>
      </c>
      <c r="D19" t="s">
        <v>24</v>
      </c>
    </row>
    <row r="20" spans="1:4" x14ac:dyDescent="0.2">
      <c r="A20" t="s">
        <v>35</v>
      </c>
      <c r="B20" s="4">
        <v>8.8000000000000003E-4</v>
      </c>
      <c r="C20" t="s">
        <v>4</v>
      </c>
      <c r="D20" t="s">
        <v>52</v>
      </c>
    </row>
    <row r="21" spans="1:4" x14ac:dyDescent="0.2">
      <c r="A21" t="s">
        <v>36</v>
      </c>
      <c r="B21" s="4">
        <v>2.3999999999999998E-3</v>
      </c>
      <c r="C21" t="s">
        <v>4</v>
      </c>
    </row>
    <row r="22" spans="1:4" x14ac:dyDescent="0.2">
      <c r="A22" t="s">
        <v>37</v>
      </c>
      <c r="B22" s="4">
        <v>1E-3</v>
      </c>
      <c r="C22" t="s">
        <v>4</v>
      </c>
    </row>
    <row r="23" spans="1:4" x14ac:dyDescent="0.2">
      <c r="A23" t="s">
        <v>38</v>
      </c>
      <c r="B23" s="4">
        <f>'Power Summary'!B3/(30100+40200)</f>
        <v>8.1081081081081077E-5</v>
      </c>
      <c r="C23" t="s">
        <v>4</v>
      </c>
    </row>
    <row r="24" spans="1:4" ht="15" x14ac:dyDescent="0.25">
      <c r="A24" s="14" t="s">
        <v>28</v>
      </c>
      <c r="B24" s="16">
        <f>SUM(B21:B23)+B20*4</f>
        <v>7.0010810810810804E-3</v>
      </c>
      <c r="C24" s="14" t="s">
        <v>39</v>
      </c>
      <c r="D24" s="14"/>
    </row>
    <row r="25" spans="1:4" x14ac:dyDescent="0.2">
      <c r="B25" s="2"/>
    </row>
    <row r="26" spans="1:4" x14ac:dyDescent="0.2">
      <c r="B26" s="2"/>
    </row>
    <row r="27" spans="1:4" x14ac:dyDescent="0.2">
      <c r="B27" s="2"/>
    </row>
    <row r="28" spans="1:4" x14ac:dyDescent="0.2">
      <c r="B28" s="2"/>
    </row>
    <row r="29" spans="1:4" x14ac:dyDescent="0.2">
      <c r="B29" s="2"/>
    </row>
    <row r="30" spans="1:4" ht="13.5" thickBot="1" x14ac:dyDescent="0.25">
      <c r="B30" s="2"/>
    </row>
    <row r="31" spans="1:4" ht="15" x14ac:dyDescent="0.2">
      <c r="A31" s="30" t="s">
        <v>40</v>
      </c>
      <c r="B31" s="31"/>
      <c r="C31" s="31"/>
      <c r="D31" s="32"/>
    </row>
    <row r="32" spans="1:4" ht="15" x14ac:dyDescent="0.25">
      <c r="A32" s="33" t="s">
        <v>31</v>
      </c>
      <c r="B32" s="34">
        <v>4.0000000000000003E-5</v>
      </c>
      <c r="C32" s="35" t="s">
        <v>4</v>
      </c>
      <c r="D32" s="36"/>
    </row>
    <row r="33" spans="1:4" ht="15" x14ac:dyDescent="0.25">
      <c r="A33" s="33" t="s">
        <v>41</v>
      </c>
      <c r="B33" s="34">
        <v>4.1999999999999998E-5</v>
      </c>
      <c r="C33" s="35" t="s">
        <v>4</v>
      </c>
      <c r="D33" s="36"/>
    </row>
    <row r="34" spans="1:4" ht="15" x14ac:dyDescent="0.25">
      <c r="A34" s="33" t="s">
        <v>42</v>
      </c>
      <c r="B34" s="34">
        <v>5.9699999999999998E-4</v>
      </c>
      <c r="C34" s="35" t="s">
        <v>4</v>
      </c>
      <c r="D34" s="36"/>
    </row>
    <row r="35" spans="1:4" ht="15" x14ac:dyDescent="0.25">
      <c r="A35" s="33" t="s">
        <v>53</v>
      </c>
      <c r="B35" s="34">
        <f>'I2R Loss + Quiescent'!B6/(40200+30100)</f>
        <v>0</v>
      </c>
      <c r="C35" s="35" t="s">
        <v>4</v>
      </c>
      <c r="D35" s="36"/>
    </row>
    <row r="36" spans="1:4" ht="15.75" thickBot="1" x14ac:dyDescent="0.3">
      <c r="A36" s="37" t="s">
        <v>28</v>
      </c>
      <c r="B36" s="38">
        <f>SUM(B32:B35)</f>
        <v>6.7900000000000002E-4</v>
      </c>
      <c r="C36" s="39" t="s">
        <v>39</v>
      </c>
      <c r="D36" s="40"/>
    </row>
  </sheetData>
  <mergeCells count="4">
    <mergeCell ref="A1:D1"/>
    <mergeCell ref="A7:D7"/>
    <mergeCell ref="A18:D18"/>
    <mergeCell ref="A31:D31"/>
  </mergeCells>
  <pageMargins left="0.78749999999999998" right="0.78749999999999998" top="1.05277777777778" bottom="1.05277777777778" header="0.78749999999999998" footer="0.78749999999999998"/>
  <pageSetup orientation="portrait" horizontalDpi="0" verticalDpi="0" r:id="rId1"/>
  <headerFooter>
    <oddHeader>&amp;C&amp;"Times New Roman,Regular"&amp;12&amp;A</oddHeader>
    <oddFooter>&amp;C&amp;"Times New Roman,Regular"&amp;12Page &amp;P</oddFooter>
  </headerFooter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D5"/>
  <sheetViews>
    <sheetView zoomScaleNormal="100" workbookViewId="0">
      <selection activeCell="D2" sqref="D2"/>
    </sheetView>
  </sheetViews>
  <sheetFormatPr defaultRowHeight="12.75" x14ac:dyDescent="0.2"/>
  <cols>
    <col min="1" max="1025" width="11.5703125"/>
  </cols>
  <sheetData>
    <row r="1" spans="1:4" x14ac:dyDescent="0.2">
      <c r="A1" t="s">
        <v>43</v>
      </c>
    </row>
    <row r="2" spans="1:4" x14ac:dyDescent="0.2">
      <c r="A2" t="s">
        <v>44</v>
      </c>
      <c r="B2" s="3">
        <v>500000</v>
      </c>
      <c r="C2" t="s">
        <v>45</v>
      </c>
    </row>
    <row r="3" spans="1:4" x14ac:dyDescent="0.2">
      <c r="A3" t="s">
        <v>46</v>
      </c>
      <c r="B3" s="3">
        <v>9.9999999999999995E-7</v>
      </c>
      <c r="C3" t="s">
        <v>47</v>
      </c>
      <c r="D3" t="s">
        <v>48</v>
      </c>
    </row>
    <row r="4" spans="1:4" x14ac:dyDescent="0.2">
      <c r="A4" t="s">
        <v>49</v>
      </c>
      <c r="B4" s="3">
        <v>9.9999999999999995E-7</v>
      </c>
      <c r="C4" t="s">
        <v>47</v>
      </c>
      <c r="D4" t="s">
        <v>48</v>
      </c>
    </row>
    <row r="5" spans="1:4" x14ac:dyDescent="0.2">
      <c r="A5" t="s">
        <v>50</v>
      </c>
      <c r="B5">
        <f>(('Power Summary'!B3*'Power Summary'!B9)/2)*(B3+B4)</f>
        <v>4.3615363636363644E-6</v>
      </c>
      <c r="C5" t="s">
        <v>6</v>
      </c>
    </row>
  </sheetData>
  <pageMargins left="0.78749999999999998" right="0.78749999999999998" top="1.05277777777778" bottom="1.05277777777778" header="0.78749999999999998" footer="0.78749999999999998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27"/>
  <sheetViews>
    <sheetView zoomScaleNormal="100" workbookViewId="0">
      <selection activeCell="G6" sqref="G6"/>
    </sheetView>
  </sheetViews>
  <sheetFormatPr defaultRowHeight="12.75" x14ac:dyDescent="0.2"/>
  <cols>
    <col min="1" max="1" width="9" bestFit="1" customWidth="1"/>
    <col min="2" max="2" width="12.5703125" bestFit="1" customWidth="1"/>
    <col min="3" max="3" width="10.28515625" bestFit="1" customWidth="1"/>
    <col min="4" max="4" width="12.7109375" bestFit="1" customWidth="1"/>
    <col min="5" max="1025" width="11.5703125"/>
  </cols>
  <sheetData>
    <row r="1" spans="1:6" ht="15" x14ac:dyDescent="0.25">
      <c r="A1" s="25" t="s">
        <v>51</v>
      </c>
      <c r="B1" s="26" t="s">
        <v>58</v>
      </c>
      <c r="C1" s="26" t="s">
        <v>59</v>
      </c>
      <c r="D1" s="27" t="s">
        <v>60</v>
      </c>
      <c r="F1" s="28" t="s">
        <v>61</v>
      </c>
    </row>
    <row r="2" spans="1:6" ht="15" x14ac:dyDescent="0.25">
      <c r="A2" s="20">
        <v>-60</v>
      </c>
      <c r="B2" s="19">
        <v>5.7640000000000002</v>
      </c>
      <c r="C2" s="19">
        <v>442.69439999999997</v>
      </c>
      <c r="D2" s="21">
        <f t="shared" ref="D2:D27" si="0">B2*C2</f>
        <v>2551.6905216</v>
      </c>
      <c r="F2" s="29">
        <f>'Power Summary'!B17</f>
        <v>2.2596271929589951</v>
      </c>
    </row>
    <row r="3" spans="1:6" ht="15" x14ac:dyDescent="0.25">
      <c r="A3" s="20">
        <f t="shared" ref="A3:A19" si="1">A2+5</f>
        <v>-55</v>
      </c>
      <c r="B3" s="19">
        <v>5.6989999999999998</v>
      </c>
      <c r="C3" s="19">
        <v>442.7004</v>
      </c>
      <c r="D3" s="21">
        <f t="shared" si="0"/>
        <v>2522.9495796000001</v>
      </c>
    </row>
    <row r="4" spans="1:6" ht="15" x14ac:dyDescent="0.25">
      <c r="A4" s="20">
        <f t="shared" si="1"/>
        <v>-50</v>
      </c>
      <c r="B4" s="19">
        <v>5.6340000000000003</v>
      </c>
      <c r="C4" s="19">
        <v>442.70639999999997</v>
      </c>
      <c r="D4" s="21">
        <f t="shared" si="0"/>
        <v>2494.2078575999999</v>
      </c>
    </row>
    <row r="5" spans="1:6" ht="15" x14ac:dyDescent="0.25">
      <c r="A5" s="20">
        <f t="shared" si="1"/>
        <v>-45</v>
      </c>
      <c r="B5" s="19">
        <v>5.569</v>
      </c>
      <c r="C5" s="19">
        <v>442.7124</v>
      </c>
      <c r="D5" s="21">
        <f t="shared" si="0"/>
        <v>2465.4653555999998</v>
      </c>
    </row>
    <row r="6" spans="1:6" ht="15" x14ac:dyDescent="0.25">
      <c r="A6" s="20">
        <f t="shared" si="1"/>
        <v>-40</v>
      </c>
      <c r="B6" s="19">
        <v>5.5039999999999996</v>
      </c>
      <c r="C6" s="19">
        <v>442.71839999999997</v>
      </c>
      <c r="D6" s="21">
        <f t="shared" si="0"/>
        <v>2436.7220735999995</v>
      </c>
    </row>
    <row r="7" spans="1:6" ht="15" x14ac:dyDescent="0.25">
      <c r="A7" s="20">
        <f t="shared" si="1"/>
        <v>-35</v>
      </c>
      <c r="B7" s="19">
        <v>5.4390000000000001</v>
      </c>
      <c r="C7" s="19">
        <v>442.7244</v>
      </c>
      <c r="D7" s="21">
        <f t="shared" si="0"/>
        <v>2407.9780116000002</v>
      </c>
    </row>
    <row r="8" spans="1:6" ht="15" x14ac:dyDescent="0.25">
      <c r="A8" s="20">
        <f t="shared" si="1"/>
        <v>-30</v>
      </c>
      <c r="B8" s="19">
        <v>5.3739999999999997</v>
      </c>
      <c r="C8" s="19">
        <v>442.73039999999997</v>
      </c>
      <c r="D8" s="21">
        <f t="shared" si="0"/>
        <v>2379.2331695999997</v>
      </c>
    </row>
    <row r="9" spans="1:6" ht="15" x14ac:dyDescent="0.25">
      <c r="A9" s="20">
        <f t="shared" si="1"/>
        <v>-25</v>
      </c>
      <c r="B9" s="19">
        <v>5.3090000000000002</v>
      </c>
      <c r="C9" s="19">
        <v>442.7364</v>
      </c>
      <c r="D9" s="21">
        <f t="shared" si="0"/>
        <v>2350.4875476000002</v>
      </c>
    </row>
    <row r="10" spans="1:6" ht="15" x14ac:dyDescent="0.25">
      <c r="A10" s="20">
        <f t="shared" si="1"/>
        <v>-20</v>
      </c>
      <c r="B10" s="19">
        <v>5.2439999999999998</v>
      </c>
      <c r="C10" s="19">
        <v>442.74239999999998</v>
      </c>
      <c r="D10" s="21">
        <f t="shared" si="0"/>
        <v>2321.7411456</v>
      </c>
    </row>
    <row r="11" spans="1:6" ht="15" x14ac:dyDescent="0.25">
      <c r="A11" s="20">
        <f t="shared" si="1"/>
        <v>-15</v>
      </c>
      <c r="B11" s="19">
        <v>5.1790000000000003</v>
      </c>
      <c r="C11" s="19">
        <v>442.7484</v>
      </c>
      <c r="D11" s="21">
        <f t="shared" si="0"/>
        <v>2292.9939635999999</v>
      </c>
    </row>
    <row r="12" spans="1:6" ht="15" x14ac:dyDescent="0.25">
      <c r="A12" s="20">
        <f t="shared" si="1"/>
        <v>-10</v>
      </c>
      <c r="B12" s="19">
        <v>5.1139999999999999</v>
      </c>
      <c r="C12" s="19">
        <v>442.75439999999998</v>
      </c>
      <c r="D12" s="21">
        <f t="shared" si="0"/>
        <v>2264.2460016</v>
      </c>
    </row>
    <row r="13" spans="1:6" ht="15" x14ac:dyDescent="0.25">
      <c r="A13" s="20">
        <f t="shared" si="1"/>
        <v>-5</v>
      </c>
      <c r="B13" s="19">
        <v>5.0490000000000004</v>
      </c>
      <c r="C13" s="19">
        <v>442.7604</v>
      </c>
      <c r="D13" s="21">
        <f t="shared" si="0"/>
        <v>2235.4972596000002</v>
      </c>
    </row>
    <row r="14" spans="1:6" ht="15" x14ac:dyDescent="0.25">
      <c r="A14" s="20">
        <f t="shared" si="1"/>
        <v>0</v>
      </c>
      <c r="B14" s="19">
        <v>4.984</v>
      </c>
      <c r="C14" s="19">
        <v>442.76639999999998</v>
      </c>
      <c r="D14" s="21">
        <f t="shared" si="0"/>
        <v>2206.7477375999997</v>
      </c>
    </row>
    <row r="15" spans="1:6" ht="15" x14ac:dyDescent="0.25">
      <c r="A15" s="20">
        <f t="shared" si="1"/>
        <v>5</v>
      </c>
      <c r="B15" s="19">
        <v>4.9189999999999996</v>
      </c>
      <c r="C15" s="19">
        <v>442.7724</v>
      </c>
      <c r="D15" s="21">
        <f t="shared" si="0"/>
        <v>2177.9974355999998</v>
      </c>
    </row>
    <row r="16" spans="1:6" ht="15" x14ac:dyDescent="0.25">
      <c r="A16" s="20">
        <f t="shared" si="1"/>
        <v>10</v>
      </c>
      <c r="B16" s="19">
        <v>4.8540000000000001</v>
      </c>
      <c r="C16" s="19">
        <v>442.77839999999998</v>
      </c>
      <c r="D16" s="21">
        <f t="shared" si="0"/>
        <v>2149.2463536</v>
      </c>
    </row>
    <row r="17" spans="1:4" ht="15" x14ac:dyDescent="0.25">
      <c r="A17" s="20">
        <f t="shared" si="1"/>
        <v>15</v>
      </c>
      <c r="B17" s="19">
        <v>4.7889999999999997</v>
      </c>
      <c r="C17" s="19">
        <v>442.78440000000001</v>
      </c>
      <c r="D17" s="21">
        <f t="shared" si="0"/>
        <v>2120.4944915999999</v>
      </c>
    </row>
    <row r="18" spans="1:4" ht="15" x14ac:dyDescent="0.25">
      <c r="A18" s="20">
        <f t="shared" si="1"/>
        <v>20</v>
      </c>
      <c r="B18" s="19">
        <v>4.7240000000000002</v>
      </c>
      <c r="C18" s="19">
        <v>442.79039999999998</v>
      </c>
      <c r="D18" s="21">
        <f t="shared" si="0"/>
        <v>2091.7418496</v>
      </c>
    </row>
    <row r="19" spans="1:4" ht="15" x14ac:dyDescent="0.25">
      <c r="A19" s="20">
        <f t="shared" si="1"/>
        <v>25</v>
      </c>
      <c r="B19" s="19">
        <v>4.6589999999999998</v>
      </c>
      <c r="C19" s="19">
        <v>442.79640000000001</v>
      </c>
      <c r="D19" s="21">
        <f t="shared" si="0"/>
        <v>2062.9884275999998</v>
      </c>
    </row>
    <row r="20" spans="1:4" ht="15" x14ac:dyDescent="0.25">
      <c r="A20" s="20">
        <v>28</v>
      </c>
      <c r="B20" s="19">
        <v>4.62</v>
      </c>
      <c r="C20" s="19">
        <v>442.8</v>
      </c>
      <c r="D20" s="21">
        <f t="shared" si="0"/>
        <v>2045.7360000000001</v>
      </c>
    </row>
    <row r="21" spans="1:4" ht="15" x14ac:dyDescent="0.25">
      <c r="A21" s="20">
        <v>30</v>
      </c>
      <c r="B21" s="19">
        <v>4.5940000000000003</v>
      </c>
      <c r="C21" s="19">
        <v>442.80239999999998</v>
      </c>
      <c r="D21" s="21">
        <f t="shared" si="0"/>
        <v>2034.2342255999999</v>
      </c>
    </row>
    <row r="22" spans="1:4" ht="15" x14ac:dyDescent="0.25">
      <c r="A22" s="20">
        <v>35</v>
      </c>
      <c r="B22" s="19">
        <v>4.5289999999999999</v>
      </c>
      <c r="C22" s="19">
        <v>442.80840000000001</v>
      </c>
      <c r="D22" s="21">
        <f t="shared" si="0"/>
        <v>2005.4792436</v>
      </c>
    </row>
    <row r="23" spans="1:4" ht="15" x14ac:dyDescent="0.25">
      <c r="A23" s="20">
        <v>40</v>
      </c>
      <c r="B23" s="19">
        <v>4.4640000000000004</v>
      </c>
      <c r="C23" s="19">
        <v>442.81439999999998</v>
      </c>
      <c r="D23" s="21">
        <f t="shared" si="0"/>
        <v>1976.7234816</v>
      </c>
    </row>
    <row r="24" spans="1:4" ht="15" x14ac:dyDescent="0.25">
      <c r="A24" s="20">
        <v>45</v>
      </c>
      <c r="B24" s="19">
        <v>4.399</v>
      </c>
      <c r="C24" s="19">
        <v>442.82040000000001</v>
      </c>
      <c r="D24" s="21">
        <f t="shared" si="0"/>
        <v>1947.9669395999999</v>
      </c>
    </row>
    <row r="25" spans="1:4" ht="15" x14ac:dyDescent="0.25">
      <c r="A25" s="20">
        <v>50</v>
      </c>
      <c r="B25" s="19">
        <v>4.3339999999999996</v>
      </c>
      <c r="C25" s="19">
        <v>442.82639999999998</v>
      </c>
      <c r="D25" s="21">
        <f t="shared" si="0"/>
        <v>1919.2096175999998</v>
      </c>
    </row>
    <row r="26" spans="1:4" ht="15" x14ac:dyDescent="0.25">
      <c r="A26" s="20">
        <v>55</v>
      </c>
      <c r="B26" s="19">
        <v>4.2690000000000001</v>
      </c>
      <c r="C26" s="19">
        <v>442.83240000000001</v>
      </c>
      <c r="D26" s="21">
        <f t="shared" si="0"/>
        <v>1890.4515156</v>
      </c>
    </row>
    <row r="27" spans="1:4" ht="15.75" thickBot="1" x14ac:dyDescent="0.3">
      <c r="A27" s="22">
        <v>60</v>
      </c>
      <c r="B27" s="23">
        <v>4.2039999999999997</v>
      </c>
      <c r="C27" s="23">
        <v>442.83839999999998</v>
      </c>
      <c r="D27" s="24">
        <f t="shared" si="0"/>
        <v>1861.6926335999997</v>
      </c>
    </row>
  </sheetData>
  <pageMargins left="0.78749999999999998" right="0.78749999999999998" top="1.05277777777778" bottom="1.05277777777778" header="0.78749999999999998" footer="0.78749999999999998"/>
  <pageSetup orientation="portrait" horizontalDpi="0" verticalDpi="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8423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Power Summary</vt:lpstr>
      <vt:lpstr>I2R Loss + Quiescent</vt:lpstr>
      <vt:lpstr>Switching Loss</vt:lpstr>
      <vt:lpstr>Expected Panel Load Voltages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Bryce</cp:lastModifiedBy>
  <cp:revision>40</cp:revision>
  <dcterms:created xsi:type="dcterms:W3CDTF">2014-12-06T10:40:05Z</dcterms:created>
  <dcterms:modified xsi:type="dcterms:W3CDTF">2016-09-03T19:16:16Z</dcterms:modified>
  <dc:language>en-US</dc:language>
</cp:coreProperties>
</file>