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211724\Downloads\ALL Data SDA\Statistics new data\"/>
    </mc:Choice>
  </mc:AlternateContent>
  <xr:revisionPtr revIDLastSave="0" documentId="13_ncr:1_{D53F39A8-EB0B-4CAF-88C7-560F04DF5A9E}" xr6:coauthVersionLast="47" xr6:coauthVersionMax="47" xr10:uidLastSave="{00000000-0000-0000-0000-000000000000}"/>
  <bookViews>
    <workbookView xWindow="-120" yWindow="-120" windowWidth="20730" windowHeight="11040" firstSheet="2" activeTab="4" xr2:uid="{98B851DE-AAA1-4C4A-95FF-A28F293761E3}"/>
  </bookViews>
  <sheets>
    <sheet name="Pearson's 1st" sheetId="1" r:id="rId1"/>
    <sheet name="Pearson's 2nd" sheetId="2" r:id="rId2"/>
    <sheet name="Practice Example" sheetId="3" r:id="rId3"/>
    <sheet name="Spearman Rank's 1" sheetId="4" r:id="rId4"/>
    <sheet name="SR 2nd" sheetId="5" r:id="rId5"/>
    <sheet name="SR 3rd" sheetId="6" r:id="rId6"/>
    <sheet name="Sheet1" sheetId="7" r:id="rId7"/>
    <sheet name="Sheet2" sheetId="8" r:id="rId8"/>
    <sheet name="Sheet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9" l="1"/>
  <c r="K6" i="9"/>
  <c r="C17" i="9"/>
  <c r="D18" i="9"/>
  <c r="D19" i="9"/>
  <c r="D20" i="9"/>
  <c r="D21" i="9"/>
  <c r="D22" i="9"/>
  <c r="D23" i="9"/>
  <c r="D24" i="9"/>
  <c r="D17" i="9"/>
  <c r="C18" i="9"/>
  <c r="C19" i="9"/>
  <c r="C20" i="9"/>
  <c r="C21" i="9"/>
  <c r="C22" i="9"/>
  <c r="C23" i="9"/>
  <c r="C24" i="9"/>
  <c r="I14" i="9"/>
  <c r="H19" i="9"/>
  <c r="H8" i="9"/>
  <c r="I8" i="9" s="1"/>
  <c r="I6" i="9"/>
  <c r="H6" i="9"/>
  <c r="I7" i="9"/>
  <c r="I9" i="9"/>
  <c r="I10" i="9"/>
  <c r="I11" i="9"/>
  <c r="I12" i="9"/>
  <c r="I13" i="9"/>
  <c r="H7" i="9"/>
  <c r="H9" i="9"/>
  <c r="H10" i="9"/>
  <c r="H11" i="9"/>
  <c r="H12" i="9"/>
  <c r="H13" i="9"/>
  <c r="E24" i="1"/>
  <c r="N21" i="1"/>
  <c r="L20" i="1"/>
  <c r="G5" i="1"/>
  <c r="H20" i="9" l="1"/>
  <c r="L19" i="9" s="1"/>
  <c r="Q3" i="2"/>
  <c r="B15" i="1"/>
  <c r="C5" i="1"/>
  <c r="B4" i="1"/>
  <c r="C3" i="1"/>
  <c r="B3" i="1"/>
  <c r="B2" i="1"/>
  <c r="E16" i="1"/>
  <c r="G9" i="1" s="1"/>
  <c r="I9" i="1" s="1"/>
  <c r="B14" i="1"/>
  <c r="H5" i="1"/>
  <c r="K5" i="1"/>
  <c r="H6" i="1"/>
  <c r="K6" i="1"/>
  <c r="H7" i="1"/>
  <c r="K7" i="1"/>
  <c r="H8" i="1"/>
  <c r="K8" i="1"/>
  <c r="H9" i="1"/>
  <c r="K9" i="1" s="1"/>
  <c r="H10" i="1"/>
  <c r="K10" i="1" s="1"/>
  <c r="H11" i="1"/>
  <c r="K11" i="1" s="1"/>
  <c r="H12" i="1"/>
  <c r="H13" i="1"/>
  <c r="H14" i="1"/>
  <c r="K14" i="1"/>
  <c r="F16" i="1"/>
  <c r="K16" i="8"/>
  <c r="I18" i="8"/>
  <c r="I16" i="8"/>
  <c r="I13" i="8"/>
  <c r="H12" i="8"/>
  <c r="H16" i="8"/>
  <c r="H5" i="8"/>
  <c r="H6" i="8"/>
  <c r="I6" i="8"/>
  <c r="H7" i="8"/>
  <c r="I7" i="8"/>
  <c r="H8" i="8"/>
  <c r="I8" i="8"/>
  <c r="H9" i="8"/>
  <c r="I9" i="8"/>
  <c r="H10" i="8"/>
  <c r="I10" i="8"/>
  <c r="H11" i="8"/>
  <c r="I11" i="8"/>
  <c r="I12" i="8"/>
  <c r="H13" i="8"/>
  <c r="H14" i="8"/>
  <c r="I14" i="8"/>
  <c r="I5" i="8"/>
  <c r="G16" i="8"/>
  <c r="G6" i="8"/>
  <c r="G7" i="8"/>
  <c r="G8" i="8"/>
  <c r="G9" i="8"/>
  <c r="G10" i="8"/>
  <c r="G11" i="8"/>
  <c r="G12" i="8"/>
  <c r="G13" i="8"/>
  <c r="G14" i="8"/>
  <c r="G5" i="8"/>
  <c r="F14" i="8"/>
  <c r="E14" i="8"/>
  <c r="F6" i="8"/>
  <c r="F7" i="8"/>
  <c r="F8" i="8"/>
  <c r="F9" i="8"/>
  <c r="F10" i="8"/>
  <c r="F11" i="8"/>
  <c r="F12" i="8"/>
  <c r="F13" i="8"/>
  <c r="F5" i="8"/>
  <c r="E6" i="8"/>
  <c r="E7" i="8"/>
  <c r="E8" i="8"/>
  <c r="E9" i="8"/>
  <c r="E10" i="8"/>
  <c r="E11" i="8"/>
  <c r="E12" i="8"/>
  <c r="E13" i="8"/>
  <c r="E5" i="8"/>
  <c r="D16" i="8"/>
  <c r="C16" i="8"/>
  <c r="G32" i="7"/>
  <c r="H29" i="7"/>
  <c r="H26" i="7"/>
  <c r="H25" i="7"/>
  <c r="H24" i="7"/>
  <c r="H23" i="7"/>
  <c r="H22" i="7"/>
  <c r="J12" i="7"/>
  <c r="J13" i="7"/>
  <c r="J14" i="7"/>
  <c r="J9" i="7"/>
  <c r="I10" i="7"/>
  <c r="J10" i="7" s="1"/>
  <c r="I11" i="7"/>
  <c r="J11" i="7" s="1"/>
  <c r="I12" i="7"/>
  <c r="I13" i="7"/>
  <c r="I14" i="7"/>
  <c r="I15" i="7"/>
  <c r="J15" i="7" s="1"/>
  <c r="I16" i="7"/>
  <c r="J16" i="7" s="1"/>
  <c r="I17" i="7"/>
  <c r="J17" i="7" s="1"/>
  <c r="I18" i="7"/>
  <c r="J18" i="7" s="1"/>
  <c r="I19" i="7"/>
  <c r="J19" i="7" s="1"/>
  <c r="I9" i="7"/>
  <c r="V31" i="6"/>
  <c r="I12" i="5"/>
  <c r="I6" i="5"/>
  <c r="I7" i="5"/>
  <c r="I8" i="5"/>
  <c r="I9" i="5"/>
  <c r="I10" i="5"/>
  <c r="I11" i="5"/>
  <c r="I5" i="5"/>
  <c r="H6" i="5"/>
  <c r="H7" i="5"/>
  <c r="H8" i="5"/>
  <c r="H9" i="5"/>
  <c r="H10" i="5"/>
  <c r="H11" i="5"/>
  <c r="H5" i="5"/>
  <c r="E15" i="2"/>
  <c r="D15" i="2"/>
  <c r="H15" i="2"/>
  <c r="H14" i="2"/>
  <c r="J29" i="1"/>
  <c r="AC9" i="6"/>
  <c r="K7" i="4"/>
  <c r="F6" i="4"/>
  <c r="E17" i="2"/>
  <c r="D17" i="2"/>
  <c r="C10" i="3"/>
  <c r="C8" i="3"/>
  <c r="C6" i="3"/>
  <c r="B6" i="3"/>
  <c r="B5" i="3"/>
  <c r="L4" i="3"/>
  <c r="I4" i="3"/>
  <c r="L12" i="3"/>
  <c r="K9" i="3"/>
  <c r="K4" i="3"/>
  <c r="K5" i="3"/>
  <c r="L5" i="3"/>
  <c r="K6" i="3"/>
  <c r="L6" i="3"/>
  <c r="K7" i="3"/>
  <c r="L7" i="3"/>
  <c r="K8" i="3"/>
  <c r="L8" i="3"/>
  <c r="L9" i="3"/>
  <c r="K10" i="3"/>
  <c r="L10" i="3"/>
  <c r="K11" i="3"/>
  <c r="L11" i="3"/>
  <c r="K12" i="3"/>
  <c r="K13" i="3"/>
  <c r="L13" i="3"/>
  <c r="K14" i="3"/>
  <c r="L14" i="3"/>
  <c r="J14" i="3"/>
  <c r="J5" i="3"/>
  <c r="J6" i="3"/>
  <c r="J7" i="3"/>
  <c r="J8" i="3"/>
  <c r="J9" i="3"/>
  <c r="J10" i="3"/>
  <c r="J11" i="3"/>
  <c r="J12" i="3"/>
  <c r="J13" i="3"/>
  <c r="J4" i="3"/>
  <c r="I6" i="3"/>
  <c r="H5" i="3"/>
  <c r="I5" i="3"/>
  <c r="H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4" i="3"/>
  <c r="G16" i="3"/>
  <c r="F16" i="3"/>
  <c r="G11" i="1" l="1"/>
  <c r="G8" i="1"/>
  <c r="I8" i="1" s="1"/>
  <c r="G6" i="1"/>
  <c r="G10" i="1"/>
  <c r="J5" i="1"/>
  <c r="G13" i="1"/>
  <c r="J13" i="1" s="1"/>
  <c r="G7" i="1"/>
  <c r="G14" i="1"/>
  <c r="G12" i="1"/>
  <c r="J12" i="1" s="1"/>
  <c r="K12" i="1"/>
  <c r="J9" i="1"/>
  <c r="K13" i="1"/>
  <c r="J8" i="1"/>
  <c r="J21" i="7"/>
  <c r="H16" i="2"/>
  <c r="H17" i="2" s="1"/>
  <c r="J10" i="2"/>
  <c r="K7" i="2"/>
  <c r="I7" i="2"/>
  <c r="I6" i="2"/>
  <c r="B11" i="1"/>
  <c r="C9" i="1"/>
  <c r="B9" i="1"/>
  <c r="B7" i="1"/>
  <c r="I31" i="6"/>
  <c r="I26" i="6"/>
  <c r="I24" i="6"/>
  <c r="I22" i="6"/>
  <c r="U14" i="6"/>
  <c r="S14" i="5"/>
  <c r="R6" i="5"/>
  <c r="U5" i="6"/>
  <c r="T12" i="6"/>
  <c r="T5" i="6"/>
  <c r="U6" i="6"/>
  <c r="U7" i="6"/>
  <c r="U8" i="6"/>
  <c r="U9" i="6"/>
  <c r="U10" i="6"/>
  <c r="U11" i="6"/>
  <c r="U12" i="6"/>
  <c r="T6" i="6"/>
  <c r="T7" i="6"/>
  <c r="T8" i="6"/>
  <c r="T9" i="6"/>
  <c r="T10" i="6"/>
  <c r="T11" i="6"/>
  <c r="R16" i="5"/>
  <c r="R7" i="5"/>
  <c r="R8" i="5"/>
  <c r="R9" i="5"/>
  <c r="R10" i="5"/>
  <c r="R11" i="5"/>
  <c r="R12" i="5"/>
  <c r="Q7" i="5"/>
  <c r="Q8" i="5"/>
  <c r="Q9" i="5"/>
  <c r="Q10" i="5"/>
  <c r="Q11" i="5"/>
  <c r="Q12" i="5"/>
  <c r="Q6" i="5"/>
  <c r="H13" i="4"/>
  <c r="G7" i="4"/>
  <c r="G8" i="4"/>
  <c r="G9" i="4"/>
  <c r="G10" i="4"/>
  <c r="G11" i="4"/>
  <c r="G12" i="4"/>
  <c r="G6" i="4"/>
  <c r="F7" i="4"/>
  <c r="F8" i="4"/>
  <c r="F9" i="4"/>
  <c r="F10" i="4"/>
  <c r="F11" i="4"/>
  <c r="F12" i="4"/>
  <c r="I13" i="1" l="1"/>
  <c r="I5" i="1"/>
  <c r="I16" i="1" s="1"/>
  <c r="J14" i="1"/>
  <c r="I14" i="1"/>
  <c r="I10" i="1"/>
  <c r="J10" i="1"/>
  <c r="J6" i="1"/>
  <c r="J16" i="1" s="1"/>
  <c r="M17" i="1" s="1"/>
  <c r="J25" i="1" s="1"/>
  <c r="I6" i="1"/>
  <c r="J7" i="1"/>
  <c r="I7" i="1"/>
  <c r="I12" i="1"/>
  <c r="I11" i="1"/>
  <c r="J11" i="1"/>
  <c r="K16" i="1"/>
</calcChain>
</file>

<file path=xl/sharedStrings.xml><?xml version="1.0" encoding="utf-8"?>
<sst xmlns="http://schemas.openxmlformats.org/spreadsheetml/2006/main" count="135" uniqueCount="86">
  <si>
    <t> x̅     </t>
  </si>
  <si>
    <t>  y̅</t>
  </si>
  <si>
    <t>y</t>
  </si>
  <si>
    <t>x</t>
  </si>
  <si>
    <t>∑(xi- x̅ )^2 </t>
  </si>
  <si>
    <t>∑(yi-y̅)^2</t>
  </si>
  <si>
    <t>(xi- x̅ )^2 </t>
  </si>
  <si>
    <t>(yi-y̅)^2</t>
  </si>
  <si>
    <t>(xi- x̅ ) </t>
  </si>
  <si>
    <t>(yi-y̅)</t>
  </si>
  <si>
    <t>(xi- x̅ )*(yi-y̅)</t>
  </si>
  <si>
    <t>∑(xi- x̅ ) (yi-y̅)</t>
  </si>
  <si>
    <t>Numerator</t>
  </si>
  <si>
    <t>Denominator</t>
  </si>
  <si>
    <t>√∑(xi- x̅ ) (yi-y̅)</t>
  </si>
  <si>
    <t>√51338.64</t>
  </si>
  <si>
    <t>r</t>
  </si>
  <si>
    <t>Math Score</t>
  </si>
  <si>
    <t>Stats Score</t>
  </si>
  <si>
    <t>R1</t>
  </si>
  <si>
    <t>R2</t>
  </si>
  <si>
    <t>A</t>
  </si>
  <si>
    <t>B</t>
  </si>
  <si>
    <t>C</t>
  </si>
  <si>
    <t>D</t>
  </si>
  <si>
    <t>E</t>
  </si>
  <si>
    <t>G</t>
  </si>
  <si>
    <t>F</t>
  </si>
  <si>
    <t>D^2</t>
  </si>
  <si>
    <t>Difference(D)</t>
  </si>
  <si>
    <t>∑D^2=</t>
  </si>
  <si>
    <t>1-((6*12)/(7(7^2-1)))</t>
  </si>
  <si>
    <t>X</t>
  </si>
  <si>
    <t>Y</t>
  </si>
  <si>
    <t>1-((6*62)/(7(7^2-1)))</t>
  </si>
  <si>
    <t>Tie with 30</t>
  </si>
  <si>
    <t xml:space="preserve"> =2*(2^2-1)/12</t>
  </si>
  <si>
    <t>Tie with 23</t>
  </si>
  <si>
    <t>Tie with 24</t>
  </si>
  <si>
    <t>where CF = Corrected Factor</t>
  </si>
  <si>
    <t>∑ 𝒅^𝟐 𝒏𝒆𝒘 = ∑ 𝒅^𝟐 𝒐𝒍𝒅 + CF1 + CF2+CF3</t>
  </si>
  <si>
    <t>∑ 𝒅^𝟐 𝒏𝒆𝒘</t>
  </si>
  <si>
    <t xml:space="preserve"> =88.5+0.5+0.5+0.5</t>
  </si>
  <si>
    <t>1-((6*90)/(8(8^2-1)))</t>
  </si>
  <si>
    <t>n=10</t>
  </si>
  <si>
    <t>Alpha=0.05</t>
  </si>
  <si>
    <t>Two tailed</t>
  </si>
  <si>
    <t>C.V.</t>
  </si>
  <si>
    <t>Std X</t>
  </si>
  <si>
    <t>Std Y</t>
  </si>
  <si>
    <t>Covariance</t>
  </si>
  <si>
    <t>Std X*Std Y</t>
  </si>
  <si>
    <t>CV</t>
  </si>
  <si>
    <t>Table Value</t>
  </si>
  <si>
    <t>n=7</t>
  </si>
  <si>
    <t>Tie ensues, ∑ 𝒅^𝟐 need to be corrected. For every tie of length m, ∑ 𝑑^2 is corrected by adding m (m^2 – 1) /12 in it. The correction of tie computed separately for each of series.</t>
  </si>
  <si>
    <t xml:space="preserve"> =m (m^2 – 1) /12</t>
  </si>
  <si>
    <r>
      <rPr>
        <u/>
        <sz val="14"/>
        <color rgb="FFFF0000"/>
        <rFont val="Calibri"/>
        <family val="2"/>
        <scheme val="minor"/>
      </rPr>
      <t>(Covariance(X,Y))</t>
    </r>
    <r>
      <rPr>
        <sz val="14"/>
        <color rgb="FFFF0000"/>
        <rFont val="Calibri"/>
        <family val="2"/>
        <scheme val="minor"/>
      </rPr>
      <t xml:space="preserve">
    (Std X)*(Std Y)</t>
    </r>
  </si>
  <si>
    <t>Pearson's Correlation</t>
  </si>
  <si>
    <t>Standard Deviation of X</t>
  </si>
  <si>
    <t>Standard Deviation of Y</t>
  </si>
  <si>
    <t>Standard Deviation of X*Standard Deviation of Y</t>
  </si>
  <si>
    <t>`</t>
  </si>
  <si>
    <t>RANKS</t>
  </si>
  <si>
    <t>Matches</t>
  </si>
  <si>
    <t>H</t>
  </si>
  <si>
    <t>I</t>
  </si>
  <si>
    <t>J</t>
  </si>
  <si>
    <t>K</t>
  </si>
  <si>
    <t>Cricketer A</t>
  </si>
  <si>
    <t>Cricketer B</t>
  </si>
  <si>
    <t>Difference</t>
  </si>
  <si>
    <t>m</t>
  </si>
  <si>
    <t>C.F.</t>
  </si>
  <si>
    <t>Xi-Xbar</t>
  </si>
  <si>
    <t>Yi-Ybar</t>
  </si>
  <si>
    <t>Xi-Xbar*Yi-Ybar</t>
  </si>
  <si>
    <t>(Xi-Xbar)^2</t>
  </si>
  <si>
    <t>(Yi-Ybar)^2</t>
  </si>
  <si>
    <t>n-2</t>
  </si>
  <si>
    <t>Hotel ID</t>
  </si>
  <si>
    <t>Stars</t>
  </si>
  <si>
    <t>Customer Rating</t>
  </si>
  <si>
    <t>Rank</t>
  </si>
  <si>
    <t>D square</t>
  </si>
  <si>
    <t>new 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</si>
</sst>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rgb="FF222222"/>
      <name val="Arial"/>
      <family val="2"/>
    </font>
    <font>
      <b/>
      <sz val="13"/>
      <color rgb="FF202124"/>
      <name val="Arial"/>
      <family val="2"/>
    </font>
    <font>
      <b/>
      <sz val="16"/>
      <color rgb="FF202124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0" applyFont="1"/>
    <xf numFmtId="0" fontId="2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15" xfId="0" applyFont="1" applyBorder="1"/>
    <xf numFmtId="0" fontId="4" fillId="0" borderId="16" xfId="0" applyFont="1" applyBorder="1"/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0" fontId="2" fillId="0" borderId="12" xfId="0" applyFont="1" applyBorder="1"/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7" fillId="0" borderId="0" xfId="0" applyFont="1"/>
    <xf numFmtId="0" fontId="2" fillId="0" borderId="18" xfId="0" applyFont="1" applyBorder="1"/>
    <xf numFmtId="0" fontId="2" fillId="0" borderId="19" xfId="0" applyFont="1" applyBorder="1"/>
    <xf numFmtId="0" fontId="3" fillId="0" borderId="12" xfId="0" applyFont="1" applyBorder="1"/>
    <xf numFmtId="0" fontId="3" fillId="0" borderId="14" xfId="0" applyFont="1" applyBorder="1"/>
    <xf numFmtId="0" fontId="8" fillId="0" borderId="0" xfId="0" applyFont="1"/>
    <xf numFmtId="0" fontId="9" fillId="0" borderId="0" xfId="0" applyFont="1"/>
    <xf numFmtId="0" fontId="1" fillId="0" borderId="12" xfId="0" applyFont="1" applyBorder="1"/>
    <xf numFmtId="0" fontId="1" fillId="0" borderId="13" xfId="0" applyFont="1" applyBorder="1"/>
    <xf numFmtId="0" fontId="10" fillId="0" borderId="13" xfId="0" applyFont="1" applyBorder="1"/>
    <xf numFmtId="0" fontId="10" fillId="0" borderId="14" xfId="0" applyFont="1" applyBorder="1"/>
    <xf numFmtId="2" fontId="0" fillId="0" borderId="0" xfId="0" applyNumberFormat="1"/>
    <xf numFmtId="164" fontId="0" fillId="0" borderId="0" xfId="0" applyNumberFormat="1"/>
    <xf numFmtId="0" fontId="11" fillId="0" borderId="0" xfId="0" applyFont="1"/>
    <xf numFmtId="0" fontId="12" fillId="0" borderId="2" xfId="0" applyFont="1" applyBorder="1"/>
    <xf numFmtId="0" fontId="12" fillId="0" borderId="3" xfId="0" applyFont="1" applyBorder="1"/>
    <xf numFmtId="0" fontId="13" fillId="0" borderId="5" xfId="0" applyFont="1" applyBorder="1"/>
    <xf numFmtId="0" fontId="13" fillId="0" borderId="1" xfId="0" applyFont="1" applyBorder="1"/>
    <xf numFmtId="0" fontId="13" fillId="0" borderId="9" xfId="0" applyFont="1" applyBorder="1"/>
    <xf numFmtId="0" fontId="13" fillId="0" borderId="10" xfId="0" applyFont="1" applyBorder="1"/>
    <xf numFmtId="0" fontId="9" fillId="0" borderId="1" xfId="0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0" xfId="0" applyFont="1"/>
    <xf numFmtId="0" fontId="10" fillId="0" borderId="0" xfId="0" applyFont="1"/>
    <xf numFmtId="0" fontId="17" fillId="0" borderId="0" xfId="0" applyFont="1"/>
    <xf numFmtId="0" fontId="17" fillId="0" borderId="1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'Pearson''s 1st'!$F$4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'Pearson''s 1st'!$E$5:$E$14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'Pearson''s 1st'!$F$5:$F$14</c:f>
              <c:numCache>
                <c:formatCode>General</c:formatCode>
                <c:ptCount val="10"/>
                <c:pt idx="0">
                  <c:v>94</c:v>
                </c:pt>
                <c:pt idx="1">
                  <c:v>73</c:v>
                </c:pt>
                <c:pt idx="2">
                  <c:v>59</c:v>
                </c:pt>
                <c:pt idx="3">
                  <c:v>80</c:v>
                </c:pt>
                <c:pt idx="4">
                  <c:v>93</c:v>
                </c:pt>
                <c:pt idx="5">
                  <c:v>85</c:v>
                </c:pt>
                <c:pt idx="6">
                  <c:v>66</c:v>
                </c:pt>
                <c:pt idx="7">
                  <c:v>79</c:v>
                </c:pt>
                <c:pt idx="8">
                  <c:v>77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B-4216-9727-2543DF02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89904"/>
        <c:axId val="2036886992"/>
      </c:scatterChart>
      <c:valAx>
        <c:axId val="20368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86992"/>
        <c:crosses val="autoZero"/>
        <c:crossBetween val="midCat"/>
      </c:valAx>
      <c:valAx>
        <c:axId val="20368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8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'Practice Example'!$G$3</c:f>
              <c:strCache>
                <c:ptCount val="1"/>
                <c:pt idx="0">
                  <c:v>Stats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'Practice Example'!$F$4:$F$14</c:f>
              <c:numCache>
                <c:formatCode>General</c:formatCode>
                <c:ptCount val="11"/>
                <c:pt idx="0">
                  <c:v>19</c:v>
                </c:pt>
                <c:pt idx="1">
                  <c:v>14</c:v>
                </c:pt>
                <c:pt idx="2">
                  <c:v>23</c:v>
                </c:pt>
                <c:pt idx="3">
                  <c:v>14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23</c:v>
                </c:pt>
                <c:pt idx="9">
                  <c:v>18</c:v>
                </c:pt>
                <c:pt idx="10">
                  <c:v>17</c:v>
                </c:pt>
              </c:numCache>
            </c:numRef>
          </c:xVal>
          <c:yVal>
            <c:numRef>
              <c:f>'Practice Example'!$G$4:$G$14</c:f>
              <c:numCache>
                <c:formatCode>General</c:formatCode>
                <c:ptCount val="11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11</c:v>
                </c:pt>
                <c:pt idx="4">
                  <c:v>20</c:v>
                </c:pt>
                <c:pt idx="5">
                  <c:v>13</c:v>
                </c:pt>
                <c:pt idx="6">
                  <c:v>11</c:v>
                </c:pt>
                <c:pt idx="7">
                  <c:v>24</c:v>
                </c:pt>
                <c:pt idx="8">
                  <c:v>14</c:v>
                </c:pt>
                <c:pt idx="9">
                  <c:v>10</c:v>
                </c:pt>
                <c:pt idx="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3-49A6-A2D1-BD70E41A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2528"/>
        <c:axId val="42417120"/>
      </c:scatterChart>
      <c:valAx>
        <c:axId val="424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120"/>
        <c:crosses val="autoZero"/>
        <c:crossBetween val="midCat"/>
      </c:valAx>
      <c:valAx>
        <c:axId val="424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18</xdr:col>
      <xdr:colOff>304800</xdr:colOff>
      <xdr:row>2</xdr:row>
      <xdr:rowOff>121920</xdr:rowOff>
    </xdr:to>
    <xdr:sp macro="" textlink="">
      <xdr:nvSpPr>
        <xdr:cNvPr id="1025" name="AutoShape 1" descr="r =\frac{\sum\left(x_{i}-\bar{x}\right)\left(y_{i}-\bar{y}\right)}{\sqrt{\sum\left(x_{i}-\bar{x}\right)^{2} \sum\left(y_{i}-\bar{y}\right)^{2}}}">
          <a:extLst>
            <a:ext uri="{FF2B5EF4-FFF2-40B4-BE49-F238E27FC236}">
              <a16:creationId xmlns:a16="http://schemas.microsoft.com/office/drawing/2014/main" id="{60C5E40A-14E4-47B2-97AA-34B1B3CA2035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34637</xdr:rowOff>
    </xdr:to>
    <xdr:sp macro="" textlink="">
      <xdr:nvSpPr>
        <xdr:cNvPr id="1026" name="AutoShape 2" descr="r =\frac{\sum\left(x_{i}-\bar{x}\right)\left(y_{i}-\bar{y}\right)}{\sqrt{\sum\left(x_{i}-\bar{x}\right)^{2} \sum\left(y_{i}-\bar{y}\right)^{2}}}">
          <a:extLst>
            <a:ext uri="{FF2B5EF4-FFF2-40B4-BE49-F238E27FC236}">
              <a16:creationId xmlns:a16="http://schemas.microsoft.com/office/drawing/2014/main" id="{D9B2F248-8A6F-4097-9AF8-704FD01F5A28}"/>
            </a:ext>
          </a:extLst>
        </xdr:cNvPr>
        <xdr:cNvSpPr>
          <a:spLocks noChangeAspect="1" noChangeArrowheads="1"/>
        </xdr:cNvSpPr>
      </xdr:nvSpPr>
      <xdr:spPr bwMode="auto">
        <a:xfrm>
          <a:off x="97536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469900</xdr:colOff>
      <xdr:row>0</xdr:row>
      <xdr:rowOff>0</xdr:rowOff>
    </xdr:from>
    <xdr:to>
      <xdr:col>18</xdr:col>
      <xdr:colOff>471052</xdr:colOff>
      <xdr:row>17</xdr:row>
      <xdr:rowOff>110032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B4BE4A-B784-46BC-8FF1-2531B2794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0"/>
          <a:ext cx="4268352" cy="4218482"/>
        </a:xfrm>
        <a:prstGeom prst="rect">
          <a:avLst/>
        </a:prstGeom>
      </xdr:spPr>
    </xdr:pic>
    <xdr:clientData/>
  </xdr:twoCellAnchor>
  <xdr:twoCellAnchor>
    <xdr:from>
      <xdr:col>18</xdr:col>
      <xdr:colOff>266701</xdr:colOff>
      <xdr:row>2</xdr:row>
      <xdr:rowOff>51955</xdr:rowOff>
    </xdr:from>
    <xdr:to>
      <xdr:col>25</xdr:col>
      <xdr:colOff>571501</xdr:colOff>
      <xdr:row>12</xdr:row>
      <xdr:rowOff>169718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34B30-A993-4214-BFBB-EE5CBD996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337820</xdr:colOff>
      <xdr:row>1</xdr:row>
      <xdr:rowOff>116840</xdr:rowOff>
    </xdr:from>
    <xdr:to>
      <xdr:col>14</xdr:col>
      <xdr:colOff>187960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704E-152A-4091-BC38-2D2836458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335279</xdr:colOff>
      <xdr:row>0</xdr:row>
      <xdr:rowOff>128953</xdr:rowOff>
    </xdr:from>
    <xdr:to>
      <xdr:col>19</xdr:col>
      <xdr:colOff>375138</xdr:colOff>
      <xdr:row>17</xdr:row>
      <xdr:rowOff>139662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7E7491-61E6-4366-B40F-12A5D850D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0387" y="128953"/>
          <a:ext cx="4916659" cy="30997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94903</xdr:colOff>
      <xdr:row>21</xdr:row>
      <xdr:rowOff>175953</xdr:rowOff>
    </xdr:from>
    <xdr:to>
      <xdr:col>16</xdr:col>
      <xdr:colOff>102893</xdr:colOff>
      <xdr:row>36</xdr:row>
      <xdr:rowOff>156792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E0480-B3C8-4A19-A724-E6BCF427F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303" y="4427913"/>
          <a:ext cx="4275190" cy="27240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510540</xdr:colOff>
      <xdr:row>3</xdr:row>
      <xdr:rowOff>114300</xdr:rowOff>
    </xdr:from>
    <xdr:to>
      <xdr:col>30</xdr:col>
      <xdr:colOff>518530</xdr:colOff>
      <xdr:row>15</xdr:row>
      <xdr:rowOff>164412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1F09D-DF82-4A3D-B202-B2AE27246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5020" y="662940"/>
          <a:ext cx="4275190" cy="27018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25</xdr:row>
      <xdr:rowOff>137160</xdr:rowOff>
    </xdr:from>
    <xdr:to>
      <xdr:col>15</xdr:col>
      <xdr:colOff>175630</xdr:colOff>
      <xdr:row>37</xdr:row>
      <xdr:rowOff>27252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DFF2CD-427C-4969-9E19-E5016BBD5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3940" y="6164580"/>
          <a:ext cx="4275190" cy="27018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24</xdr:col>
      <xdr:colOff>591763</xdr:colOff>
      <xdr:row>25</xdr:row>
      <xdr:rowOff>46301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1FC8F4-4A8F-48BE-9DB8-CC0A8E9D7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65760"/>
          <a:ext cx="6078163" cy="42525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438150</xdr:colOff>
      <xdr:row>4</xdr:row>
      <xdr:rowOff>0</xdr:rowOff>
    </xdr:from>
    <xdr:to>
      <xdr:col>21</xdr:col>
      <xdr:colOff>446140</xdr:colOff>
      <xdr:row>17</xdr:row>
      <xdr:rowOff>231087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131560-6C64-4E19-AEA1-95189143E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762000"/>
          <a:ext cx="4275190" cy="2812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5590-940D-43CB-AC09-7185BE02BD13}">
  <dimension ref="B2:N29"/>
  <sheetViews>
    <sheetView topLeftCell="F1" zoomScale="120" zoomScaleNormal="120" workbookViewId="0">
      <selection activeCell="E24" sqref="E24"/>
    </sheetView>
  </sheetViews>
  <sheetFormatPr defaultRowHeight="15" x14ac:dyDescent="0.25"/>
  <cols>
    <col min="3" max="3" width="12.7109375" customWidth="1"/>
    <col min="7" max="7" width="8.140625" bestFit="1" customWidth="1"/>
    <col min="8" max="8" width="8.85546875" bestFit="1" customWidth="1"/>
    <col min="9" max="9" width="19.7109375" customWidth="1"/>
    <col min="10" max="10" width="25.28515625" customWidth="1"/>
    <col min="11" max="11" width="11.7109375" bestFit="1" customWidth="1"/>
  </cols>
  <sheetData>
    <row r="2" spans="2:11" x14ac:dyDescent="0.25">
      <c r="B2">
        <f>_xlfn.COVARIANCE.S(E5:E14,F5:F14)</f>
        <v>14.97777777777778</v>
      </c>
      <c r="I2" t="s">
        <v>79</v>
      </c>
    </row>
    <row r="3" spans="2:11" ht="15.75" thickBot="1" x14ac:dyDescent="0.3">
      <c r="B3">
        <f>_xlfn.STDEV.S(E5:E14)</f>
        <v>2.1705094128132965</v>
      </c>
      <c r="C3">
        <f>_xlfn.STDEV.S(F5:F14)</f>
        <v>11.576316819744997</v>
      </c>
    </row>
    <row r="4" spans="2:11" ht="21" x14ac:dyDescent="0.35">
      <c r="B4">
        <f>B3*C3</f>
        <v>25.126504622965403</v>
      </c>
      <c r="E4" s="36" t="s">
        <v>3</v>
      </c>
      <c r="F4" s="37" t="s">
        <v>2</v>
      </c>
      <c r="G4" s="5" t="s">
        <v>8</v>
      </c>
      <c r="H4" s="5" t="s">
        <v>9</v>
      </c>
      <c r="I4" s="5" t="s">
        <v>10</v>
      </c>
      <c r="J4" s="5" t="s">
        <v>6</v>
      </c>
      <c r="K4" s="6" t="s">
        <v>7</v>
      </c>
    </row>
    <row r="5" spans="2:11" ht="21" x14ac:dyDescent="0.35">
      <c r="C5">
        <f>B2/B4</f>
        <v>0.59609476138946216</v>
      </c>
      <c r="E5" s="38">
        <v>17</v>
      </c>
      <c r="F5" s="39">
        <v>94</v>
      </c>
      <c r="G5" s="4">
        <f>E5-E$16</f>
        <v>1.4000000000000004</v>
      </c>
      <c r="H5" s="4">
        <f>F5-F$16</f>
        <v>14.299999999999997</v>
      </c>
      <c r="I5" s="4">
        <f>G5*H5</f>
        <v>20.02</v>
      </c>
      <c r="J5" s="4">
        <f>G5^2</f>
        <v>1.9600000000000011</v>
      </c>
      <c r="K5" s="8">
        <f>H5^2</f>
        <v>204.48999999999992</v>
      </c>
    </row>
    <row r="6" spans="2:11" ht="21" x14ac:dyDescent="0.35">
      <c r="E6" s="38">
        <v>13</v>
      </c>
      <c r="F6" s="39">
        <v>73</v>
      </c>
      <c r="G6" s="4">
        <f t="shared" ref="G6:G13" si="0">E6-E$16</f>
        <v>-2.5999999999999996</v>
      </c>
      <c r="H6" s="4">
        <f t="shared" ref="H6:H14" si="1">F6-F$16</f>
        <v>-6.7000000000000028</v>
      </c>
      <c r="I6" s="4">
        <f t="shared" ref="I6:I14" si="2">G6*H6</f>
        <v>17.420000000000005</v>
      </c>
      <c r="J6" s="4">
        <f t="shared" ref="J6:K14" si="3">G6^2</f>
        <v>6.759999999999998</v>
      </c>
      <c r="K6" s="8">
        <f t="shared" si="3"/>
        <v>44.890000000000036</v>
      </c>
    </row>
    <row r="7" spans="2:11" ht="21" x14ac:dyDescent="0.35">
      <c r="B7">
        <f>_xlfn.COVARIANCE.S(E5:E14,F5:F14)</f>
        <v>14.97777777777778</v>
      </c>
      <c r="E7" s="38">
        <v>12</v>
      </c>
      <c r="F7" s="39">
        <v>59</v>
      </c>
      <c r="G7" s="4">
        <f t="shared" si="0"/>
        <v>-3.5999999999999996</v>
      </c>
      <c r="H7" s="4">
        <f t="shared" si="1"/>
        <v>-20.700000000000003</v>
      </c>
      <c r="I7" s="4">
        <f t="shared" si="2"/>
        <v>74.52</v>
      </c>
      <c r="J7" s="4">
        <f t="shared" si="3"/>
        <v>12.959999999999997</v>
      </c>
      <c r="K7" s="8">
        <f t="shared" si="3"/>
        <v>428.49000000000012</v>
      </c>
    </row>
    <row r="8" spans="2:11" ht="21" x14ac:dyDescent="0.35">
      <c r="E8" s="38">
        <v>15</v>
      </c>
      <c r="F8" s="39">
        <v>80</v>
      </c>
      <c r="G8" s="4">
        <f t="shared" si="0"/>
        <v>-0.59999999999999964</v>
      </c>
      <c r="H8" s="4">
        <f t="shared" si="1"/>
        <v>0.29999999999999716</v>
      </c>
      <c r="I8" s="4">
        <f t="shared" si="2"/>
        <v>-0.17999999999999819</v>
      </c>
      <c r="J8" s="4">
        <f t="shared" si="3"/>
        <v>0.3599999999999996</v>
      </c>
      <c r="K8" s="8">
        <f t="shared" si="3"/>
        <v>8.999999999999829E-2</v>
      </c>
    </row>
    <row r="9" spans="2:11" ht="21" x14ac:dyDescent="0.35">
      <c r="B9">
        <f>_xlfn.STDEV.S(E5:E14)</f>
        <v>2.1705094128132965</v>
      </c>
      <c r="C9">
        <f>_xlfn.STDEV.S(F5:F14)</f>
        <v>11.576316819744997</v>
      </c>
      <c r="E9" s="38">
        <v>16</v>
      </c>
      <c r="F9" s="39">
        <v>93</v>
      </c>
      <c r="G9" s="4">
        <f t="shared" si="0"/>
        <v>0.40000000000000036</v>
      </c>
      <c r="H9" s="4">
        <f t="shared" si="1"/>
        <v>13.299999999999997</v>
      </c>
      <c r="I9" s="4">
        <f t="shared" si="2"/>
        <v>5.3200000000000038</v>
      </c>
      <c r="J9" s="4">
        <f t="shared" si="3"/>
        <v>0.16000000000000028</v>
      </c>
      <c r="K9" s="8">
        <f t="shared" si="3"/>
        <v>176.88999999999993</v>
      </c>
    </row>
    <row r="10" spans="2:11" ht="21" x14ac:dyDescent="0.35">
      <c r="E10" s="38">
        <v>14</v>
      </c>
      <c r="F10" s="39">
        <v>85</v>
      </c>
      <c r="G10" s="4">
        <f t="shared" si="0"/>
        <v>-1.5999999999999996</v>
      </c>
      <c r="H10" s="4">
        <f t="shared" si="1"/>
        <v>5.2999999999999972</v>
      </c>
      <c r="I10" s="4">
        <f t="shared" si="2"/>
        <v>-8.4799999999999933</v>
      </c>
      <c r="J10" s="4">
        <f t="shared" si="3"/>
        <v>2.5599999999999987</v>
      </c>
      <c r="K10" s="8">
        <f t="shared" si="3"/>
        <v>28.089999999999971</v>
      </c>
    </row>
    <row r="11" spans="2:11" ht="21" x14ac:dyDescent="0.35">
      <c r="B11">
        <f>B9*C9</f>
        <v>25.126504622965403</v>
      </c>
      <c r="E11" s="38">
        <v>16</v>
      </c>
      <c r="F11" s="39">
        <v>66</v>
      </c>
      <c r="G11" s="4">
        <f t="shared" si="0"/>
        <v>0.40000000000000036</v>
      </c>
      <c r="H11" s="4">
        <f t="shared" si="1"/>
        <v>-13.700000000000003</v>
      </c>
      <c r="I11" s="4">
        <f t="shared" si="2"/>
        <v>-5.4800000000000058</v>
      </c>
      <c r="J11" s="4">
        <f t="shared" si="3"/>
        <v>0.16000000000000028</v>
      </c>
      <c r="K11" s="8">
        <f t="shared" si="3"/>
        <v>187.69000000000008</v>
      </c>
    </row>
    <row r="12" spans="2:11" ht="21" x14ac:dyDescent="0.35">
      <c r="E12" s="38">
        <v>16</v>
      </c>
      <c r="F12" s="39">
        <v>79</v>
      </c>
      <c r="G12" s="4">
        <f t="shared" si="0"/>
        <v>0.40000000000000036</v>
      </c>
      <c r="H12" s="4">
        <f t="shared" si="1"/>
        <v>-0.70000000000000284</v>
      </c>
      <c r="I12" s="4">
        <f t="shared" si="2"/>
        <v>-0.28000000000000136</v>
      </c>
      <c r="J12" s="4">
        <f t="shared" si="3"/>
        <v>0.16000000000000028</v>
      </c>
      <c r="K12" s="8">
        <f t="shared" si="3"/>
        <v>0.49000000000000399</v>
      </c>
    </row>
    <row r="13" spans="2:11" ht="21" x14ac:dyDescent="0.35">
      <c r="E13" s="38">
        <v>18</v>
      </c>
      <c r="F13" s="39">
        <v>77</v>
      </c>
      <c r="G13" s="4">
        <f t="shared" si="0"/>
        <v>2.4000000000000004</v>
      </c>
      <c r="H13" s="4">
        <f t="shared" si="1"/>
        <v>-2.7000000000000028</v>
      </c>
      <c r="I13" s="4">
        <f t="shared" si="2"/>
        <v>-6.4800000000000075</v>
      </c>
      <c r="J13" s="4">
        <f t="shared" si="3"/>
        <v>5.7600000000000016</v>
      </c>
      <c r="K13" s="8">
        <f t="shared" si="3"/>
        <v>7.2900000000000151</v>
      </c>
    </row>
    <row r="14" spans="2:11" ht="21.75" thickBot="1" x14ac:dyDescent="0.4">
      <c r="B14">
        <f>B7/B11</f>
        <v>0.59609476138946216</v>
      </c>
      <c r="E14" s="40">
        <v>19</v>
      </c>
      <c r="F14" s="41">
        <v>91</v>
      </c>
      <c r="G14" s="11">
        <f>E14-E$16</f>
        <v>3.4000000000000004</v>
      </c>
      <c r="H14" s="11">
        <f t="shared" si="1"/>
        <v>11.299999999999997</v>
      </c>
      <c r="I14" s="11">
        <f t="shared" si="2"/>
        <v>38.419999999999995</v>
      </c>
      <c r="J14" s="11">
        <f t="shared" si="3"/>
        <v>11.560000000000002</v>
      </c>
      <c r="K14" s="12">
        <f t="shared" si="3"/>
        <v>127.68999999999994</v>
      </c>
    </row>
    <row r="15" spans="2:11" ht="17.25" thickBot="1" x14ac:dyDescent="0.3">
      <c r="B15">
        <f>CORREL(E5:E14,F5:F14)</f>
        <v>0.59609476138946238</v>
      </c>
      <c r="E15" s="13" t="s">
        <v>0</v>
      </c>
      <c r="F15" s="14" t="s">
        <v>1</v>
      </c>
      <c r="G15" s="15"/>
      <c r="H15" s="15"/>
      <c r="I15" s="16" t="s">
        <v>11</v>
      </c>
      <c r="J15" s="16" t="s">
        <v>4</v>
      </c>
      <c r="K15" s="17" t="s">
        <v>5</v>
      </c>
    </row>
    <row r="16" spans="2:11" ht="16.5" thickBot="1" x14ac:dyDescent="0.3">
      <c r="E16" s="18">
        <f>AVERAGE(E5:E14)</f>
        <v>15.6</v>
      </c>
      <c r="F16" s="19">
        <f>AVERAGE(F5:F14)</f>
        <v>79.7</v>
      </c>
      <c r="G16" s="20"/>
      <c r="H16" s="20"/>
      <c r="I16" s="19">
        <f>SUM(I5:I14)</f>
        <v>134.80000000000001</v>
      </c>
      <c r="J16" s="19">
        <f>SUM(J5:J14)</f>
        <v>42.4</v>
      </c>
      <c r="K16" s="21">
        <f t="shared" ref="K16" si="4">SUM(K5:K14)</f>
        <v>1206.0999999999999</v>
      </c>
    </row>
    <row r="17" spans="3:14" x14ac:dyDescent="0.25">
      <c r="M17">
        <f>J16*K16</f>
        <v>51138.639999999992</v>
      </c>
    </row>
    <row r="20" spans="3:14" ht="20.25" x14ac:dyDescent="0.3">
      <c r="C20" t="s">
        <v>44</v>
      </c>
      <c r="I20" s="2" t="s">
        <v>13</v>
      </c>
      <c r="J20" s="3" t="s">
        <v>14</v>
      </c>
      <c r="K20" t="s">
        <v>15</v>
      </c>
      <c r="L20" s="1">
        <f>SQRT(M17)</f>
        <v>226.13854160668851</v>
      </c>
    </row>
    <row r="21" spans="3:14" x14ac:dyDescent="0.25">
      <c r="C21" t="s">
        <v>45</v>
      </c>
      <c r="N21">
        <f>J22/L20</f>
        <v>0.59609476138946249</v>
      </c>
    </row>
    <row r="22" spans="3:14" ht="18.75" x14ac:dyDescent="0.3">
      <c r="C22" t="s">
        <v>46</v>
      </c>
      <c r="I22" s="2" t="s">
        <v>12</v>
      </c>
      <c r="J22" s="1">
        <v>134.80000000000001</v>
      </c>
    </row>
    <row r="23" spans="3:14" x14ac:dyDescent="0.25">
      <c r="C23" t="s">
        <v>47</v>
      </c>
    </row>
    <row r="24" spans="3:14" x14ac:dyDescent="0.25">
      <c r="E24">
        <f>CORREL(E5:E14,F5:F14)</f>
        <v>0.59609476138946238</v>
      </c>
    </row>
    <row r="25" spans="3:14" ht="21" x14ac:dyDescent="0.35">
      <c r="I25" s="22" t="s">
        <v>16</v>
      </c>
      <c r="J25" s="1">
        <f>J22/L20</f>
        <v>0.59609476138946249</v>
      </c>
    </row>
    <row r="29" spans="3:14" x14ac:dyDescent="0.25">
      <c r="J29" s="1">
        <f>CORREL(E5:E14,F5:F14)</f>
        <v>0.59609476138946238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D739-33DF-4E1F-B04F-4EE5C6A81273}">
  <dimension ref="D2:Q17"/>
  <sheetViews>
    <sheetView topLeftCell="I1" zoomScale="130" zoomScaleNormal="130" workbookViewId="0">
      <selection activeCell="M2" sqref="M2:N12"/>
    </sheetView>
  </sheetViews>
  <sheetFormatPr defaultRowHeight="15" x14ac:dyDescent="0.25"/>
  <cols>
    <col min="7" max="7" width="41.28515625" customWidth="1"/>
    <col min="8" max="8" width="47.28515625" customWidth="1"/>
    <col min="10" max="10" width="15" customWidth="1"/>
  </cols>
  <sheetData>
    <row r="2" spans="4:17" ht="15.75" thickBot="1" x14ac:dyDescent="0.3">
      <c r="M2" s="44" t="s">
        <v>32</v>
      </c>
      <c r="N2" s="44" t="s">
        <v>33</v>
      </c>
    </row>
    <row r="3" spans="4:17" ht="19.5" thickBot="1" x14ac:dyDescent="0.35">
      <c r="D3" s="25" t="s">
        <v>3</v>
      </c>
      <c r="E3" s="26" t="s">
        <v>2</v>
      </c>
      <c r="M3" s="44">
        <v>12</v>
      </c>
      <c r="N3" s="44">
        <v>15</v>
      </c>
      <c r="Q3">
        <f>CORREL(M3:M12,N3:N12)</f>
        <v>0.92166904540677741</v>
      </c>
    </row>
    <row r="4" spans="4:17" ht="15.75" x14ac:dyDescent="0.25">
      <c r="D4" s="23">
        <v>17</v>
      </c>
      <c r="E4" s="24">
        <v>94</v>
      </c>
      <c r="M4" s="44">
        <v>14</v>
      </c>
      <c r="N4" s="44">
        <v>17</v>
      </c>
    </row>
    <row r="5" spans="4:17" ht="15.75" x14ac:dyDescent="0.25">
      <c r="D5" s="7">
        <v>13</v>
      </c>
      <c r="E5" s="8">
        <v>73</v>
      </c>
      <c r="M5" s="44">
        <v>15</v>
      </c>
      <c r="N5" s="44">
        <v>21</v>
      </c>
    </row>
    <row r="6" spans="4:17" ht="15.75" x14ac:dyDescent="0.25">
      <c r="D6" s="7">
        <v>12</v>
      </c>
      <c r="E6" s="8">
        <v>59</v>
      </c>
      <c r="H6" t="s">
        <v>48</v>
      </c>
      <c r="I6">
        <f>_xlfn.STDEV.S(D4:D13)</f>
        <v>2.1705094128132965</v>
      </c>
      <c r="M6" s="44">
        <v>17</v>
      </c>
      <c r="N6" s="44">
        <v>21</v>
      </c>
    </row>
    <row r="7" spans="4:17" ht="15.75" x14ac:dyDescent="0.25">
      <c r="D7" s="7">
        <v>15</v>
      </c>
      <c r="E7" s="8">
        <v>80</v>
      </c>
      <c r="H7" t="s">
        <v>49</v>
      </c>
      <c r="I7">
        <f>_xlfn.STDEV.S(E4:E13)</f>
        <v>11.576316819744997</v>
      </c>
      <c r="J7" t="s">
        <v>51</v>
      </c>
      <c r="K7">
        <f>I6*I7</f>
        <v>25.126504622965403</v>
      </c>
      <c r="M7" s="44">
        <v>17</v>
      </c>
      <c r="N7" s="44">
        <v>22</v>
      </c>
    </row>
    <row r="8" spans="4:17" ht="15.75" x14ac:dyDescent="0.25">
      <c r="D8" s="7">
        <v>16</v>
      </c>
      <c r="E8" s="8">
        <v>93</v>
      </c>
      <c r="M8" s="44">
        <v>18</v>
      </c>
      <c r="N8" s="44">
        <v>23</v>
      </c>
    </row>
    <row r="9" spans="4:17" ht="15.75" x14ac:dyDescent="0.25">
      <c r="D9" s="7">
        <v>14</v>
      </c>
      <c r="E9" s="8">
        <v>85</v>
      </c>
      <c r="M9" s="44">
        <v>19</v>
      </c>
      <c r="N9" s="44">
        <v>23</v>
      </c>
    </row>
    <row r="10" spans="4:17" ht="41.45" customHeight="1" x14ac:dyDescent="0.35">
      <c r="D10" s="7">
        <v>16</v>
      </c>
      <c r="E10" s="8">
        <v>66</v>
      </c>
      <c r="G10" s="43" t="s">
        <v>58</v>
      </c>
      <c r="H10" s="42" t="s">
        <v>57</v>
      </c>
      <c r="I10" s="22"/>
      <c r="J10" t="e">
        <f>H13/K7</f>
        <v>#VALUE!</v>
      </c>
      <c r="M10" s="44">
        <v>20</v>
      </c>
      <c r="N10" s="44">
        <v>24</v>
      </c>
    </row>
    <row r="11" spans="4:17" ht="15.75" x14ac:dyDescent="0.25">
      <c r="D11" s="7">
        <v>16</v>
      </c>
      <c r="E11" s="8">
        <v>79</v>
      </c>
      <c r="M11" s="44">
        <v>21</v>
      </c>
      <c r="N11" s="44">
        <v>25</v>
      </c>
    </row>
    <row r="12" spans="4:17" ht="15.75" x14ac:dyDescent="0.25">
      <c r="D12" s="7">
        <v>18</v>
      </c>
      <c r="E12" s="8">
        <v>77</v>
      </c>
      <c r="M12" s="44">
        <v>24</v>
      </c>
      <c r="N12" s="44">
        <v>25</v>
      </c>
    </row>
    <row r="13" spans="4:17" ht="16.5" thickBot="1" x14ac:dyDescent="0.3">
      <c r="D13" s="9">
        <v>19</v>
      </c>
      <c r="E13" s="10">
        <v>91</v>
      </c>
      <c r="G13" t="s">
        <v>50</v>
      </c>
      <c r="H13" t="s">
        <v>62</v>
      </c>
    </row>
    <row r="14" spans="4:17" x14ac:dyDescent="0.25">
      <c r="G14" t="s">
        <v>59</v>
      </c>
      <c r="H14">
        <f>_xlfn.STDEV.S(D4:D13)</f>
        <v>2.1705094128132965</v>
      </c>
    </row>
    <row r="15" spans="4:17" x14ac:dyDescent="0.25">
      <c r="D15">
        <f>AVERAGE(D4:D13)</f>
        <v>15.6</v>
      </c>
      <c r="E15">
        <f>AVERAGE(E4:E13)</f>
        <v>79.7</v>
      </c>
      <c r="G15" t="s">
        <v>60</v>
      </c>
      <c r="H15">
        <f>_xlfn.STDEV.S(E4:E13)</f>
        <v>11.576316819744997</v>
      </c>
    </row>
    <row r="16" spans="4:17" x14ac:dyDescent="0.25">
      <c r="G16" t="s">
        <v>61</v>
      </c>
      <c r="H16">
        <f>H14*H15</f>
        <v>25.126504622965403</v>
      </c>
    </row>
    <row r="17" spans="4:8" ht="37.5" x14ac:dyDescent="0.3">
      <c r="D17">
        <f>AVERAGE(D4:D13)</f>
        <v>15.6</v>
      </c>
      <c r="E17">
        <f>AVERAGE(E4:E13)</f>
        <v>79.7</v>
      </c>
      <c r="G17" s="42" t="s">
        <v>57</v>
      </c>
      <c r="H17" s="44" t="e">
        <f>H13/H16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223C-5A72-4379-9AB0-DD5591E6D829}">
  <dimension ref="B2:L16"/>
  <sheetViews>
    <sheetView zoomScale="150" zoomScaleNormal="150" workbookViewId="0">
      <selection activeCell="L17" sqref="L17"/>
    </sheetView>
  </sheetViews>
  <sheetFormatPr defaultRowHeight="15" x14ac:dyDescent="0.25"/>
  <cols>
    <col min="3" max="3" width="12.28515625" bestFit="1" customWidth="1"/>
    <col min="6" max="6" width="13.140625" customWidth="1"/>
    <col min="7" max="7" width="13.28515625" bestFit="1" customWidth="1"/>
    <col min="8" max="8" width="8.28515625" bestFit="1" customWidth="1"/>
    <col min="9" max="9" width="6.7109375" bestFit="1" customWidth="1"/>
    <col min="10" max="10" width="14.7109375" bestFit="1" customWidth="1"/>
    <col min="11" max="11" width="10.7109375" bestFit="1" customWidth="1"/>
    <col min="12" max="12" width="9" bestFit="1" customWidth="1"/>
  </cols>
  <sheetData>
    <row r="2" spans="2:12" ht="15.75" thickBot="1" x14ac:dyDescent="0.3"/>
    <row r="3" spans="2:12" ht="19.5" thickBot="1" x14ac:dyDescent="0.35">
      <c r="F3" s="29" t="s">
        <v>17</v>
      </c>
      <c r="G3" s="30" t="s">
        <v>18</v>
      </c>
      <c r="H3" s="31" t="s">
        <v>8</v>
      </c>
      <c r="I3" s="31" t="s">
        <v>9</v>
      </c>
      <c r="J3" s="31" t="s">
        <v>10</v>
      </c>
      <c r="K3" s="31" t="s">
        <v>6</v>
      </c>
      <c r="L3" s="32" t="s">
        <v>7</v>
      </c>
    </row>
    <row r="4" spans="2:12" x14ac:dyDescent="0.25">
      <c r="F4">
        <v>19</v>
      </c>
      <c r="G4">
        <v>24</v>
      </c>
      <c r="H4" s="33">
        <f>F4-F$16</f>
        <v>1.6363636363636367</v>
      </c>
      <c r="I4" s="33">
        <f>G4-G$16</f>
        <v>6.8181818181818166</v>
      </c>
      <c r="J4" s="33">
        <f>H4*I4</f>
        <v>11.157024793388429</v>
      </c>
      <c r="K4" s="33">
        <f>H4^2</f>
        <v>2.677685950413224</v>
      </c>
      <c r="L4" s="33">
        <f>I4^2</f>
        <v>46.4876033057851</v>
      </c>
    </row>
    <row r="5" spans="2:12" x14ac:dyDescent="0.25">
      <c r="B5">
        <f>_xlfn.COVARIANCE.S(F4:F14,G4:G14)</f>
        <v>1.5272727272727276</v>
      </c>
      <c r="F5">
        <v>14</v>
      </c>
      <c r="G5">
        <v>24</v>
      </c>
      <c r="H5" s="33">
        <f t="shared" ref="H5:H14" si="0">F5-F$16</f>
        <v>-3.3636363636363633</v>
      </c>
      <c r="I5" s="33">
        <f t="shared" ref="I5:I14" si="1">G5-G$16</f>
        <v>6.8181818181818166</v>
      </c>
      <c r="J5" s="33">
        <f t="shared" ref="J5:J13" si="2">H5*I5</f>
        <v>-22.933884297520652</v>
      </c>
      <c r="K5" s="33">
        <f>H5^2</f>
        <v>11.314049586776857</v>
      </c>
      <c r="L5" s="33">
        <f t="shared" ref="L5:L14" si="3">I5^2</f>
        <v>46.4876033057851</v>
      </c>
    </row>
    <row r="6" spans="2:12" x14ac:dyDescent="0.25">
      <c r="B6">
        <f>_xlfn.STDEV.S(F4:F14)</f>
        <v>3.2022719207689798</v>
      </c>
      <c r="C6">
        <f>_xlfn.STDEV.S(G4:G14)</f>
        <v>5.7239528617587645</v>
      </c>
      <c r="F6">
        <v>23</v>
      </c>
      <c r="G6">
        <v>22</v>
      </c>
      <c r="H6" s="33">
        <f t="shared" si="0"/>
        <v>5.6363636363636367</v>
      </c>
      <c r="I6" s="33">
        <f>G6-G$16</f>
        <v>4.8181818181818166</v>
      </c>
      <c r="J6" s="33">
        <f t="shared" si="2"/>
        <v>27.157024793388423</v>
      </c>
      <c r="K6" s="33">
        <f t="shared" ref="K6:K14" si="4">H6^2</f>
        <v>31.768595041322317</v>
      </c>
      <c r="L6" s="33">
        <f t="shared" si="3"/>
        <v>23.214876033057834</v>
      </c>
    </row>
    <row r="7" spans="2:12" x14ac:dyDescent="0.25">
      <c r="F7">
        <v>14</v>
      </c>
      <c r="G7">
        <v>11</v>
      </c>
      <c r="H7" s="33">
        <f t="shared" si="0"/>
        <v>-3.3636363636363633</v>
      </c>
      <c r="I7" s="33">
        <f t="shared" si="1"/>
        <v>-6.1818181818181834</v>
      </c>
      <c r="J7" s="33">
        <f t="shared" si="2"/>
        <v>20.793388429752071</v>
      </c>
      <c r="K7" s="33">
        <f t="shared" si="4"/>
        <v>11.314049586776857</v>
      </c>
      <c r="L7" s="33">
        <f t="shared" si="3"/>
        <v>38.21487603305787</v>
      </c>
    </row>
    <row r="8" spans="2:12" x14ac:dyDescent="0.25">
      <c r="C8">
        <f>B6*C6</f>
        <v>18.329653525015338</v>
      </c>
      <c r="F8">
        <v>17</v>
      </c>
      <c r="G8">
        <v>20</v>
      </c>
      <c r="H8" s="33">
        <f t="shared" si="0"/>
        <v>-0.36363636363636331</v>
      </c>
      <c r="I8" s="33">
        <f t="shared" si="1"/>
        <v>2.8181818181818166</v>
      </c>
      <c r="J8" s="33">
        <f t="shared" si="2"/>
        <v>-1.0247933884297507</v>
      </c>
      <c r="K8" s="33">
        <f t="shared" si="4"/>
        <v>0.13223140495867744</v>
      </c>
      <c r="L8" s="33">
        <f t="shared" si="3"/>
        <v>7.9421487603305696</v>
      </c>
    </row>
    <row r="9" spans="2:12" x14ac:dyDescent="0.25">
      <c r="F9">
        <v>15</v>
      </c>
      <c r="G9">
        <v>13</v>
      </c>
      <c r="H9" s="33">
        <f t="shared" si="0"/>
        <v>-2.3636363636363633</v>
      </c>
      <c r="I9" s="33">
        <f t="shared" si="1"/>
        <v>-4.1818181818181834</v>
      </c>
      <c r="J9" s="33">
        <f t="shared" si="2"/>
        <v>9.8842975206611587</v>
      </c>
      <c r="K9" s="33">
        <f>H9^2</f>
        <v>5.5867768595041305</v>
      </c>
      <c r="L9" s="33">
        <f t="shared" si="3"/>
        <v>17.487603305785136</v>
      </c>
    </row>
    <row r="10" spans="2:12" x14ac:dyDescent="0.25">
      <c r="B10" t="s">
        <v>16</v>
      </c>
      <c r="C10">
        <f>B5/C8</f>
        <v>8.3322509352857482E-2</v>
      </c>
      <c r="F10">
        <v>16</v>
      </c>
      <c r="G10">
        <v>11</v>
      </c>
      <c r="H10" s="33">
        <f t="shared" si="0"/>
        <v>-1.3636363636363633</v>
      </c>
      <c r="I10" s="33">
        <f t="shared" si="1"/>
        <v>-6.1818181818181834</v>
      </c>
      <c r="J10" s="33">
        <f t="shared" si="2"/>
        <v>8.4297520661157019</v>
      </c>
      <c r="K10" s="33">
        <f t="shared" si="4"/>
        <v>1.8595041322314041</v>
      </c>
      <c r="L10" s="33">
        <f t="shared" si="3"/>
        <v>38.21487603305787</v>
      </c>
    </row>
    <row r="11" spans="2:12" x14ac:dyDescent="0.25">
      <c r="F11">
        <v>15</v>
      </c>
      <c r="G11">
        <v>24</v>
      </c>
      <c r="H11" s="33">
        <f t="shared" si="0"/>
        <v>-2.3636363636363633</v>
      </c>
      <c r="I11" s="33">
        <f t="shared" si="1"/>
        <v>6.8181818181818166</v>
      </c>
      <c r="J11" s="33">
        <f t="shared" si="2"/>
        <v>-16.115702479338836</v>
      </c>
      <c r="K11" s="33">
        <f t="shared" si="4"/>
        <v>5.5867768595041305</v>
      </c>
      <c r="L11" s="33">
        <f t="shared" si="3"/>
        <v>46.4876033057851</v>
      </c>
    </row>
    <row r="12" spans="2:12" x14ac:dyDescent="0.25">
      <c r="C12" t="s">
        <v>52</v>
      </c>
      <c r="D12">
        <v>0.55300000000000005</v>
      </c>
      <c r="F12">
        <v>23</v>
      </c>
      <c r="G12">
        <v>14</v>
      </c>
      <c r="H12" s="33">
        <f t="shared" si="0"/>
        <v>5.6363636363636367</v>
      </c>
      <c r="I12" s="33">
        <f t="shared" si="1"/>
        <v>-3.1818181818181834</v>
      </c>
      <c r="J12" s="33">
        <f t="shared" si="2"/>
        <v>-17.93388429752067</v>
      </c>
      <c r="K12" s="33">
        <f t="shared" si="4"/>
        <v>31.768595041322317</v>
      </c>
      <c r="L12" s="33">
        <f>I12^2</f>
        <v>10.123966942148771</v>
      </c>
    </row>
    <row r="13" spans="2:12" x14ac:dyDescent="0.25">
      <c r="C13" t="s">
        <v>53</v>
      </c>
      <c r="F13">
        <v>18</v>
      </c>
      <c r="G13">
        <v>10</v>
      </c>
      <c r="H13" s="33">
        <f t="shared" si="0"/>
        <v>0.63636363636363669</v>
      </c>
      <c r="I13" s="33">
        <f t="shared" si="1"/>
        <v>-7.1818181818181834</v>
      </c>
      <c r="J13" s="33">
        <f t="shared" si="2"/>
        <v>-4.5702479338843007</v>
      </c>
      <c r="K13" s="33">
        <f t="shared" si="4"/>
        <v>0.40495867768595084</v>
      </c>
      <c r="L13" s="33">
        <f t="shared" si="3"/>
        <v>51.578512396694236</v>
      </c>
    </row>
    <row r="14" spans="2:12" x14ac:dyDescent="0.25">
      <c r="F14">
        <v>17</v>
      </c>
      <c r="G14">
        <v>16</v>
      </c>
      <c r="H14" s="33">
        <f t="shared" si="0"/>
        <v>-0.36363636363636331</v>
      </c>
      <c r="I14" s="33">
        <f t="shared" si="1"/>
        <v>-1.1818181818181834</v>
      </c>
      <c r="J14" s="33">
        <f>H14*I14</f>
        <v>0.42975206611570266</v>
      </c>
      <c r="K14" s="33">
        <f t="shared" si="4"/>
        <v>0.13223140495867744</v>
      </c>
      <c r="L14" s="33">
        <f t="shared" si="3"/>
        <v>1.3966942148760368</v>
      </c>
    </row>
    <row r="16" spans="2:12" x14ac:dyDescent="0.25">
      <c r="F16">
        <f>AVERAGE(F4:F14)</f>
        <v>17.363636363636363</v>
      </c>
      <c r="G16">
        <f>AVERAGE(G4:G14)</f>
        <v>17.181818181818183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24DC-9675-4D7F-9F48-8891E1EB6601}">
  <dimension ref="C4:K16"/>
  <sheetViews>
    <sheetView topLeftCell="C3" zoomScale="130" zoomScaleNormal="130" workbookViewId="0">
      <selection activeCell="H13" sqref="H13"/>
    </sheetView>
  </sheetViews>
  <sheetFormatPr defaultRowHeight="15" x14ac:dyDescent="0.25"/>
  <cols>
    <col min="6" max="6" width="14.85546875" customWidth="1"/>
    <col min="10" max="10" width="19.85546875" customWidth="1"/>
    <col min="11" max="11" width="15.7109375" customWidth="1"/>
  </cols>
  <sheetData>
    <row r="4" spans="3:11" x14ac:dyDescent="0.25">
      <c r="D4" s="53" t="s">
        <v>63</v>
      </c>
      <c r="E4" s="53"/>
    </row>
    <row r="5" spans="3:11" x14ac:dyDescent="0.25">
      <c r="C5" s="1"/>
      <c r="D5" s="44" t="s">
        <v>19</v>
      </c>
      <c r="E5" s="44" t="s">
        <v>20</v>
      </c>
      <c r="F5" s="1" t="s">
        <v>29</v>
      </c>
      <c r="G5" s="1" t="s">
        <v>28</v>
      </c>
    </row>
    <row r="6" spans="3:11" x14ac:dyDescent="0.25">
      <c r="D6" s="45">
        <v>2</v>
      </c>
      <c r="E6" s="45">
        <v>1</v>
      </c>
      <c r="F6">
        <f>D6-E6</f>
        <v>1</v>
      </c>
      <c r="G6">
        <f>F6^2</f>
        <v>1</v>
      </c>
    </row>
    <row r="7" spans="3:11" x14ac:dyDescent="0.25">
      <c r="D7" s="45">
        <v>1</v>
      </c>
      <c r="E7" s="45">
        <v>3</v>
      </c>
      <c r="F7">
        <f t="shared" ref="F7:F12" si="0">D7-E7</f>
        <v>-2</v>
      </c>
      <c r="G7">
        <f t="shared" ref="G7:G12" si="1">F7^2</f>
        <v>4</v>
      </c>
      <c r="J7" s="1" t="s">
        <v>31</v>
      </c>
      <c r="K7" s="34">
        <f>1-((6*12)/(7*(7^2-1)))</f>
        <v>0.7857142857142857</v>
      </c>
    </row>
    <row r="8" spans="3:11" x14ac:dyDescent="0.25">
      <c r="D8" s="45">
        <v>4</v>
      </c>
      <c r="E8" s="45">
        <v>2</v>
      </c>
      <c r="F8">
        <f t="shared" si="0"/>
        <v>2</v>
      </c>
      <c r="G8">
        <f t="shared" si="1"/>
        <v>4</v>
      </c>
    </row>
    <row r="9" spans="3:11" x14ac:dyDescent="0.25">
      <c r="D9" s="45">
        <v>3</v>
      </c>
      <c r="E9" s="45">
        <v>4</v>
      </c>
      <c r="F9">
        <f t="shared" si="0"/>
        <v>-1</v>
      </c>
      <c r="G9">
        <f t="shared" si="1"/>
        <v>1</v>
      </c>
    </row>
    <row r="10" spans="3:11" x14ac:dyDescent="0.25">
      <c r="D10" s="45">
        <v>5</v>
      </c>
      <c r="E10" s="45">
        <v>5</v>
      </c>
      <c r="F10">
        <f t="shared" si="0"/>
        <v>0</v>
      </c>
      <c r="G10">
        <f t="shared" si="1"/>
        <v>0</v>
      </c>
    </row>
    <row r="11" spans="3:11" x14ac:dyDescent="0.25">
      <c r="D11" s="45">
        <v>7</v>
      </c>
      <c r="E11" s="45">
        <v>6</v>
      </c>
      <c r="F11">
        <f t="shared" si="0"/>
        <v>1</v>
      </c>
      <c r="G11">
        <f t="shared" si="1"/>
        <v>1</v>
      </c>
    </row>
    <row r="12" spans="3:11" x14ac:dyDescent="0.25">
      <c r="D12" s="45">
        <v>6</v>
      </c>
      <c r="E12" s="45">
        <v>7</v>
      </c>
      <c r="F12">
        <f t="shared" si="0"/>
        <v>-1</v>
      </c>
      <c r="G12">
        <f t="shared" si="1"/>
        <v>1</v>
      </c>
    </row>
    <row r="13" spans="3:11" x14ac:dyDescent="0.25">
      <c r="G13" t="s">
        <v>30</v>
      </c>
      <c r="H13">
        <f>SUM(G6:G12)</f>
        <v>12</v>
      </c>
    </row>
    <row r="16" spans="3:11" x14ac:dyDescent="0.25">
      <c r="G16" t="s">
        <v>54</v>
      </c>
    </row>
  </sheetData>
  <mergeCells count="1">
    <mergeCell ref="D4:E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3383-911C-4D53-9415-85D7F7E0627E}">
  <dimension ref="D4:S16"/>
  <sheetViews>
    <sheetView tabSelected="1" topLeftCell="C3" zoomScaleNormal="100" workbookViewId="0">
      <selection activeCell="R18" sqref="R18"/>
    </sheetView>
  </sheetViews>
  <sheetFormatPr defaultRowHeight="15" x14ac:dyDescent="0.25"/>
  <cols>
    <col min="18" max="18" width="22.85546875" customWidth="1"/>
  </cols>
  <sheetData>
    <row r="4" spans="4:19" ht="18.75" x14ac:dyDescent="0.3">
      <c r="D4" s="46" t="s">
        <v>32</v>
      </c>
      <c r="E4" s="46" t="s">
        <v>33</v>
      </c>
      <c r="F4" s="2" t="s">
        <v>19</v>
      </c>
      <c r="G4" s="2" t="s">
        <v>20</v>
      </c>
      <c r="H4" s="2" t="s">
        <v>24</v>
      </c>
      <c r="I4" s="2" t="s">
        <v>28</v>
      </c>
    </row>
    <row r="5" spans="4:19" ht="18.75" x14ac:dyDescent="0.3">
      <c r="D5" s="46">
        <v>97.8</v>
      </c>
      <c r="E5" s="46">
        <v>73.2</v>
      </c>
      <c r="F5" s="2">
        <v>5</v>
      </c>
      <c r="G5" s="2">
        <v>7</v>
      </c>
      <c r="H5">
        <f>F5-G5</f>
        <v>-2</v>
      </c>
      <c r="I5">
        <f>H5^2</f>
        <v>4</v>
      </c>
      <c r="O5" s="2" t="s">
        <v>19</v>
      </c>
      <c r="P5" s="2" t="s">
        <v>20</v>
      </c>
      <c r="Q5" s="2" t="s">
        <v>24</v>
      </c>
      <c r="R5" s="2" t="s">
        <v>28</v>
      </c>
    </row>
    <row r="6" spans="4:19" ht="18.75" x14ac:dyDescent="0.3">
      <c r="D6" s="46">
        <v>99.2</v>
      </c>
      <c r="E6" s="46">
        <v>85.8</v>
      </c>
      <c r="F6" s="2">
        <v>1</v>
      </c>
      <c r="G6" s="2">
        <v>2</v>
      </c>
      <c r="H6">
        <f t="shared" ref="H6:H11" si="0">F6-G6</f>
        <v>-1</v>
      </c>
      <c r="I6">
        <f t="shared" ref="I6:I11" si="1">H6^2</f>
        <v>1</v>
      </c>
      <c r="O6" s="2">
        <v>5</v>
      </c>
      <c r="P6" s="2">
        <v>7</v>
      </c>
      <c r="Q6" s="2">
        <f>O6-P6</f>
        <v>-2</v>
      </c>
      <c r="R6" s="2">
        <f>Q6^2</f>
        <v>4</v>
      </c>
    </row>
    <row r="7" spans="4:19" ht="18.75" x14ac:dyDescent="0.3">
      <c r="D7" s="46">
        <v>98.8</v>
      </c>
      <c r="E7" s="46">
        <v>78.900000000000006</v>
      </c>
      <c r="F7" s="2">
        <v>2</v>
      </c>
      <c r="G7" s="2">
        <v>4</v>
      </c>
      <c r="H7">
        <f t="shared" si="0"/>
        <v>-2</v>
      </c>
      <c r="I7">
        <f t="shared" si="1"/>
        <v>4</v>
      </c>
      <c r="O7" s="2">
        <v>1</v>
      </c>
      <c r="P7" s="2">
        <v>2</v>
      </c>
      <c r="Q7" s="2">
        <f t="shared" ref="Q7:Q12" si="2">O7-P7</f>
        <v>-1</v>
      </c>
      <c r="R7" s="2">
        <f t="shared" ref="R7:R12" si="3">Q7^2</f>
        <v>1</v>
      </c>
    </row>
    <row r="8" spans="4:19" ht="18.75" x14ac:dyDescent="0.3">
      <c r="D8" s="46">
        <v>98.3</v>
      </c>
      <c r="E8" s="46">
        <v>75.8</v>
      </c>
      <c r="F8" s="2">
        <v>4</v>
      </c>
      <c r="G8" s="2">
        <v>6</v>
      </c>
      <c r="H8">
        <f t="shared" si="0"/>
        <v>-2</v>
      </c>
      <c r="I8">
        <f t="shared" si="1"/>
        <v>4</v>
      </c>
      <c r="O8" s="2">
        <v>2</v>
      </c>
      <c r="P8" s="2">
        <v>4</v>
      </c>
      <c r="Q8" s="2">
        <f t="shared" si="2"/>
        <v>-2</v>
      </c>
      <c r="R8" s="2">
        <f t="shared" si="3"/>
        <v>4</v>
      </c>
    </row>
    <row r="9" spans="4:19" ht="18.75" x14ac:dyDescent="0.3">
      <c r="D9" s="46">
        <v>98.4</v>
      </c>
      <c r="E9" s="46">
        <v>77.2</v>
      </c>
      <c r="F9" s="2">
        <v>3</v>
      </c>
      <c r="G9" s="2">
        <v>5</v>
      </c>
      <c r="H9">
        <f t="shared" si="0"/>
        <v>-2</v>
      </c>
      <c r="I9">
        <f t="shared" si="1"/>
        <v>4</v>
      </c>
      <c r="O9" s="2">
        <v>4</v>
      </c>
      <c r="P9" s="2">
        <v>6</v>
      </c>
      <c r="Q9" s="2">
        <f t="shared" si="2"/>
        <v>-2</v>
      </c>
      <c r="R9" s="2">
        <f t="shared" si="3"/>
        <v>4</v>
      </c>
    </row>
    <row r="10" spans="4:19" ht="18.75" x14ac:dyDescent="0.3">
      <c r="D10" s="46">
        <v>96.7</v>
      </c>
      <c r="E10" s="46">
        <v>87.2</v>
      </c>
      <c r="F10" s="2">
        <v>7</v>
      </c>
      <c r="G10" s="2">
        <v>1</v>
      </c>
      <c r="H10">
        <f t="shared" si="0"/>
        <v>6</v>
      </c>
      <c r="I10">
        <f t="shared" si="1"/>
        <v>36</v>
      </c>
      <c r="O10" s="2">
        <v>3</v>
      </c>
      <c r="P10" s="2">
        <v>5</v>
      </c>
      <c r="Q10" s="2">
        <f t="shared" si="2"/>
        <v>-2</v>
      </c>
      <c r="R10" s="2">
        <f t="shared" si="3"/>
        <v>4</v>
      </c>
    </row>
    <row r="11" spans="4:19" ht="18.75" x14ac:dyDescent="0.3">
      <c r="D11" s="46">
        <v>97.1</v>
      </c>
      <c r="E11" s="46">
        <v>83.8</v>
      </c>
      <c r="F11" s="2">
        <v>6</v>
      </c>
      <c r="G11" s="2">
        <v>3</v>
      </c>
      <c r="H11">
        <f t="shared" si="0"/>
        <v>3</v>
      </c>
      <c r="I11">
        <f t="shared" si="1"/>
        <v>9</v>
      </c>
      <c r="O11" s="2">
        <v>7</v>
      </c>
      <c r="P11" s="2">
        <v>1</v>
      </c>
      <c r="Q11" s="2">
        <f t="shared" si="2"/>
        <v>6</v>
      </c>
      <c r="R11" s="2">
        <f t="shared" si="3"/>
        <v>36</v>
      </c>
    </row>
    <row r="12" spans="4:19" ht="18.75" x14ac:dyDescent="0.3">
      <c r="I12">
        <f>SUM(I5:I11)</f>
        <v>62</v>
      </c>
      <c r="O12" s="2">
        <v>6</v>
      </c>
      <c r="P12" s="2">
        <v>3</v>
      </c>
      <c r="Q12" s="2">
        <f t="shared" si="2"/>
        <v>3</v>
      </c>
      <c r="R12" s="2">
        <f t="shared" si="3"/>
        <v>9</v>
      </c>
    </row>
    <row r="14" spans="4:19" x14ac:dyDescent="0.25">
      <c r="R14" t="s">
        <v>30</v>
      </c>
      <c r="S14">
        <f>SUM(R6:R12)</f>
        <v>62</v>
      </c>
    </row>
    <row r="16" spans="4:19" ht="15.75" x14ac:dyDescent="0.25">
      <c r="P16" s="1" t="s">
        <v>34</v>
      </c>
      <c r="R16" s="47">
        <f>1-((6*62)/(7*(7^2-1)))</f>
        <v>-0.10714285714285721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BF44-5A1D-41F1-9BB9-267007C35EDF}">
  <dimension ref="C4:AC32"/>
  <sheetViews>
    <sheetView topLeftCell="K23" zoomScaleNormal="100" workbookViewId="0">
      <selection activeCell="G31" sqref="G31"/>
    </sheetView>
  </sheetViews>
  <sheetFormatPr defaultRowHeight="15" x14ac:dyDescent="0.25"/>
  <cols>
    <col min="6" max="6" width="12.7109375" bestFit="1" customWidth="1"/>
    <col min="7" max="7" width="49.85546875" customWidth="1"/>
    <col min="8" max="8" width="28.5703125" customWidth="1"/>
  </cols>
  <sheetData>
    <row r="4" spans="15:29" ht="18.75" x14ac:dyDescent="0.3">
      <c r="O4" s="2" t="s">
        <v>32</v>
      </c>
      <c r="P4" s="2" t="s">
        <v>33</v>
      </c>
      <c r="R4" s="2" t="s">
        <v>19</v>
      </c>
      <c r="S4" s="2" t="s">
        <v>20</v>
      </c>
      <c r="T4" s="2" t="s">
        <v>24</v>
      </c>
      <c r="U4" s="2" t="s">
        <v>28</v>
      </c>
    </row>
    <row r="5" spans="15:29" ht="18.75" x14ac:dyDescent="0.3">
      <c r="O5" s="2">
        <v>20</v>
      </c>
      <c r="P5" s="2">
        <v>28</v>
      </c>
      <c r="R5" s="2">
        <v>8</v>
      </c>
      <c r="S5" s="2">
        <v>3</v>
      </c>
      <c r="T5" s="2">
        <f>R5-S5</f>
        <v>5</v>
      </c>
      <c r="U5" s="2">
        <f>T5^2</f>
        <v>25</v>
      </c>
    </row>
    <row r="6" spans="15:29" ht="18.75" x14ac:dyDescent="0.3">
      <c r="O6" s="2">
        <v>22</v>
      </c>
      <c r="P6" s="2">
        <v>24</v>
      </c>
      <c r="R6" s="2">
        <v>7</v>
      </c>
      <c r="S6" s="2">
        <v>7.5</v>
      </c>
      <c r="T6" s="2">
        <f t="shared" ref="T6:T11" si="0">R6-S6</f>
        <v>-0.5</v>
      </c>
      <c r="U6" s="2">
        <f t="shared" ref="U6:U12" si="1">T6^2</f>
        <v>0.25</v>
      </c>
    </row>
    <row r="7" spans="15:29" ht="18.75" x14ac:dyDescent="0.3">
      <c r="O7" s="2">
        <v>28</v>
      </c>
      <c r="P7" s="2">
        <v>24</v>
      </c>
      <c r="R7" s="2">
        <v>3</v>
      </c>
      <c r="S7" s="2">
        <v>7.5</v>
      </c>
      <c r="T7" s="2">
        <f t="shared" si="0"/>
        <v>-4.5</v>
      </c>
      <c r="U7" s="2">
        <f t="shared" si="1"/>
        <v>20.25</v>
      </c>
    </row>
    <row r="8" spans="15:29" ht="18.75" x14ac:dyDescent="0.3">
      <c r="O8" s="2">
        <v>23</v>
      </c>
      <c r="P8" s="2">
        <v>25</v>
      </c>
      <c r="R8" s="2">
        <v>5.5</v>
      </c>
      <c r="S8" s="2">
        <v>6</v>
      </c>
      <c r="T8" s="2">
        <f t="shared" si="0"/>
        <v>-0.5</v>
      </c>
      <c r="U8" s="2">
        <f t="shared" si="1"/>
        <v>0.25</v>
      </c>
    </row>
    <row r="9" spans="15:29" ht="18.75" x14ac:dyDescent="0.3">
      <c r="O9" s="2">
        <v>30</v>
      </c>
      <c r="P9" s="2">
        <v>26</v>
      </c>
      <c r="R9" s="2">
        <v>1.5</v>
      </c>
      <c r="S9" s="2">
        <v>5</v>
      </c>
      <c r="T9" s="2">
        <f t="shared" si="0"/>
        <v>-3.5</v>
      </c>
      <c r="U9" s="2">
        <f t="shared" si="1"/>
        <v>12.25</v>
      </c>
      <c r="Z9">
        <v>1</v>
      </c>
      <c r="AC9">
        <f>(1+2)/2</f>
        <v>1.5</v>
      </c>
    </row>
    <row r="10" spans="15:29" ht="18.75" x14ac:dyDescent="0.3">
      <c r="O10" s="2">
        <v>30</v>
      </c>
      <c r="P10" s="2">
        <v>27</v>
      </c>
      <c r="R10" s="2">
        <v>1.5</v>
      </c>
      <c r="S10" s="2">
        <v>4</v>
      </c>
      <c r="T10" s="2">
        <f t="shared" si="0"/>
        <v>-2.5</v>
      </c>
      <c r="U10" s="2">
        <f t="shared" si="1"/>
        <v>6.25</v>
      </c>
      <c r="Z10">
        <v>2</v>
      </c>
    </row>
    <row r="11" spans="15:29" ht="18.75" x14ac:dyDescent="0.3">
      <c r="O11" s="2">
        <v>23</v>
      </c>
      <c r="P11" s="2">
        <v>32</v>
      </c>
      <c r="R11" s="2">
        <v>5.5</v>
      </c>
      <c r="S11" s="2">
        <v>1</v>
      </c>
      <c r="T11" s="2">
        <f t="shared" si="0"/>
        <v>4.5</v>
      </c>
      <c r="U11" s="2">
        <f t="shared" si="1"/>
        <v>20.25</v>
      </c>
    </row>
    <row r="12" spans="15:29" ht="18.75" x14ac:dyDescent="0.3">
      <c r="O12" s="2">
        <v>24</v>
      </c>
      <c r="P12" s="2">
        <v>30</v>
      </c>
      <c r="R12" s="2">
        <v>4</v>
      </c>
      <c r="S12" s="2">
        <v>2</v>
      </c>
      <c r="T12" s="2">
        <f>R12-S12</f>
        <v>2</v>
      </c>
      <c r="U12" s="2">
        <f t="shared" si="1"/>
        <v>4</v>
      </c>
    </row>
    <row r="14" spans="15:29" ht="18.75" x14ac:dyDescent="0.3">
      <c r="T14" s="2" t="s">
        <v>30</v>
      </c>
      <c r="U14" s="27">
        <f>SUM(U5:U12)</f>
        <v>88.5</v>
      </c>
    </row>
    <row r="19" spans="3:22" ht="18.75" x14ac:dyDescent="0.3">
      <c r="C19" s="28" t="s">
        <v>55</v>
      </c>
    </row>
    <row r="22" spans="3:22" ht="18.75" x14ac:dyDescent="0.3">
      <c r="C22" s="48"/>
      <c r="D22" s="48"/>
      <c r="E22" s="48"/>
      <c r="F22" s="2" t="s">
        <v>35</v>
      </c>
      <c r="G22" s="2" t="s">
        <v>56</v>
      </c>
      <c r="H22" s="2" t="s">
        <v>36</v>
      </c>
      <c r="I22" s="27">
        <f>2*(2^2-1)/12</f>
        <v>0.5</v>
      </c>
      <c r="J22" s="48"/>
    </row>
    <row r="23" spans="3:22" ht="18.75" x14ac:dyDescent="0.3">
      <c r="C23" s="48"/>
      <c r="D23" s="48"/>
      <c r="E23" s="48"/>
      <c r="F23" s="48"/>
      <c r="G23" s="48"/>
      <c r="H23" s="48"/>
      <c r="I23" s="48"/>
      <c r="J23" s="48"/>
    </row>
    <row r="24" spans="3:22" ht="18.75" x14ac:dyDescent="0.3">
      <c r="C24" s="48"/>
      <c r="D24" s="48"/>
      <c r="E24" s="48"/>
      <c r="F24" s="2" t="s">
        <v>37</v>
      </c>
      <c r="G24" s="2" t="s">
        <v>56</v>
      </c>
      <c r="H24" s="2" t="s">
        <v>36</v>
      </c>
      <c r="I24" s="27">
        <f>2*(2^2-1)/12</f>
        <v>0.5</v>
      </c>
      <c r="J24" s="48"/>
    </row>
    <row r="25" spans="3:22" ht="18.75" x14ac:dyDescent="0.3">
      <c r="C25" s="48"/>
      <c r="D25" s="48"/>
      <c r="E25" s="48"/>
      <c r="F25" s="48"/>
      <c r="G25" s="48"/>
      <c r="H25" s="48"/>
      <c r="I25" s="48"/>
      <c r="J25" s="48"/>
    </row>
    <row r="26" spans="3:22" ht="18.75" x14ac:dyDescent="0.3">
      <c r="C26" s="48"/>
      <c r="D26" s="48"/>
      <c r="E26" s="48"/>
      <c r="F26" s="2" t="s">
        <v>38</v>
      </c>
      <c r="G26" s="2" t="s">
        <v>56</v>
      </c>
      <c r="H26" s="2" t="s">
        <v>36</v>
      </c>
      <c r="I26" s="27">
        <f>2*(2^2-1)/12</f>
        <v>0.5</v>
      </c>
      <c r="J26" s="48"/>
    </row>
    <row r="27" spans="3:22" ht="18.75" x14ac:dyDescent="0.3">
      <c r="C27" s="48"/>
      <c r="D27" s="48"/>
      <c r="E27" s="48"/>
      <c r="F27" s="48"/>
      <c r="G27" s="48"/>
      <c r="H27" s="48"/>
      <c r="I27" s="48"/>
      <c r="J27" s="48"/>
    </row>
    <row r="28" spans="3:22" ht="18.75" x14ac:dyDescent="0.3">
      <c r="C28" s="48"/>
      <c r="D28" s="48"/>
      <c r="E28" s="48"/>
      <c r="F28" s="48"/>
      <c r="G28" s="48"/>
      <c r="H28" s="48"/>
      <c r="I28" s="48"/>
      <c r="J28" s="48"/>
    </row>
    <row r="29" spans="3:22" ht="18.75" x14ac:dyDescent="0.3">
      <c r="C29" s="48"/>
      <c r="D29" s="2" t="s">
        <v>39</v>
      </c>
      <c r="E29" s="48"/>
      <c r="F29" s="48"/>
      <c r="G29" s="2" t="s">
        <v>40</v>
      </c>
      <c r="H29" s="48"/>
      <c r="I29" s="48"/>
      <c r="J29" s="48"/>
    </row>
    <row r="30" spans="3:22" ht="18.75" x14ac:dyDescent="0.3">
      <c r="C30" s="48"/>
      <c r="D30" s="48"/>
      <c r="E30" s="48"/>
      <c r="F30" s="48"/>
      <c r="G30" s="48"/>
      <c r="H30" s="48"/>
      <c r="I30" s="48"/>
      <c r="J30" s="48"/>
    </row>
    <row r="31" spans="3:22" ht="18.75" x14ac:dyDescent="0.3">
      <c r="C31" s="48"/>
      <c r="D31" s="48"/>
      <c r="E31" s="48"/>
      <c r="F31" s="48"/>
      <c r="G31" s="2" t="s">
        <v>41</v>
      </c>
      <c r="H31" s="48" t="s">
        <v>42</v>
      </c>
      <c r="I31" s="48">
        <f>88.5+0.5+0.5+0.5</f>
        <v>90</v>
      </c>
      <c r="J31" s="48"/>
      <c r="S31" s="1" t="s">
        <v>43</v>
      </c>
      <c r="V31" s="35">
        <f>1-((6*90)/(8*(8^2-1)))</f>
        <v>-7.1428571428571397E-2</v>
      </c>
    </row>
    <row r="32" spans="3:22" ht="18.75" x14ac:dyDescent="0.3">
      <c r="C32" s="48"/>
      <c r="D32" s="48"/>
      <c r="E32" s="48"/>
      <c r="F32" s="48"/>
      <c r="G32" s="48"/>
      <c r="H32" s="48"/>
      <c r="I32" s="48"/>
      <c r="J32" s="4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06B4-1BFF-4BF7-AEFB-AB240E8494DD}">
  <dimension ref="E3:P32"/>
  <sheetViews>
    <sheetView topLeftCell="D1" workbookViewId="0">
      <selection activeCell="H26" sqref="H26"/>
    </sheetView>
  </sheetViews>
  <sheetFormatPr defaultRowHeight="15" x14ac:dyDescent="0.25"/>
  <cols>
    <col min="5" max="5" width="18.28515625" customWidth="1"/>
    <col min="6" max="6" width="14.28515625" bestFit="1" customWidth="1"/>
    <col min="7" max="7" width="40.85546875" customWidth="1"/>
    <col min="8" max="8" width="15.140625" customWidth="1"/>
    <col min="9" max="9" width="17.28515625" customWidth="1"/>
    <col min="10" max="10" width="16.5703125" customWidth="1"/>
  </cols>
  <sheetData>
    <row r="3" spans="5:16" ht="21" x14ac:dyDescent="0.35">
      <c r="E3" s="50" t="s">
        <v>64</v>
      </c>
      <c r="F3" s="50" t="s">
        <v>21</v>
      </c>
      <c r="G3" s="50" t="s">
        <v>22</v>
      </c>
      <c r="H3" s="50" t="s">
        <v>23</v>
      </c>
      <c r="I3" s="50" t="s">
        <v>24</v>
      </c>
      <c r="J3" s="50" t="s">
        <v>25</v>
      </c>
      <c r="K3" s="50" t="s">
        <v>27</v>
      </c>
      <c r="L3" s="50" t="s">
        <v>26</v>
      </c>
      <c r="M3" s="50" t="s">
        <v>65</v>
      </c>
      <c r="N3" s="50" t="s">
        <v>66</v>
      </c>
      <c r="O3" s="50" t="s">
        <v>67</v>
      </c>
      <c r="P3" s="50" t="s">
        <v>68</v>
      </c>
    </row>
    <row r="4" spans="5:16" ht="21" x14ac:dyDescent="0.35">
      <c r="E4" s="50" t="s">
        <v>69</v>
      </c>
      <c r="F4" s="50">
        <v>82</v>
      </c>
      <c r="G4" s="50">
        <v>82</v>
      </c>
      <c r="H4" s="50">
        <v>85</v>
      </c>
      <c r="I4" s="50">
        <v>35</v>
      </c>
      <c r="J4" s="50">
        <v>55</v>
      </c>
      <c r="K4" s="50">
        <v>33</v>
      </c>
      <c r="L4" s="50">
        <v>52</v>
      </c>
      <c r="M4" s="50">
        <v>73</v>
      </c>
      <c r="N4" s="50">
        <v>55</v>
      </c>
      <c r="O4" s="50">
        <v>50</v>
      </c>
      <c r="P4" s="50">
        <v>50</v>
      </c>
    </row>
    <row r="5" spans="5:16" ht="21" x14ac:dyDescent="0.35">
      <c r="E5" s="50" t="s">
        <v>70</v>
      </c>
      <c r="F5" s="50">
        <v>50</v>
      </c>
      <c r="G5" s="50">
        <v>50</v>
      </c>
      <c r="H5" s="50">
        <v>93</v>
      </c>
      <c r="I5" s="50">
        <v>31</v>
      </c>
      <c r="J5" s="50">
        <v>66</v>
      </c>
      <c r="K5" s="50">
        <v>37</v>
      </c>
      <c r="L5" s="50">
        <v>87</v>
      </c>
      <c r="M5" s="50">
        <v>50</v>
      </c>
      <c r="N5" s="50">
        <v>62</v>
      </c>
      <c r="O5" s="50">
        <v>64</v>
      </c>
      <c r="P5" s="50">
        <v>65</v>
      </c>
    </row>
    <row r="8" spans="5:16" ht="21" x14ac:dyDescent="0.35">
      <c r="E8" s="50" t="s">
        <v>69</v>
      </c>
      <c r="F8" s="50" t="s">
        <v>70</v>
      </c>
      <c r="G8" s="50" t="s">
        <v>19</v>
      </c>
      <c r="H8" s="50" t="s">
        <v>20</v>
      </c>
      <c r="I8" s="50" t="s">
        <v>71</v>
      </c>
      <c r="J8" s="50" t="s">
        <v>28</v>
      </c>
    </row>
    <row r="9" spans="5:16" ht="21" x14ac:dyDescent="0.35">
      <c r="E9" s="50">
        <v>82</v>
      </c>
      <c r="F9" s="50">
        <v>50</v>
      </c>
      <c r="G9" s="50">
        <v>2.5</v>
      </c>
      <c r="H9" s="50">
        <v>8</v>
      </c>
      <c r="I9" s="50">
        <f>G9-H9</f>
        <v>-5.5</v>
      </c>
      <c r="J9" s="50">
        <f>I9^2</f>
        <v>30.25</v>
      </c>
    </row>
    <row r="10" spans="5:16" ht="21" x14ac:dyDescent="0.35">
      <c r="E10" s="50">
        <v>82</v>
      </c>
      <c r="F10" s="50">
        <v>50</v>
      </c>
      <c r="G10" s="50">
        <v>2.5</v>
      </c>
      <c r="H10" s="50">
        <v>8</v>
      </c>
      <c r="I10" s="50">
        <f t="shared" ref="I10:I19" si="0">G10-H10</f>
        <v>-5.5</v>
      </c>
      <c r="J10" s="50">
        <f t="shared" ref="J10:J19" si="1">I10^2</f>
        <v>30.25</v>
      </c>
    </row>
    <row r="11" spans="5:16" ht="21" x14ac:dyDescent="0.35">
      <c r="E11" s="50">
        <v>85</v>
      </c>
      <c r="F11" s="50">
        <v>93</v>
      </c>
      <c r="G11" s="50">
        <v>1</v>
      </c>
      <c r="H11" s="50">
        <v>1</v>
      </c>
      <c r="I11" s="50">
        <f t="shared" si="0"/>
        <v>0</v>
      </c>
      <c r="J11" s="50">
        <f t="shared" si="1"/>
        <v>0</v>
      </c>
    </row>
    <row r="12" spans="5:16" ht="21" x14ac:dyDescent="0.35">
      <c r="E12" s="50">
        <v>35</v>
      </c>
      <c r="F12" s="50">
        <v>31</v>
      </c>
      <c r="G12" s="50">
        <v>10</v>
      </c>
      <c r="H12" s="50">
        <v>11</v>
      </c>
      <c r="I12" s="50">
        <f t="shared" si="0"/>
        <v>-1</v>
      </c>
      <c r="J12" s="50">
        <f t="shared" si="1"/>
        <v>1</v>
      </c>
    </row>
    <row r="13" spans="5:16" ht="21" x14ac:dyDescent="0.35">
      <c r="E13" s="50">
        <v>55</v>
      </c>
      <c r="F13" s="50">
        <v>66</v>
      </c>
      <c r="G13" s="50">
        <v>5.5</v>
      </c>
      <c r="H13" s="50">
        <v>3</v>
      </c>
      <c r="I13" s="50">
        <f t="shared" si="0"/>
        <v>2.5</v>
      </c>
      <c r="J13" s="50">
        <f t="shared" si="1"/>
        <v>6.25</v>
      </c>
    </row>
    <row r="14" spans="5:16" ht="21" x14ac:dyDescent="0.35">
      <c r="E14" s="50">
        <v>33</v>
      </c>
      <c r="F14" s="50">
        <v>37</v>
      </c>
      <c r="G14" s="50">
        <v>11</v>
      </c>
      <c r="H14" s="50">
        <v>10</v>
      </c>
      <c r="I14" s="50">
        <f t="shared" si="0"/>
        <v>1</v>
      </c>
      <c r="J14" s="50">
        <f t="shared" si="1"/>
        <v>1</v>
      </c>
    </row>
    <row r="15" spans="5:16" ht="21" x14ac:dyDescent="0.35">
      <c r="E15" s="50">
        <v>52</v>
      </c>
      <c r="F15" s="50">
        <v>87</v>
      </c>
      <c r="G15" s="50">
        <v>7</v>
      </c>
      <c r="H15" s="50">
        <v>2</v>
      </c>
      <c r="I15" s="50">
        <f t="shared" si="0"/>
        <v>5</v>
      </c>
      <c r="J15" s="50">
        <f t="shared" si="1"/>
        <v>25</v>
      </c>
    </row>
    <row r="16" spans="5:16" ht="21" x14ac:dyDescent="0.35">
      <c r="E16" s="50">
        <v>73</v>
      </c>
      <c r="F16" s="50">
        <v>50</v>
      </c>
      <c r="G16" s="50">
        <v>4</v>
      </c>
      <c r="H16" s="50">
        <v>8</v>
      </c>
      <c r="I16" s="50">
        <f t="shared" si="0"/>
        <v>-4</v>
      </c>
      <c r="J16" s="50">
        <f t="shared" si="1"/>
        <v>16</v>
      </c>
    </row>
    <row r="17" spans="5:11" ht="21" x14ac:dyDescent="0.35">
      <c r="E17" s="50">
        <v>55</v>
      </c>
      <c r="F17" s="50">
        <v>62</v>
      </c>
      <c r="G17" s="50">
        <v>5.5</v>
      </c>
      <c r="H17" s="50">
        <v>6</v>
      </c>
      <c r="I17" s="50">
        <f t="shared" si="0"/>
        <v>-0.5</v>
      </c>
      <c r="J17" s="50">
        <f t="shared" si="1"/>
        <v>0.25</v>
      </c>
    </row>
    <row r="18" spans="5:11" ht="21" x14ac:dyDescent="0.35">
      <c r="E18" s="50">
        <v>50</v>
      </c>
      <c r="F18" s="50">
        <v>64</v>
      </c>
      <c r="G18" s="50">
        <v>8.5</v>
      </c>
      <c r="H18" s="50">
        <v>5</v>
      </c>
      <c r="I18" s="50">
        <f t="shared" si="0"/>
        <v>3.5</v>
      </c>
      <c r="J18" s="50">
        <f t="shared" si="1"/>
        <v>12.25</v>
      </c>
    </row>
    <row r="19" spans="5:11" ht="21" x14ac:dyDescent="0.35">
      <c r="E19" s="50">
        <v>50</v>
      </c>
      <c r="F19" s="50">
        <v>65</v>
      </c>
      <c r="G19" s="50">
        <v>8.5</v>
      </c>
      <c r="H19" s="50">
        <v>4</v>
      </c>
      <c r="I19" s="50">
        <f t="shared" si="0"/>
        <v>4.5</v>
      </c>
      <c r="J19" s="50">
        <f t="shared" si="1"/>
        <v>20.25</v>
      </c>
    </row>
    <row r="21" spans="5:11" ht="23.25" x14ac:dyDescent="0.35">
      <c r="F21" s="51" t="s">
        <v>72</v>
      </c>
      <c r="J21" s="50">
        <f>SUM(J9:J19)</f>
        <v>142.5</v>
      </c>
      <c r="K21" s="49"/>
    </row>
    <row r="22" spans="5:11" ht="21" x14ac:dyDescent="0.35">
      <c r="E22" s="49">
        <v>82</v>
      </c>
      <c r="F22" s="49">
        <v>2</v>
      </c>
      <c r="G22" s="2" t="s">
        <v>56</v>
      </c>
      <c r="H22" s="49">
        <f>F22*((F22)^2-1)/12</f>
        <v>0.5</v>
      </c>
      <c r="J22" s="49"/>
      <c r="K22" s="49"/>
    </row>
    <row r="23" spans="5:11" ht="21" x14ac:dyDescent="0.35">
      <c r="E23" s="49">
        <v>55</v>
      </c>
      <c r="F23" s="49">
        <v>2</v>
      </c>
      <c r="G23" s="2" t="s">
        <v>56</v>
      </c>
      <c r="H23" s="49">
        <f>F23*((F23)^2-1)/12</f>
        <v>0.5</v>
      </c>
      <c r="J23" s="49"/>
      <c r="K23" s="49"/>
    </row>
    <row r="24" spans="5:11" ht="21" x14ac:dyDescent="0.35">
      <c r="E24" s="49">
        <v>50</v>
      </c>
      <c r="F24" s="49">
        <v>2</v>
      </c>
      <c r="G24" s="2" t="s">
        <v>56</v>
      </c>
      <c r="H24" s="49">
        <f>F24*((F24)^2-1)/12</f>
        <v>0.5</v>
      </c>
      <c r="J24" s="49"/>
      <c r="K24" s="49"/>
    </row>
    <row r="25" spans="5:11" ht="21" x14ac:dyDescent="0.35">
      <c r="E25" s="49">
        <v>50</v>
      </c>
      <c r="F25" s="49">
        <v>3</v>
      </c>
      <c r="G25" s="2" t="s">
        <v>56</v>
      </c>
      <c r="H25" s="49">
        <f>F25*((F25)^2-1)/12</f>
        <v>2</v>
      </c>
      <c r="J25" s="49"/>
      <c r="K25" s="49"/>
    </row>
    <row r="26" spans="5:11" ht="21" x14ac:dyDescent="0.35">
      <c r="G26" s="2" t="s">
        <v>73</v>
      </c>
      <c r="H26" s="49">
        <f>SUM(H22:H25)</f>
        <v>3.5</v>
      </c>
      <c r="J26" s="49"/>
      <c r="K26" s="49"/>
    </row>
    <row r="27" spans="5:11" ht="21" x14ac:dyDescent="0.35">
      <c r="J27" s="49"/>
      <c r="K27" s="49"/>
    </row>
    <row r="28" spans="5:11" ht="21" x14ac:dyDescent="0.35">
      <c r="J28" s="49"/>
      <c r="K28" s="49"/>
    </row>
    <row r="29" spans="5:11" ht="21" x14ac:dyDescent="0.35">
      <c r="G29" s="2" t="s">
        <v>41</v>
      </c>
      <c r="H29">
        <f>J21+H26</f>
        <v>146</v>
      </c>
      <c r="J29" s="49"/>
      <c r="K29" s="49"/>
    </row>
    <row r="30" spans="5:11" ht="21" x14ac:dyDescent="0.35">
      <c r="J30" s="49"/>
      <c r="K30" s="49"/>
    </row>
    <row r="31" spans="5:11" ht="21" x14ac:dyDescent="0.35">
      <c r="J31" s="49"/>
      <c r="K31" s="49"/>
    </row>
    <row r="32" spans="5:11" ht="23.25" x14ac:dyDescent="0.35">
      <c r="G32" s="52">
        <f>1-((6*146)/(11*((11)^2-1)))</f>
        <v>0.33636363636363631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7E4D-71BE-4380-A6D0-9B4B6757C2C5}">
  <dimension ref="C4:K18"/>
  <sheetViews>
    <sheetView zoomScale="150" zoomScaleNormal="150" workbookViewId="0">
      <selection activeCell="M10" sqref="M10"/>
    </sheetView>
  </sheetViews>
  <sheetFormatPr defaultRowHeight="15" x14ac:dyDescent="0.25"/>
  <cols>
    <col min="7" max="7" width="16" customWidth="1"/>
    <col min="8" max="9" width="9.85546875" bestFit="1" customWidth="1"/>
  </cols>
  <sheetData>
    <row r="4" spans="3:11" x14ac:dyDescent="0.25">
      <c r="C4" t="s">
        <v>32</v>
      </c>
      <c r="D4" t="s">
        <v>33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</row>
    <row r="5" spans="3:11" x14ac:dyDescent="0.25">
      <c r="C5">
        <v>42</v>
      </c>
      <c r="D5">
        <v>41</v>
      </c>
      <c r="E5">
        <f>C5-$C$16</f>
        <v>-0.10000000000000142</v>
      </c>
      <c r="F5">
        <f>D5-$D$16</f>
        <v>-2.1000000000000014</v>
      </c>
      <c r="G5">
        <f>E5*F5</f>
        <v>0.21000000000000313</v>
      </c>
      <c r="H5">
        <f>E5^2</f>
        <v>1.0000000000000285E-2</v>
      </c>
      <c r="I5">
        <f>F5^2</f>
        <v>4.4100000000000064</v>
      </c>
    </row>
    <row r="6" spans="3:11" x14ac:dyDescent="0.25">
      <c r="C6">
        <v>41</v>
      </c>
      <c r="D6">
        <v>43</v>
      </c>
      <c r="E6">
        <f t="shared" ref="E6:E13" si="0">C6-$C$16</f>
        <v>-1.1000000000000014</v>
      </c>
      <c r="F6">
        <f t="shared" ref="F6:F13" si="1">D6-$D$16</f>
        <v>-0.10000000000000142</v>
      </c>
      <c r="G6">
        <f t="shared" ref="G6:G14" si="2">E6*F6</f>
        <v>0.11000000000000171</v>
      </c>
      <c r="H6">
        <f t="shared" ref="H6:H14" si="3">E6^2</f>
        <v>1.2100000000000031</v>
      </c>
      <c r="I6">
        <f t="shared" ref="I6:I14" si="4">F6^2</f>
        <v>1.0000000000000285E-2</v>
      </c>
    </row>
    <row r="7" spans="3:11" x14ac:dyDescent="0.25">
      <c r="C7">
        <v>44</v>
      </c>
      <c r="D7">
        <v>42</v>
      </c>
      <c r="E7">
        <f t="shared" si="0"/>
        <v>1.8999999999999986</v>
      </c>
      <c r="F7">
        <f t="shared" si="1"/>
        <v>-1.1000000000000014</v>
      </c>
      <c r="G7">
        <f t="shared" si="2"/>
        <v>-2.0900000000000012</v>
      </c>
      <c r="H7">
        <f t="shared" si="3"/>
        <v>3.6099999999999945</v>
      </c>
      <c r="I7">
        <f t="shared" si="4"/>
        <v>1.2100000000000031</v>
      </c>
    </row>
    <row r="8" spans="3:11" x14ac:dyDescent="0.25">
      <c r="C8">
        <v>43</v>
      </c>
      <c r="D8">
        <v>44</v>
      </c>
      <c r="E8">
        <f t="shared" si="0"/>
        <v>0.89999999999999858</v>
      </c>
      <c r="F8">
        <f t="shared" si="1"/>
        <v>0.89999999999999858</v>
      </c>
      <c r="G8">
        <f t="shared" si="2"/>
        <v>0.80999999999999739</v>
      </c>
      <c r="H8">
        <f t="shared" si="3"/>
        <v>0.80999999999999739</v>
      </c>
      <c r="I8">
        <f t="shared" si="4"/>
        <v>0.80999999999999739</v>
      </c>
    </row>
    <row r="9" spans="3:11" x14ac:dyDescent="0.25">
      <c r="C9">
        <v>42</v>
      </c>
      <c r="D9">
        <v>44</v>
      </c>
      <c r="E9">
        <f t="shared" si="0"/>
        <v>-0.10000000000000142</v>
      </c>
      <c r="F9">
        <f t="shared" si="1"/>
        <v>0.89999999999999858</v>
      </c>
      <c r="G9">
        <f t="shared" si="2"/>
        <v>-9.0000000000001135E-2</v>
      </c>
      <c r="H9">
        <f t="shared" si="3"/>
        <v>1.0000000000000285E-2</v>
      </c>
      <c r="I9">
        <f t="shared" si="4"/>
        <v>0.80999999999999739</v>
      </c>
    </row>
    <row r="10" spans="3:11" x14ac:dyDescent="0.25">
      <c r="C10">
        <v>41</v>
      </c>
      <c r="D10">
        <v>44</v>
      </c>
      <c r="E10">
        <f t="shared" si="0"/>
        <v>-1.1000000000000014</v>
      </c>
      <c r="F10">
        <f t="shared" si="1"/>
        <v>0.89999999999999858</v>
      </c>
      <c r="G10">
        <f t="shared" si="2"/>
        <v>-0.98999999999999977</v>
      </c>
      <c r="H10">
        <f t="shared" si="3"/>
        <v>1.2100000000000031</v>
      </c>
      <c r="I10">
        <f t="shared" si="4"/>
        <v>0.80999999999999739</v>
      </c>
    </row>
    <row r="11" spans="3:11" x14ac:dyDescent="0.25">
      <c r="C11">
        <v>41</v>
      </c>
      <c r="D11">
        <v>43</v>
      </c>
      <c r="E11">
        <f t="shared" si="0"/>
        <v>-1.1000000000000014</v>
      </c>
      <c r="F11">
        <f t="shared" si="1"/>
        <v>-0.10000000000000142</v>
      </c>
      <c r="G11">
        <f t="shared" si="2"/>
        <v>0.11000000000000171</v>
      </c>
      <c r="H11">
        <f t="shared" si="3"/>
        <v>1.2100000000000031</v>
      </c>
      <c r="I11">
        <f t="shared" si="4"/>
        <v>1.0000000000000285E-2</v>
      </c>
    </row>
    <row r="12" spans="3:11" x14ac:dyDescent="0.25">
      <c r="C12">
        <v>42</v>
      </c>
      <c r="D12">
        <v>43</v>
      </c>
      <c r="E12">
        <f t="shared" si="0"/>
        <v>-0.10000000000000142</v>
      </c>
      <c r="F12">
        <f t="shared" si="1"/>
        <v>-0.10000000000000142</v>
      </c>
      <c r="G12">
        <f t="shared" si="2"/>
        <v>1.0000000000000285E-2</v>
      </c>
      <c r="H12">
        <f>E12^2</f>
        <v>1.0000000000000285E-2</v>
      </c>
      <c r="I12">
        <f t="shared" si="4"/>
        <v>1.0000000000000285E-2</v>
      </c>
    </row>
    <row r="13" spans="3:11" x14ac:dyDescent="0.25">
      <c r="C13">
        <v>42</v>
      </c>
      <c r="D13">
        <v>43</v>
      </c>
      <c r="E13">
        <f t="shared" si="0"/>
        <v>-0.10000000000000142</v>
      </c>
      <c r="F13">
        <f t="shared" si="1"/>
        <v>-0.10000000000000142</v>
      </c>
      <c r="G13">
        <f t="shared" si="2"/>
        <v>1.0000000000000285E-2</v>
      </c>
      <c r="H13">
        <f t="shared" si="3"/>
        <v>1.0000000000000285E-2</v>
      </c>
      <c r="I13">
        <f>F13^2</f>
        <v>1.0000000000000285E-2</v>
      </c>
    </row>
    <row r="14" spans="3:11" x14ac:dyDescent="0.25">
      <c r="C14">
        <v>43</v>
      </c>
      <c r="D14">
        <v>44</v>
      </c>
      <c r="E14">
        <f>C14-$C$16</f>
        <v>0.89999999999999858</v>
      </c>
      <c r="F14">
        <f>D14-$D$16</f>
        <v>0.89999999999999858</v>
      </c>
      <c r="G14">
        <f t="shared" si="2"/>
        <v>0.80999999999999739</v>
      </c>
      <c r="H14">
        <f t="shared" si="3"/>
        <v>0.80999999999999739</v>
      </c>
      <c r="I14">
        <f t="shared" si="4"/>
        <v>0.80999999999999739</v>
      </c>
    </row>
    <row r="16" spans="3:11" x14ac:dyDescent="0.25">
      <c r="C16">
        <f>AVERAGE(C5:C14)</f>
        <v>42.1</v>
      </c>
      <c r="D16">
        <f>AVERAGE(D5:D14)</f>
        <v>43.1</v>
      </c>
      <c r="G16">
        <f>SUM(G5:G14)</f>
        <v>-1.1000000000000005</v>
      </c>
      <c r="H16">
        <f>SUM(H5:H14)</f>
        <v>8.8999999999999986</v>
      </c>
      <c r="I16">
        <f>SUM(I5:I14)</f>
        <v>8.8999999999999968</v>
      </c>
      <c r="K16">
        <f>G16/SQRT(I18)</f>
        <v>-0.12359550561797761</v>
      </c>
    </row>
    <row r="18" spans="9:9" x14ac:dyDescent="0.25">
      <c r="I18">
        <f>H16*I16</f>
        <v>79.209999999999965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928C-26EA-4477-B2C9-0861C6B0DB48}">
  <dimension ref="C5:L24"/>
  <sheetViews>
    <sheetView topLeftCell="A9" workbookViewId="0">
      <selection activeCell="D12" sqref="D12"/>
    </sheetView>
  </sheetViews>
  <sheetFormatPr defaultRowHeight="15" x14ac:dyDescent="0.25"/>
  <cols>
    <col min="6" max="6" width="15.7109375" bestFit="1" customWidth="1"/>
    <col min="7" max="7" width="21.140625" bestFit="1" customWidth="1"/>
  </cols>
  <sheetData>
    <row r="5" spans="3:11" x14ac:dyDescent="0.25">
      <c r="C5" t="s">
        <v>80</v>
      </c>
      <c r="D5" t="s">
        <v>81</v>
      </c>
      <c r="E5" t="s">
        <v>83</v>
      </c>
      <c r="F5" t="s">
        <v>82</v>
      </c>
      <c r="G5" t="s">
        <v>83</v>
      </c>
      <c r="H5" t="s">
        <v>24</v>
      </c>
      <c r="I5" t="s">
        <v>84</v>
      </c>
    </row>
    <row r="6" spans="3:11" x14ac:dyDescent="0.25">
      <c r="C6">
        <v>1</v>
      </c>
      <c r="D6">
        <v>1</v>
      </c>
      <c r="E6">
        <v>2</v>
      </c>
      <c r="F6">
        <v>2.2000000000000002</v>
      </c>
      <c r="G6">
        <v>3</v>
      </c>
      <c r="H6">
        <f>E6-G6</f>
        <v>-1</v>
      </c>
      <c r="I6">
        <f>H6^2</f>
        <v>1</v>
      </c>
      <c r="K6">
        <f>1-((6*5)/(8*(8^2-1)))</f>
        <v>0.94047619047619047</v>
      </c>
    </row>
    <row r="7" spans="3:11" x14ac:dyDescent="0.25">
      <c r="C7">
        <v>2</v>
      </c>
      <c r="D7">
        <v>2</v>
      </c>
      <c r="E7">
        <v>4.5</v>
      </c>
      <c r="F7">
        <v>3.6</v>
      </c>
      <c r="G7">
        <v>5</v>
      </c>
      <c r="H7">
        <f t="shared" ref="H7:H13" si="0">E7-G7</f>
        <v>-0.5</v>
      </c>
      <c r="I7">
        <f t="shared" ref="I7:I13" si="1">H7^2</f>
        <v>0.25</v>
      </c>
    </row>
    <row r="8" spans="3:11" x14ac:dyDescent="0.25">
      <c r="C8">
        <v>3</v>
      </c>
      <c r="D8">
        <v>4</v>
      </c>
      <c r="E8">
        <v>7</v>
      </c>
      <c r="F8">
        <v>6.1</v>
      </c>
      <c r="G8">
        <v>7</v>
      </c>
      <c r="H8">
        <f>E8-G8</f>
        <v>0</v>
      </c>
      <c r="I8">
        <f t="shared" si="1"/>
        <v>0</v>
      </c>
    </row>
    <row r="9" spans="3:11" x14ac:dyDescent="0.25">
      <c r="C9">
        <v>4</v>
      </c>
      <c r="D9">
        <v>3</v>
      </c>
      <c r="E9">
        <v>6</v>
      </c>
      <c r="F9">
        <v>3.9</v>
      </c>
      <c r="G9">
        <v>6</v>
      </c>
      <c r="H9">
        <f t="shared" si="0"/>
        <v>0</v>
      </c>
      <c r="I9">
        <f t="shared" si="1"/>
        <v>0</v>
      </c>
    </row>
    <row r="10" spans="3:11" x14ac:dyDescent="0.25">
      <c r="C10">
        <v>5</v>
      </c>
      <c r="D10">
        <v>2</v>
      </c>
      <c r="E10">
        <v>4.5</v>
      </c>
      <c r="F10">
        <v>3.1</v>
      </c>
      <c r="G10">
        <v>4</v>
      </c>
      <c r="H10">
        <f t="shared" si="0"/>
        <v>0.5</v>
      </c>
      <c r="I10">
        <f t="shared" si="1"/>
        <v>0.25</v>
      </c>
    </row>
    <row r="11" spans="3:11" x14ac:dyDescent="0.25">
      <c r="C11">
        <v>6</v>
      </c>
      <c r="D11">
        <v>1</v>
      </c>
      <c r="E11">
        <v>2</v>
      </c>
      <c r="F11">
        <v>1.9</v>
      </c>
      <c r="G11">
        <v>2</v>
      </c>
      <c r="H11">
        <f t="shared" si="0"/>
        <v>0</v>
      </c>
      <c r="I11">
        <f t="shared" si="1"/>
        <v>0</v>
      </c>
    </row>
    <row r="12" spans="3:11" x14ac:dyDescent="0.25">
      <c r="C12">
        <v>7</v>
      </c>
      <c r="D12">
        <v>1</v>
      </c>
      <c r="E12">
        <v>2</v>
      </c>
      <c r="F12">
        <v>1.6</v>
      </c>
      <c r="G12">
        <v>1</v>
      </c>
      <c r="H12">
        <f t="shared" si="0"/>
        <v>1</v>
      </c>
      <c r="I12">
        <f t="shared" si="1"/>
        <v>1</v>
      </c>
    </row>
    <row r="13" spans="3:11" x14ac:dyDescent="0.25">
      <c r="C13">
        <v>8</v>
      </c>
      <c r="D13">
        <v>5</v>
      </c>
      <c r="E13">
        <v>8</v>
      </c>
      <c r="F13">
        <v>8.3000000000000007</v>
      </c>
      <c r="G13">
        <v>8</v>
      </c>
      <c r="H13">
        <f t="shared" si="0"/>
        <v>0</v>
      </c>
      <c r="I13">
        <f t="shared" si="1"/>
        <v>0</v>
      </c>
    </row>
    <row r="14" spans="3:11" x14ac:dyDescent="0.25">
      <c r="I14">
        <f>SUM(I6:I13)</f>
        <v>2.5</v>
      </c>
    </row>
    <row r="17" spans="3:12" ht="23.25" x14ac:dyDescent="0.35">
      <c r="C17">
        <f>_xlfn.RANK.AVG(D6,$D$6:$D$13,1)</f>
        <v>2</v>
      </c>
      <c r="D17">
        <f>_xlfn.RANK.AVG(F6,$F$6:$F$13,1)</f>
        <v>3</v>
      </c>
      <c r="F17" s="51" t="s">
        <v>72</v>
      </c>
    </row>
    <row r="18" spans="3:12" ht="21" x14ac:dyDescent="0.35">
      <c r="C18">
        <f t="shared" ref="C18" si="2">_xlfn.RANK.AVG(D7,$D$6:$D$13,1)</f>
        <v>4.5</v>
      </c>
      <c r="D18">
        <f t="shared" ref="D18:D24" si="3">_xlfn.RANK.AVG(F7,$F$6:$F$13,1)</f>
        <v>5</v>
      </c>
      <c r="F18" s="49">
        <v>3</v>
      </c>
      <c r="G18" s="2" t="s">
        <v>56</v>
      </c>
      <c r="H18" s="49">
        <f>F18*((F18)^2-1)/12</f>
        <v>2</v>
      </c>
    </row>
    <row r="19" spans="3:12" ht="21" x14ac:dyDescent="0.35">
      <c r="C19">
        <f t="shared" ref="C19" si="4">_xlfn.RANK.AVG(D8,$D$6:$D$13,1)</f>
        <v>7</v>
      </c>
      <c r="D19">
        <f t="shared" si="3"/>
        <v>7</v>
      </c>
      <c r="F19" s="49">
        <v>2</v>
      </c>
      <c r="G19" s="2" t="s">
        <v>56</v>
      </c>
      <c r="H19" s="49">
        <f>F19*((F19)^2-1)/12</f>
        <v>0.5</v>
      </c>
      <c r="K19" t="s">
        <v>85</v>
      </c>
      <c r="L19">
        <f>I14+H20</f>
        <v>5</v>
      </c>
    </row>
    <row r="20" spans="3:12" ht="21" x14ac:dyDescent="0.35">
      <c r="C20">
        <f t="shared" ref="C20" si="5">_xlfn.RANK.AVG(D9,$D$6:$D$13,1)</f>
        <v>6</v>
      </c>
      <c r="D20">
        <f t="shared" si="3"/>
        <v>6</v>
      </c>
      <c r="F20" s="49"/>
      <c r="G20" s="2" t="s">
        <v>73</v>
      </c>
      <c r="H20" s="49">
        <f>SUM(H18:H19)</f>
        <v>2.5</v>
      </c>
    </row>
    <row r="21" spans="3:12" ht="21" x14ac:dyDescent="0.35">
      <c r="C21">
        <f t="shared" ref="C21" si="6">_xlfn.RANK.AVG(D10,$D$6:$D$13,1)</f>
        <v>4.5</v>
      </c>
      <c r="D21">
        <f t="shared" si="3"/>
        <v>4</v>
      </c>
      <c r="F21" s="49"/>
      <c r="G21" s="2"/>
      <c r="H21" s="49"/>
    </row>
    <row r="22" spans="3:12" x14ac:dyDescent="0.25">
      <c r="C22">
        <f t="shared" ref="C22" si="7">_xlfn.RANK.AVG(D11,$D$6:$D$13,1)</f>
        <v>2</v>
      </c>
      <c r="D22">
        <f t="shared" si="3"/>
        <v>2</v>
      </c>
    </row>
    <row r="23" spans="3:12" x14ac:dyDescent="0.25">
      <c r="C23">
        <f t="shared" ref="C23" si="8">_xlfn.RANK.AVG(D12,$D$6:$D$13,1)</f>
        <v>2</v>
      </c>
      <c r="D23">
        <f t="shared" si="3"/>
        <v>1</v>
      </c>
    </row>
    <row r="24" spans="3:12" x14ac:dyDescent="0.25">
      <c r="C24">
        <f t="shared" ref="C24" si="9">_xlfn.RANK.AVG(D13,$D$6:$D$13,1)</f>
        <v>8</v>
      </c>
      <c r="D24">
        <f t="shared" si="3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Pearson's 1st</vt:lpstr>
      <vt:lpstr>Pearson's 2nd</vt:lpstr>
      <vt:lpstr>Practice Example</vt:lpstr>
      <vt:lpstr>Spearman Rank's 1</vt:lpstr>
      <vt:lpstr>SR 2nd</vt:lpstr>
      <vt:lpstr>SR 3rd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Ahmad</dc:creator>
  <cp:lastModifiedBy>Faraz Ahmad (LAM)</cp:lastModifiedBy>
  <dcterms:created xsi:type="dcterms:W3CDTF">2021-05-17T15:45:26Z</dcterms:created>
  <dcterms:modified xsi:type="dcterms:W3CDTF">2023-11-09T09:55:22Z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a6fcbac6-5980-4075-a88f-c58505b07802</vt:lpwstr>
  </property>
</Properties>
</file>