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1\Excel Training\"/>
    </mc:Choice>
  </mc:AlternateContent>
  <xr:revisionPtr revIDLastSave="0" documentId="13_ncr:1_{DD53EB00-55E9-438A-86C9-12DF699304D5}" xr6:coauthVersionLast="46" xr6:coauthVersionMax="46" xr10:uidLastSave="{00000000-0000-0000-0000-000000000000}"/>
  <bookViews>
    <workbookView xWindow="-108" yWindow="-108" windowWidth="23256" windowHeight="12576" activeTab="12" xr2:uid="{00000000-000D-0000-FFFF-FFFF00000000}"/>
  </bookViews>
  <sheets>
    <sheet name="AF" sheetId="1" r:id="rId1"/>
    <sheet name="Frequency" sheetId="2" r:id="rId2"/>
    <sheet name="Biggest improvement" sheetId="3" r:id="rId3"/>
    <sheet name="Sum top three" sheetId="4" r:id="rId4"/>
    <sheet name="Sum_Len" sheetId="5" r:id="rId5"/>
    <sheet name="Flash Fill" sheetId="6" r:id="rId6"/>
    <sheet name="SUMPRODUCT 1" sheetId="7" r:id="rId7"/>
    <sheet name="SUMPRODUCT 2" sheetId="10" r:id="rId8"/>
    <sheet name="SUMPRODUCT 3" sheetId="9" r:id="rId9"/>
    <sheet name="SUMPRODUCT 4" sheetId="11" r:id="rId10"/>
    <sheet name="SUMPRODUCT 5" sheetId="12" r:id="rId11"/>
    <sheet name="SUMPRODUCT 6" sheetId="14" r:id="rId12"/>
    <sheet name="SUMPRODUCT 7" sheetId="13" r:id="rId13"/>
  </sheets>
  <definedNames>
    <definedName name="EmpID">'SUMPRODUCT 5'!$B$3:$B$9</definedName>
    <definedName name="EmpName">'SUMPRODUCT 5'!$A$3:$A$9</definedName>
    <definedName name="Salary">'SUMPRODUCT 5'!$C$3:$C$9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1" l="1"/>
  <c r="F11" i="11" a="1"/>
  <c r="F11" i="11" s="1"/>
  <c r="F12" i="11" a="1"/>
  <c r="F12" i="11" s="1"/>
  <c r="E7" i="9" a="1"/>
  <c r="E7" i="9" s="1"/>
  <c r="D8" i="10" a="1"/>
  <c r="D8" i="10" s="1"/>
  <c r="I9" i="7" a="1"/>
  <c r="I9" i="7" s="1"/>
  <c r="I5" i="7" a="1"/>
  <c r="I5" i="7" s="1"/>
  <c r="E4" i="5" a="1"/>
  <c r="E4" i="5" s="1"/>
  <c r="G7" i="4" a="1"/>
  <c r="G7" i="4" s="1"/>
  <c r="E10" i="3"/>
  <c r="E5" i="3"/>
  <c r="D12" i="3" a="1"/>
  <c r="D12" i="3" s="1"/>
  <c r="E23" i="1" a="1"/>
  <c r="E23" i="1" s="1"/>
  <c r="G11" i="2" a="1"/>
  <c r="G11" i="2" s="1"/>
  <c r="C13" i="13"/>
  <c r="B13" i="13"/>
  <c r="B13" i="13" a="1"/>
  <c r="C12" i="13"/>
  <c r="B12" i="13" a="1"/>
  <c r="B12" i="13" s="1"/>
  <c r="C11" i="13" a="1"/>
  <c r="C11" i="13" s="1"/>
  <c r="B11" i="13" a="1"/>
  <c r="B11" i="13" s="1"/>
  <c r="AY4" i="13"/>
  <c r="AX4" i="13"/>
  <c r="AW4" i="13"/>
  <c r="AV4" i="13"/>
  <c r="AU4" i="13"/>
  <c r="AT4" i="13"/>
  <c r="AS4" i="13"/>
  <c r="G12" i="2" l="1"/>
  <c r="G13" i="2"/>
  <c r="E26" i="14"/>
  <c r="E26" i="14" a="1"/>
  <c r="B26" i="14"/>
  <c r="E25" i="14" a="1"/>
  <c r="E25" i="14" s="1"/>
  <c r="C25" i="14"/>
  <c r="B25" i="14"/>
  <c r="E24" i="14"/>
  <c r="E24" i="14" a="1"/>
  <c r="B24" i="14"/>
  <c r="C22" i="14"/>
  <c r="B22" i="14"/>
  <c r="C21" i="14"/>
  <c r="C21" i="14" a="1"/>
  <c r="B21" i="14"/>
  <c r="C20" i="14"/>
  <c r="C24" i="14" s="1"/>
  <c r="B20" i="14"/>
  <c r="C18" i="14"/>
  <c r="C26" i="14" s="1"/>
  <c r="B18" i="14"/>
  <c r="C17" i="14"/>
  <c r="B17" i="14"/>
  <c r="C16" i="14"/>
  <c r="B16" i="14"/>
  <c r="D9" i="14"/>
  <c r="D8" i="14"/>
  <c r="D7" i="14"/>
  <c r="D6" i="14"/>
  <c r="D5" i="14"/>
  <c r="AY4" i="14"/>
  <c r="AX4" i="14"/>
  <c r="AW4" i="14"/>
  <c r="AV4" i="14"/>
  <c r="AU4" i="14"/>
  <c r="AT4" i="14"/>
  <c r="AS4" i="14"/>
  <c r="D4" i="14"/>
  <c r="D3" i="14"/>
  <c r="C22" i="12" l="1"/>
  <c r="B22" i="12"/>
  <c r="C21" i="12"/>
  <c r="B21" i="12"/>
  <c r="C20" i="12"/>
  <c r="B20" i="12"/>
  <c r="C18" i="12"/>
  <c r="B18" i="12"/>
  <c r="C17" i="12"/>
  <c r="B17" i="12"/>
  <c r="C16" i="12"/>
  <c r="B16" i="12"/>
  <c r="E9" i="12"/>
  <c r="D9" i="12"/>
  <c r="E8" i="12"/>
  <c r="D8" i="12"/>
  <c r="E7" i="12"/>
  <c r="D7" i="12"/>
  <c r="E6" i="12"/>
  <c r="D6" i="12"/>
  <c r="E5" i="12"/>
  <c r="D5" i="12"/>
  <c r="AZ4" i="12"/>
  <c r="AY4" i="12"/>
  <c r="AX4" i="12"/>
  <c r="AW4" i="12"/>
  <c r="AV4" i="12"/>
  <c r="AU4" i="12"/>
  <c r="AT4" i="12"/>
  <c r="E4" i="12"/>
  <c r="D4" i="12" a="1"/>
  <c r="D4" i="12" s="1"/>
  <c r="E3" i="12"/>
  <c r="D3" i="12"/>
  <c r="D3" i="12" a="1"/>
  <c r="H4" i="11"/>
  <c r="F6" i="11" l="1"/>
  <c r="E7" i="11"/>
  <c r="E24" i="9" a="1"/>
  <c r="E24" i="9" s="1"/>
  <c r="O8" i="9"/>
  <c r="P8" i="10"/>
  <c r="N8" i="10" a="1"/>
  <c r="N8" i="10" s="1"/>
  <c r="K8" i="10" a="1"/>
  <c r="K8" i="10" s="1"/>
  <c r="H8" i="10"/>
  <c r="G5" i="10"/>
  <c r="E17" i="10" a="1"/>
  <c r="E17" i="10" s="1"/>
  <c r="E15" i="10" a="1"/>
  <c r="E15" i="10" s="1"/>
  <c r="G7" i="10"/>
  <c r="F7" i="10"/>
  <c r="B7" i="10"/>
  <c r="G6" i="10"/>
  <c r="F6" i="10"/>
  <c r="F5" i="10"/>
  <c r="H35" i="9" l="1"/>
  <c r="H34" i="9"/>
  <c r="H33" i="9"/>
  <c r="H32" i="9"/>
  <c r="H31" i="9"/>
  <c r="H30" i="9"/>
  <c r="H29" i="9"/>
  <c r="J28" i="9"/>
  <c r="H28" i="9"/>
  <c r="M25" i="9" a="1"/>
  <c r="M25" i="9" s="1"/>
  <c r="E25" i="9"/>
  <c r="H18" i="9"/>
  <c r="H17" i="9"/>
  <c r="H16" i="9"/>
  <c r="H15" i="9"/>
  <c r="H14" i="9"/>
  <c r="H13" i="9"/>
  <c r="H12" i="9"/>
  <c r="H11" i="9"/>
  <c r="E8" i="9"/>
  <c r="Q16" i="4" l="1" a="1"/>
  <c r="Q16" i="4" s="1"/>
  <c r="K16" i="4" a="1"/>
  <c r="K16" i="4" s="1"/>
  <c r="O16" i="4" s="1"/>
  <c r="G16" i="4" a="1"/>
  <c r="G16" i="4" s="1"/>
  <c r="Q15" i="4"/>
  <c r="Q15" i="4" a="1"/>
  <c r="K15" i="4" a="1"/>
  <c r="K15" i="4" s="1"/>
  <c r="O15" i="4" s="1"/>
  <c r="G15" i="4"/>
  <c r="G15" i="4" a="1"/>
  <c r="Q14" i="4" a="1"/>
  <c r="Q14" i="4" s="1"/>
  <c r="O14" i="4"/>
  <c r="K14" i="4"/>
  <c r="K14" i="4" a="1"/>
  <c r="G14" i="4"/>
  <c r="G14" i="4" a="1"/>
  <c r="Q13" i="4" a="1"/>
  <c r="Q13" i="4" s="1"/>
  <c r="O13" i="4"/>
  <c r="K13" i="4"/>
  <c r="K13" i="4" a="1"/>
  <c r="G13" i="4" a="1"/>
  <c r="G13" i="4" s="1"/>
  <c r="Q12" i="4"/>
  <c r="Q12" i="4" a="1"/>
  <c r="K12" i="4"/>
  <c r="O12" i="4" s="1"/>
  <c r="K12" i="4" a="1"/>
  <c r="G12" i="4"/>
  <c r="G12" i="4" a="1"/>
  <c r="Q11" i="4"/>
  <c r="Q11" i="4" a="1"/>
  <c r="K11" i="4" a="1"/>
  <c r="K11" i="4" s="1"/>
  <c r="O11" i="4" s="1"/>
  <c r="G11" i="4"/>
  <c r="G11" i="4" a="1"/>
  <c r="Q10" i="4" a="1"/>
  <c r="Q10" i="4" s="1"/>
  <c r="K10" i="4" a="1"/>
  <c r="K10" i="4" s="1"/>
  <c r="O10" i="4" s="1"/>
  <c r="G10" i="4"/>
  <c r="G10" i="4" a="1"/>
  <c r="Q9" i="4"/>
  <c r="Q9" i="4" a="1"/>
  <c r="O9" i="4"/>
  <c r="K9" i="4"/>
  <c r="K9" i="4" a="1"/>
  <c r="G9" i="4" a="1"/>
  <c r="G9" i="4" s="1"/>
  <c r="Q8" i="4" a="1"/>
  <c r="Q8" i="4" s="1"/>
  <c r="K8" i="4" a="1"/>
  <c r="K8" i="4" s="1"/>
  <c r="O8" i="4" s="1"/>
  <c r="G8" i="4" a="1"/>
  <c r="G8" i="4" s="1"/>
  <c r="Q7" i="4" a="1"/>
  <c r="Q7" i="4" s="1"/>
  <c r="K7" i="4" a="1"/>
  <c r="K7" i="4" s="1"/>
  <c r="O7" i="4" s="1"/>
  <c r="E9" i="3"/>
  <c r="E8" i="3"/>
  <c r="E7" i="3"/>
  <c r="E6" i="3"/>
  <c r="F10" i="2"/>
  <c r="D6" i="2"/>
  <c r="E6" i="2" s="1"/>
  <c r="E11" i="2" l="1"/>
  <c r="F6" i="2"/>
  <c r="F11" i="2" s="1"/>
  <c r="D7" i="2"/>
  <c r="G6" i="2"/>
  <c r="E7" i="2" l="1"/>
  <c r="G7" i="2" l="1"/>
  <c r="E12" i="2"/>
  <c r="D8" i="2"/>
  <c r="F7" i="2"/>
  <c r="F12" i="2" s="1"/>
  <c r="E8" i="2" l="1"/>
  <c r="E13" i="2" l="1"/>
  <c r="G8" i="2"/>
  <c r="F8" i="2"/>
  <c r="F13" i="2" s="1"/>
  <c r="Q14" i="2" l="1" a="1"/>
  <c r="Q14" i="2" s="1"/>
  <c r="Q16" i="2" a="1"/>
  <c r="Q16" i="2" s="1"/>
  <c r="O13" i="2" a="1"/>
  <c r="Q15" i="2" a="1"/>
  <c r="Q15" i="2" s="1"/>
  <c r="O15" i="2" l="1"/>
  <c r="O14" i="2"/>
  <c r="O13" i="2"/>
  <c r="E20" i="1" l="1"/>
  <c r="E14" i="1"/>
  <c r="E15" i="1"/>
  <c r="E16" i="1"/>
  <c r="E17" i="1"/>
  <c r="E18" i="1"/>
  <c r="E19" i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2" authorId="0" shapeId="0" xr:uid="{90605FC7-BE11-449A-81AB-D26B6AE00DDD}">
      <text>
        <r>
          <rPr>
            <b/>
            <sz val="9"/>
            <color indexed="81"/>
            <rFont val="Tahoma"/>
            <family val="2"/>
          </rPr>
          <t xml:space="preserve">Workbooks:_x000D_
sum-between-2-dates.xlsx_x000D_
Worksheets:_x000D_
sum between 2 dates_x000D_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5953322-7E88-4199-A55F-F3A16C155178}">
      <text>
        <r>
          <rPr>
            <b/>
            <sz val="9"/>
            <color indexed="81"/>
            <rFont val="Tahoma"/>
            <family val="2"/>
          </rPr>
          <t xml:space="preserve">Workbooks:_x000D_
SUMPRODUCT6.xlsx_x000D_
Worksheets:_x000D_
basic_x000D_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<sst xmlns="http://schemas.openxmlformats.org/spreadsheetml/2006/main" count="506" uniqueCount="346">
  <si>
    <t>Array Means a group of things (values, text, TRUE/FALSE) stored in a range of cells or in memory</t>
  </si>
  <si>
    <t>Price</t>
  </si>
  <si>
    <t>Total</t>
  </si>
  <si>
    <t>When You enter an array formula or function, instead of Enter, you must use Ctrl + Shift + Enter. The Curley Brackets will appear automatically. You can not type these in.</t>
  </si>
  <si>
    <t>Array Formula in 1 cell</t>
  </si>
  <si>
    <t>An array formula is a formula that contains an operation (math, comparative, join,</t>
  </si>
  <si>
    <t>or function argument) on an array(Group) of items rather than on single items.</t>
  </si>
  <si>
    <t>The difference between a standard formula in a cell and an array formula, is that the standard formula does operations on single cells or values (such as 15*10 or A13*B13) and array formulas do operations on arrays (such as {10;20;100;90;120;125;1123}*{10;5;6;20;15;10;30} or A10:A20*D10:D20)</t>
  </si>
  <si>
    <t>Units</t>
  </si>
  <si>
    <t>Array Functions: FREQUENCY</t>
  </si>
  <si>
    <t>Remember to enter array formula with Ctrl + Shift + Enter</t>
  </si>
  <si>
    <t>The FREQUENCY function counts the number of times something occurs within two limits.</t>
  </si>
  <si>
    <t>Start</t>
  </si>
  <si>
    <t>Canidate Age</t>
  </si>
  <si>
    <t>Labels</t>
  </si>
  <si>
    <t>FREQUENCY w COUNTIF</t>
  </si>
  <si>
    <t>COUNTIF(B$6:B$30,"&lt;="&amp;E6)-COUNTIF(B$6:B$30,"&lt;"&amp;D6)</t>
  </si>
  <si>
    <t>Increment</t>
  </si>
  <si>
    <t>Bins</t>
  </si>
  <si>
    <t>FREQUENCY function</t>
  </si>
  <si>
    <t>The formula =MAX(D5:D9-C5:C9) will show you the biggest improvement</t>
  </si>
  <si>
    <t>Name</t>
  </si>
  <si>
    <t>SALES 2019</t>
  </si>
  <si>
    <t>SALES 2020</t>
  </si>
  <si>
    <t>Change</t>
  </si>
  <si>
    <t>KANIKA</t>
  </si>
  <si>
    <t>SAURABH</t>
  </si>
  <si>
    <t>ROHIT</t>
  </si>
  <si>
    <t>ANSH</t>
  </si>
  <si>
    <t>SURAJ</t>
  </si>
  <si>
    <t>Max Improvement</t>
  </si>
  <si>
    <t>Array Formulas: Add the 3 highest values</t>
  </si>
  <si>
    <t>The formula is: =SUM(LARGE(D11:H11,{1,2,3}))</t>
  </si>
  <si>
    <t>UP</t>
  </si>
  <si>
    <t>UK</t>
  </si>
  <si>
    <t>MP</t>
  </si>
  <si>
    <t>HP</t>
  </si>
  <si>
    <t>BR</t>
  </si>
  <si>
    <t>Sum Top 3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</si>
  <si>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</si>
  <si>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</si>
  <si>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</si>
  <si>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</si>
  <si>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</si>
  <si>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</si>
  <si>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</si>
  <si>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</si>
  <si>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</si>
  <si>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</si>
  <si>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The formula =SUM(LEN(B26:C46)) counts all the characters in a range of cells</t>
  </si>
  <si>
    <t>PRODID</t>
  </si>
  <si>
    <t>Count All the Character</t>
  </si>
  <si>
    <t>INZ232</t>
  </si>
  <si>
    <t>YTEL232</t>
  </si>
  <si>
    <t>NTX787</t>
  </si>
  <si>
    <t>ZNT656</t>
  </si>
  <si>
    <t>PUK232</t>
  </si>
  <si>
    <t>UJK777</t>
  </si>
  <si>
    <t>DDD666</t>
  </si>
  <si>
    <t>SWS888</t>
  </si>
  <si>
    <t>Excel Flash Fill To Extract, Combine Insert or Reverse Data (Text, Dates, Numbers, Time)</t>
  </si>
  <si>
    <t>Flash Fill does not recognize changes in source data, but formulas do.</t>
  </si>
  <si>
    <t>Flash Fill: Ctrl + E</t>
  </si>
  <si>
    <t>Names</t>
  </si>
  <si>
    <t>First</t>
  </si>
  <si>
    <t>Last</t>
  </si>
  <si>
    <t>Initials</t>
  </si>
  <si>
    <t>Reverse</t>
  </si>
  <si>
    <t>Insert</t>
  </si>
  <si>
    <t>Change Case</t>
  </si>
  <si>
    <t>AMAN MATHUR</t>
  </si>
  <si>
    <t>AMAN</t>
  </si>
  <si>
    <t>MATHUR</t>
  </si>
  <si>
    <t>RUHTAM NAMA</t>
  </si>
  <si>
    <t>AMAN-MATHUR</t>
  </si>
  <si>
    <t>Aman Mathur</t>
  </si>
  <si>
    <t>LAXMI RANA</t>
  </si>
  <si>
    <t>LAXMI</t>
  </si>
  <si>
    <t>RANA</t>
  </si>
  <si>
    <t>ANALA MILAL</t>
  </si>
  <si>
    <t>LAXMI-RANA</t>
  </si>
  <si>
    <t>Laxmi Rana</t>
  </si>
  <si>
    <t>SHREYA SINGH</t>
  </si>
  <si>
    <t>SHREYA</t>
  </si>
  <si>
    <t>SINGH</t>
  </si>
  <si>
    <t>GHNISSH EYASHS</t>
  </si>
  <si>
    <t>SHREYA-SINGH</t>
  </si>
  <si>
    <t>Shreya Singh</t>
  </si>
  <si>
    <t>SURBHI MITTAL</t>
  </si>
  <si>
    <t>SURBHI</t>
  </si>
  <si>
    <t>MITTAL</t>
  </si>
  <si>
    <t>TALTIMSU BHISUS</t>
  </si>
  <si>
    <t>SURBHI-MITTAL</t>
  </si>
  <si>
    <t>Surbhi Mittal</t>
  </si>
  <si>
    <t>LAKSHYA MISHRA</t>
  </si>
  <si>
    <t>LAKSHYA</t>
  </si>
  <si>
    <t>MISHRA</t>
  </si>
  <si>
    <t>SHRAIM LA SHYALAL</t>
  </si>
  <si>
    <t>LAKSHYA-MISHRA</t>
  </si>
  <si>
    <t>Lakshya Mishra</t>
  </si>
  <si>
    <t>LAVANYA PANT</t>
  </si>
  <si>
    <t>LAVANYA</t>
  </si>
  <si>
    <t>PANT</t>
  </si>
  <si>
    <t>NTAP LA ANYALAL</t>
  </si>
  <si>
    <t>LAVANYA-PANT</t>
  </si>
  <si>
    <t>Lavanya Pant</t>
  </si>
  <si>
    <t>RUBIKA MATHUR</t>
  </si>
  <si>
    <t>RUBIKA</t>
  </si>
  <si>
    <t>HURTAMRU IKARUR</t>
  </si>
  <si>
    <t>RUBIKA-MATHUR</t>
  </si>
  <si>
    <t>Rubika Mathur</t>
  </si>
  <si>
    <t>ANSHUL SINGH</t>
  </si>
  <si>
    <t>ANSHUL</t>
  </si>
  <si>
    <t>GHNISAN HULANA</t>
  </si>
  <si>
    <t>ANSHUL-SINGH</t>
  </si>
  <si>
    <t>Anshul Singh</t>
  </si>
  <si>
    <t>DOLLY SHARMAN</t>
  </si>
  <si>
    <t>DOLLY</t>
  </si>
  <si>
    <t>SHARMAN</t>
  </si>
  <si>
    <t>MANRAHDO LYDOD</t>
  </si>
  <si>
    <t>DOLLY-SHARMAN</t>
  </si>
  <si>
    <t>Dolly Sharman</t>
  </si>
  <si>
    <t>RAMESH KUMAR</t>
  </si>
  <si>
    <t>RAMESH</t>
  </si>
  <si>
    <t>KUMAR</t>
  </si>
  <si>
    <t>ARMUKRA ESHRAR</t>
  </si>
  <si>
    <t>RAMESH-KUMAR</t>
  </si>
  <si>
    <t>Ramesh Kumar</t>
  </si>
  <si>
    <t>Combine</t>
  </si>
  <si>
    <t>Empty Cell…</t>
  </si>
  <si>
    <t>First example, highlight range, Ctrl + E</t>
  </si>
  <si>
    <t>Lavanya Mehta</t>
  </si>
  <si>
    <t>Rubika Chauhan</t>
  </si>
  <si>
    <t>Chandra Shekhar</t>
  </si>
  <si>
    <t>Anshu Singh</t>
  </si>
  <si>
    <t>Dolly Sharma</t>
  </si>
  <si>
    <t>Ramesh Pant</t>
  </si>
  <si>
    <t>First &amp; Last Initial</t>
  </si>
  <si>
    <t>Second Example sometimes helps!</t>
  </si>
  <si>
    <t>Anshu</t>
  </si>
  <si>
    <t>Mathur</t>
  </si>
  <si>
    <t>Anshu Mathur</t>
  </si>
  <si>
    <t>Try just "Anshu Mathur" in cell C42</t>
  </si>
  <si>
    <t>Faraz Ahmad</t>
  </si>
  <si>
    <t>Faraz</t>
  </si>
  <si>
    <t>Ahmad</t>
  </si>
  <si>
    <t>Surbhi</t>
  </si>
  <si>
    <t>Singh</t>
  </si>
  <si>
    <t>Surbhi Singh</t>
  </si>
  <si>
    <t>Staus Bar reports: 7 changes, 2 "Blank"</t>
  </si>
  <si>
    <t>Jincy Joy</t>
  </si>
  <si>
    <t>Jincy</t>
  </si>
  <si>
    <t>Joy</t>
  </si>
  <si>
    <t>Karan</t>
  </si>
  <si>
    <t>Mehta</t>
  </si>
  <si>
    <t>Karan Mehta</t>
  </si>
  <si>
    <t>Sumbul Sana</t>
  </si>
  <si>
    <t>Sumbul</t>
  </si>
  <si>
    <t>Sana</t>
  </si>
  <si>
    <t>Kanika</t>
  </si>
  <si>
    <t xml:space="preserve">Kanika </t>
  </si>
  <si>
    <t>Anshu Mathur" in cell C42 and Kanika in cell C45, Ctrl + E</t>
  </si>
  <si>
    <t>Shireen F.</t>
  </si>
  <si>
    <t>Shireen</t>
  </si>
  <si>
    <t>F.</t>
  </si>
  <si>
    <t>Chandra</t>
  </si>
  <si>
    <t>Shekhar</t>
  </si>
  <si>
    <t>Then it works</t>
  </si>
  <si>
    <t>Fizzah Zainab</t>
  </si>
  <si>
    <t>Fizzah</t>
  </si>
  <si>
    <t>Zainab</t>
  </si>
  <si>
    <t>Sood</t>
  </si>
  <si>
    <t>Anshu Sood</t>
  </si>
  <si>
    <t>Sonam Malik</t>
  </si>
  <si>
    <t>Sonam</t>
  </si>
  <si>
    <t>Malik</t>
  </si>
  <si>
    <t>Rosy</t>
  </si>
  <si>
    <t>Rosy Singh</t>
  </si>
  <si>
    <t>Tanvi K.</t>
  </si>
  <si>
    <t>Tanvi</t>
  </si>
  <si>
    <t>K.</t>
  </si>
  <si>
    <t>Ansh</t>
  </si>
  <si>
    <t xml:space="preserve">Ansh </t>
  </si>
  <si>
    <t>Sarah Khan</t>
  </si>
  <si>
    <t>Sarah</t>
  </si>
  <si>
    <t>Khan</t>
  </si>
  <si>
    <t>Dolly</t>
  </si>
  <si>
    <t>Sharma</t>
  </si>
  <si>
    <t>Yasmin Yousuf</t>
  </si>
  <si>
    <t>Yasmin</t>
  </si>
  <si>
    <t>Yousuf</t>
  </si>
  <si>
    <t>Aman</t>
  </si>
  <si>
    <t>Sabha Jasmine</t>
  </si>
  <si>
    <t>Sabha</t>
  </si>
  <si>
    <t>Jasmine</t>
  </si>
  <si>
    <t>First &amp; Middle</t>
  </si>
  <si>
    <t>Help Flash Fill To "see" by giving it a few examples</t>
  </si>
  <si>
    <t>Anumeet Kaur Singh</t>
  </si>
  <si>
    <t>Anumeet Kaur</t>
  </si>
  <si>
    <t>In B54 type "Anumeet Kaur", In B55 type "Anshu", Ctrl + E</t>
  </si>
  <si>
    <t>Nikita Aman Sharma</t>
  </si>
  <si>
    <t>Nikita Aman</t>
  </si>
  <si>
    <t>Rohit Karan Gupta</t>
  </si>
  <si>
    <t>Rohit Karan</t>
  </si>
  <si>
    <t>But then try:</t>
  </si>
  <si>
    <t>Anu Mathur</t>
  </si>
  <si>
    <t>Anu</t>
  </si>
  <si>
    <t>Anirudh J. Shamra</t>
  </si>
  <si>
    <t>Anirudh J.</t>
  </si>
  <si>
    <t>In B54 type "Anumeet Kaur", In B59 type "Anirudh J.", Ctrl + E</t>
  </si>
  <si>
    <t>Anika C. Singh</t>
  </si>
  <si>
    <t>Anika C.</t>
  </si>
  <si>
    <t>Ananya Pandey</t>
  </si>
  <si>
    <t>Ananya</t>
  </si>
  <si>
    <t>Ria Joshi</t>
  </si>
  <si>
    <t>Ria</t>
  </si>
  <si>
    <t>Nikhil Pant</t>
  </si>
  <si>
    <t>Nikhil</t>
  </si>
  <si>
    <t>State</t>
  </si>
  <si>
    <t>Sales</t>
  </si>
  <si>
    <t>UT</t>
  </si>
  <si>
    <t>CO</t>
  </si>
  <si>
    <t>TX</t>
  </si>
  <si>
    <t>COUNTIF</t>
  </si>
  <si>
    <t>SUMIF</t>
  </si>
  <si>
    <t>SalesRep</t>
  </si>
  <si>
    <t>Product</t>
  </si>
  <si>
    <t>SR1</t>
  </si>
  <si>
    <t>P2</t>
  </si>
  <si>
    <t>P1</t>
  </si>
  <si>
    <t>SR2</t>
  </si>
  <si>
    <t>Count</t>
  </si>
  <si>
    <t>Sum</t>
  </si>
  <si>
    <t>Example 1: use SUMPRODUCTS because SUMIFS and COUNTIFS can't handle arrays</t>
  </si>
  <si>
    <t>Year</t>
  </si>
  <si>
    <t>Sales Rep</t>
  </si>
  <si>
    <t>Anshika</t>
  </si>
  <si>
    <t>Add</t>
  </si>
  <si>
    <t>Extra Column Method</t>
  </si>
  <si>
    <t>Date</t>
  </si>
  <si>
    <t># Phone Calls</t>
  </si>
  <si>
    <t>Anmol</t>
  </si>
  <si>
    <t>Bimal</t>
  </si>
  <si>
    <t>Ratika</t>
  </si>
  <si>
    <t>Rupesh</t>
  </si>
  <si>
    <t>Example 2: use SUMPRODUCTS because SUMIFS and COUNTIFS can't handle arrays</t>
  </si>
  <si>
    <t>Month</t>
  </si>
  <si>
    <t>Jan</t>
  </si>
  <si>
    <t>Example 1: the demensions of the arrays in the SUMPRODUCT must be the same, if they are not, you can use a * symbol</t>
  </si>
  <si>
    <t>Weight in
Portfolio</t>
  </si>
  <si>
    <t>Economic
State</t>
  </si>
  <si>
    <t>Probability
of State</t>
  </si>
  <si>
    <t>Stock1
Return</t>
  </si>
  <si>
    <t>Weak</t>
  </si>
  <si>
    <t>Normal</t>
  </si>
  <si>
    <t>Boom</t>
  </si>
  <si>
    <t>Expected Return of Portfolio</t>
  </si>
  <si>
    <t>Example 2: In earlier versions of Excel, you could use SUMPRODUCT to count or sum with more than 1 criteria. SUMPRODUCT cannot understand TRUE or FALSE and so you must convert TRUEs and FALSEs to 1s and 0s. The fastest calculating method is to use double negative like:
--(A29:A34=E29) ==&gt;
--({TRUE;FALSE;TRUE;FALSE;TRUE;FALSE}) ==&gt;
{1;0;1;0;1;0}
Run Formula Evaluator or use F9 key to see how formula works -- if you use F9 key, remember to undo or hit Esc key...</t>
  </si>
  <si>
    <t>If Dimention of an array is not same in sumproduct than you need to apply * symbol</t>
  </si>
  <si>
    <t>Sales Summary</t>
  </si>
  <si>
    <t>Starting Date (leave empty to add up to ending date)</t>
  </si>
  <si>
    <t>Date Value</t>
  </si>
  <si>
    <t>Ending Date (leave empty to add from starting date)</t>
  </si>
  <si>
    <t>Sum of Sales</t>
  </si>
  <si>
    <t>Excel 2003 Compatible Formulas</t>
  </si>
  <si>
    <t>SUMPRODUCT version:</t>
  </si>
  <si>
    <t>SUMPRODUCT EXAMPLE</t>
  </si>
  <si>
    <t>EmpName</t>
  </si>
  <si>
    <t>EmpID</t>
  </si>
  <si>
    <t>Salary</t>
  </si>
  <si>
    <t>Occurance</t>
  </si>
  <si>
    <t>Conutif</t>
  </si>
  <si>
    <t>A</t>
  </si>
  <si>
    <t xml:space="preserve"> =SUMPRODUCT(--($A$3:A3=A3))</t>
  </si>
  <si>
    <t xml:space="preserve"> =SUMPRODUCT(--($A$3:$A9=$A$3))</t>
  </si>
  <si>
    <t>B</t>
  </si>
  <si>
    <t xml:space="preserve"> =COUNTIF($A$3:A3,A3)</t>
  </si>
  <si>
    <t>(EmpName)*(EmpID)</t>
  </si>
  <si>
    <t>C</t>
  </si>
  <si>
    <t>D</t>
  </si>
  <si>
    <t>Bank Account</t>
  </si>
  <si>
    <t>ID Proof</t>
  </si>
  <si>
    <t>Address Proof</t>
  </si>
  <si>
    <t>AND</t>
  </si>
  <si>
    <t>OR Example</t>
  </si>
  <si>
    <t>Voter ID Card</t>
  </si>
  <si>
    <t>Elect. Bill</t>
  </si>
  <si>
    <t>DL</t>
  </si>
  <si>
    <t>Ration Card</t>
  </si>
  <si>
    <t>Passport</t>
  </si>
  <si>
    <t>Rent Agreement</t>
  </si>
  <si>
    <t>Function</t>
  </si>
  <si>
    <t>Example</t>
  </si>
  <si>
    <t>SUMPRODUCT</t>
  </si>
  <si>
    <t>Pan Card</t>
  </si>
  <si>
    <t>Leas Agreement</t>
  </si>
  <si>
    <t>COUNTA</t>
  </si>
  <si>
    <t xml:space="preserve"> =COUNTA(EmpName)</t>
  </si>
  <si>
    <t xml:space="preserve"> =SUMPRODUCT(--(EmpName=EmpName))</t>
  </si>
  <si>
    <t xml:space="preserve"> =COUNTIF(EmpName,"A")</t>
  </si>
  <si>
    <t xml:space="preserve"> =SUMPRODUCT(--(EmpName="A"))</t>
  </si>
  <si>
    <t>COUNTIFS</t>
  </si>
  <si>
    <t xml:space="preserve"> =COUNTIFS(EmpName,"A",EmpID,111)</t>
  </si>
  <si>
    <t xml:space="preserve"> =SUMPRODUCT(--(EmpName="A")*(EmpID=111))</t>
  </si>
  <si>
    <t>COUNTIF VS SUMPRODUCT</t>
  </si>
  <si>
    <t>SUM</t>
  </si>
  <si>
    <t xml:space="preserve"> =SUM(Salary)</t>
  </si>
  <si>
    <t xml:space="preserve"> =SUMPRODUCT(Salary)</t>
  </si>
  <si>
    <t xml:space="preserve"> =SUMIF(EmpName,"A",Salary)</t>
  </si>
  <si>
    <t xml:space="preserve"> =SUMPRODUCT((EmpName="A")*(Salary))</t>
  </si>
  <si>
    <t>SUMIFS</t>
  </si>
  <si>
    <t xml:space="preserve"> =SUMIFS(Salary,EmpName,"A",EmpID,111)</t>
  </si>
  <si>
    <t xml:space="preserve"> =SUMPRODUCT((EmpName="A")*(EmpID=111)*(Salary))</t>
  </si>
  <si>
    <t>AVERAGEIF VS SUMPRODUCT</t>
  </si>
  <si>
    <t>AVG</t>
  </si>
  <si>
    <t>SUM/COUNT</t>
  </si>
  <si>
    <t xml:space="preserve"> =SUMPRODUCT(Salary)/SUMPRODUCT(--(EmpName=EmpName))</t>
  </si>
  <si>
    <t>AVGIF</t>
  </si>
  <si>
    <t>SUMIF/COUNTIF</t>
  </si>
  <si>
    <t xml:space="preserve"> =SUMPRODUCT((EmpName="A")*(Salary))/SUMPRODUCT(--(EmpName="A"))</t>
  </si>
  <si>
    <t>AVGIFS</t>
  </si>
  <si>
    <t>SUMIFS/COUNTIFS</t>
  </si>
  <si>
    <t xml:space="preserve"> =SUMPRODUCT((EmpName="A")*(EmpID=111)*(Salary))/SUMPRODUCT((EmpName="A")*(EmpID=111))</t>
  </si>
  <si>
    <t xml:space="preserve"> =AVERAGE(Salary)</t>
  </si>
  <si>
    <t xml:space="preserve"> =AVERAGEIF(EmpName,"A",Salary)</t>
  </si>
  <si>
    <t xml:space="preserve"> =AVERAGEIFS(Salary,EmpName,"A",EmpID,111)</t>
  </si>
  <si>
    <t>MAX VS SUMPRODUCT</t>
  </si>
  <si>
    <t>Max Salary of A</t>
  </si>
  <si>
    <t xml:space="preserve"> =MAX((EmpName="A")*(Salary))</t>
  </si>
  <si>
    <t xml:space="preserve"> =SUMPRODUCT(MAX((EmpName="A")*(Salary)))</t>
  </si>
  <si>
    <t>Max Salary of A &amp; B</t>
  </si>
  <si>
    <t xml:space="preserve"> =MAX((EmpName={"A","B"})*(Salary))</t>
  </si>
  <si>
    <t xml:space="preserve"> =SUMPRODUCT(MAX((EmpName={"A","B"})*(Salary)))</t>
  </si>
  <si>
    <t>Total SUM OF Max A &amp; B</t>
  </si>
  <si>
    <t xml:space="preserve"> =SUM(MAX((EmpName="A")*(Salary)),MAX((EmpName="B")*(Salary)))</t>
  </si>
  <si>
    <t xml:space="preserve"> =SUMPRODUCT(MAX((EmpName="A")*(Salary))+MAX((EmpName="B")*(Salary)))</t>
  </si>
  <si>
    <t>(less than equal to 20)-(less than equal to 0)</t>
  </si>
  <si>
    <t>(less than equal to 40)-(less than equal to 20)</t>
  </si>
  <si>
    <t>(less than equal to 60)-(less than equal to 40)</t>
  </si>
  <si>
    <t>Laxmi</t>
  </si>
  <si>
    <t>Shreya</t>
  </si>
  <si>
    <t>Lakshya</t>
  </si>
  <si>
    <t>Lavanya</t>
  </si>
  <si>
    <t>Rubika</t>
  </si>
  <si>
    <t>Anshul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</si>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</sst>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$&quot;#,##0.00_);[Red]\(&quot;$&quot;#,##0.00\)"/>
    <numFmt numFmtId="165" formatCode="_ [$₹-4009]\ * #,##0.00_ ;_ [$₹-4009]\ * \-#,##0.00_ ;_ [$₹-4009]\ * &quot;-&quot;??_ ;_ @_ "/>
    <numFmt numFmtId="166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C2C2D"/>
      <name val="Times New Roman"/>
      <family val="1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9"/>
      <color indexed="81"/>
      <name val="Tahoma"/>
      <family val="2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91">
    <xf numFmtId="0" fontId="0" fillId="0" borderId="0" xfId="0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3" borderId="0" xfId="0" applyFont="1" applyFill="1"/>
    <xf numFmtId="0" fontId="0" fillId="4" borderId="0" xfId="0" applyFill="1" applyBorder="1"/>
    <xf numFmtId="0" fontId="4" fillId="4" borderId="2" xfId="0" applyFont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Continuous" wrapText="1"/>
    </xf>
    <xf numFmtId="0" fontId="2" fillId="5" borderId="4" xfId="0" applyFont="1" applyFill="1" applyBorder="1" applyAlignment="1">
      <alignment horizontal="centerContinuous" wrapText="1"/>
    </xf>
    <xf numFmtId="0" fontId="2" fillId="5" borderId="5" xfId="0" applyFont="1" applyFill="1" applyBorder="1" applyAlignment="1">
      <alignment horizontal="centerContinuous" wrapText="1"/>
    </xf>
    <xf numFmtId="0" fontId="3" fillId="5" borderId="6" xfId="0" applyFont="1" applyFill="1" applyBorder="1"/>
    <xf numFmtId="0" fontId="2" fillId="5" borderId="0" xfId="0" applyFont="1" applyFill="1" applyBorder="1" applyAlignment="1">
      <alignment horizontal="centerContinuous" wrapText="1"/>
    </xf>
    <xf numFmtId="0" fontId="2" fillId="5" borderId="2" xfId="0" applyFont="1" applyFill="1" applyBorder="1"/>
    <xf numFmtId="0" fontId="0" fillId="6" borderId="0" xfId="0" applyFill="1"/>
    <xf numFmtId="0" fontId="2" fillId="5" borderId="1" xfId="0" applyFont="1" applyFill="1" applyBorder="1" applyAlignment="1">
      <alignment horizontal="centerContinuous" wrapText="1"/>
    </xf>
    <xf numFmtId="0" fontId="2" fillId="7" borderId="7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0" borderId="7" xfId="0" applyBorder="1"/>
    <xf numFmtId="0" fontId="2" fillId="8" borderId="1" xfId="0" applyFont="1" applyFill="1" applyBorder="1"/>
    <xf numFmtId="0" fontId="2" fillId="8" borderId="8" xfId="0" applyFont="1" applyFill="1" applyBorder="1" applyAlignment="1">
      <alignment wrapText="1"/>
    </xf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9" xfId="0" applyFont="1" applyFill="1" applyBorder="1"/>
    <xf numFmtId="165" fontId="5" fillId="0" borderId="1" xfId="2" applyNumberFormat="1" applyFont="1" applyFill="1" applyBorder="1"/>
    <xf numFmtId="165" fontId="5" fillId="0" borderId="3" xfId="2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44" fontId="5" fillId="2" borderId="1" xfId="2" applyFont="1" applyFill="1" applyBorder="1"/>
    <xf numFmtId="0" fontId="2" fillId="3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0" fontId="0" fillId="9" borderId="1" xfId="0" applyFill="1" applyBorder="1"/>
    <xf numFmtId="0" fontId="0" fillId="6" borderId="1" xfId="0" applyFill="1" applyBorder="1"/>
    <xf numFmtId="0" fontId="0" fillId="10" borderId="4" xfId="0" applyFill="1" applyBorder="1" applyAlignment="1">
      <alignment horizontal="centerContinuous" wrapText="1"/>
    </xf>
    <xf numFmtId="0" fontId="0" fillId="10" borderId="5" xfId="0" applyFill="1" applyBorder="1" applyAlignment="1">
      <alignment horizontal="centerContinuous" wrapText="1"/>
    </xf>
    <xf numFmtId="0" fontId="2" fillId="8" borderId="10" xfId="0" applyFont="1" applyFill="1" applyBorder="1"/>
    <xf numFmtId="0" fontId="2" fillId="8" borderId="7" xfId="0" applyFont="1" applyFill="1" applyBorder="1" applyAlignment="1">
      <alignment wrapText="1"/>
    </xf>
    <xf numFmtId="0" fontId="0" fillId="2" borderId="7" xfId="0" applyFill="1" applyBorder="1"/>
    <xf numFmtId="0" fontId="6" fillId="0" borderId="0" xfId="0" applyFont="1"/>
    <xf numFmtId="0" fontId="2" fillId="5" borderId="1" xfId="0" applyFont="1" applyFill="1" applyBorder="1" applyAlignment="1">
      <alignment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4" fillId="0" borderId="0" xfId="0" applyFont="1"/>
    <xf numFmtId="0" fontId="10" fillId="5" borderId="1" xfId="0" applyFont="1" applyFill="1" applyBorder="1"/>
    <xf numFmtId="0" fontId="9" fillId="2" borderId="1" xfId="0" applyFont="1" applyFill="1" applyBorder="1"/>
    <xf numFmtId="0" fontId="4" fillId="0" borderId="1" xfId="0" applyFont="1" applyBorder="1" applyAlignment="1">
      <alignment horizontal="centerContinuous" wrapText="1"/>
    </xf>
    <xf numFmtId="14" fontId="0" fillId="0" borderId="1" xfId="0" applyNumberFormat="1" applyBorder="1"/>
    <xf numFmtId="0" fontId="11" fillId="13" borderId="1" xfId="0" applyFont="1" applyFill="1" applyBorder="1" applyAlignment="1">
      <alignment wrapText="1"/>
    </xf>
    <xf numFmtId="0" fontId="11" fillId="13" borderId="1" xfId="0" applyFont="1" applyFill="1" applyBorder="1"/>
    <xf numFmtId="0" fontId="11" fillId="14" borderId="1" xfId="0" applyFont="1" applyFill="1" applyBorder="1" applyAlignment="1">
      <alignment wrapText="1"/>
    </xf>
    <xf numFmtId="0" fontId="11" fillId="14" borderId="1" xfId="0" applyFont="1" applyFill="1" applyBorder="1"/>
    <xf numFmtId="0" fontId="0" fillId="0" borderId="1" xfId="0" applyBorder="1" applyAlignment="1">
      <alignment wrapText="1"/>
    </xf>
    <xf numFmtId="0" fontId="4" fillId="15" borderId="11" xfId="0" applyFont="1" applyFill="1" applyBorder="1" applyAlignment="1">
      <alignment horizontal="left"/>
    </xf>
    <xf numFmtId="0" fontId="4" fillId="15" borderId="11" xfId="0" applyFont="1" applyFill="1" applyBorder="1" applyAlignment="1">
      <alignment horizontal="center"/>
    </xf>
    <xf numFmtId="0" fontId="4" fillId="15" borderId="0" xfId="0" applyFont="1" applyFill="1"/>
    <xf numFmtId="14" fontId="0" fillId="0" borderId="11" xfId="0" applyNumberFormat="1" applyBorder="1" applyAlignment="1">
      <alignment horizontal="left"/>
    </xf>
    <xf numFmtId="166" fontId="0" fillId="0" borderId="11" xfId="2" applyNumberFormat="1" applyFont="1" applyBorder="1" applyAlignment="1">
      <alignment horizontal="center"/>
    </xf>
    <xf numFmtId="14" fontId="0" fillId="16" borderId="11" xfId="0" applyNumberFormat="1" applyFill="1" applyBorder="1"/>
    <xf numFmtId="0" fontId="12" fillId="0" borderId="0" xfId="0" applyFont="1" applyAlignment="1">
      <alignment vertical="center"/>
    </xf>
    <xf numFmtId="14" fontId="0" fillId="17" borderId="11" xfId="0" applyNumberFormat="1" applyFill="1" applyBorder="1" applyAlignment="1">
      <alignment horizontal="left"/>
    </xf>
    <xf numFmtId="166" fontId="0" fillId="17" borderId="11" xfId="2" applyNumberFormat="1" applyFont="1" applyFill="1" applyBorder="1" applyAlignment="1">
      <alignment horizontal="center"/>
    </xf>
    <xf numFmtId="2" fontId="0" fillId="0" borderId="0" xfId="0" applyNumberFormat="1"/>
    <xf numFmtId="166" fontId="13" fillId="0" borderId="11" xfId="2" applyNumberFormat="1" applyFont="1" applyFill="1" applyBorder="1" applyAlignment="1">
      <alignment horizontal="center"/>
    </xf>
    <xf numFmtId="0" fontId="14" fillId="0" borderId="0" xfId="0" applyFont="1"/>
    <xf numFmtId="0" fontId="0" fillId="15" borderId="0" xfId="0" applyFill="1"/>
    <xf numFmtId="166" fontId="15" fillId="0" borderId="11" xfId="2" applyNumberFormat="1" applyFont="1" applyFill="1" applyBorder="1" applyAlignment="1">
      <alignment horizontal="center"/>
    </xf>
    <xf numFmtId="166" fontId="16" fillId="18" borderId="11" xfId="2" applyNumberFormat="1" applyFont="1" applyFill="1" applyBorder="1" applyAlignment="1">
      <alignment horizontal="center"/>
    </xf>
    <xf numFmtId="0" fontId="0" fillId="0" borderId="0" xfId="0" quotePrefix="1"/>
    <xf numFmtId="0" fontId="0" fillId="19" borderId="0" xfId="0" applyFill="1"/>
    <xf numFmtId="0" fontId="19" fillId="0" borderId="0" xfId="0" applyFont="1"/>
    <xf numFmtId="0" fontId="0" fillId="0" borderId="0" xfId="0" applyAlignment="1">
      <alignment horizontal="right"/>
    </xf>
    <xf numFmtId="0" fontId="20" fillId="0" borderId="0" xfId="3" applyFill="1" applyBorder="1"/>
    <xf numFmtId="0" fontId="21" fillId="0" borderId="1" xfId="0" applyFont="1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19" borderId="12" xfId="0" applyFont="1" applyFill="1" applyBorder="1" applyAlignment="1">
      <alignment horizontal="center"/>
    </xf>
    <xf numFmtId="0" fontId="4" fillId="19" borderId="13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textRotation="90"/>
    </xf>
    <xf numFmtId="0" fontId="0" fillId="19" borderId="0" xfId="0" applyFill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447675</xdr:colOff>
      <xdr:row>35</xdr:row>
      <xdr:rowOff>123825</xdr:rowOff>
    </xdr:from>
    <xdr:to>
      <xdr:col>19</xdr:col>
      <xdr:colOff>457200</xdr:colOff>
      <xdr:row>39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5971983-C801-4B6C-A5A8-C36C3336B8E1}"/>
            </a:ext>
          </a:extLst>
        </xdr:cNvPr>
        <xdr:cNvCxnSpPr/>
      </xdr:nvCxnSpPr>
      <xdr:spPr>
        <a:xfrm flipH="1">
          <a:off x="20122515" y="6532245"/>
          <a:ext cx="9525" cy="71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42</xdr:row>
      <xdr:rowOff>133350</xdr:rowOff>
    </xdr:from>
    <xdr:to>
      <xdr:col>19</xdr:col>
      <xdr:colOff>590550</xdr:colOff>
      <xdr:row>47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C72C99-088B-47D4-B062-648068A7E27A}"/>
            </a:ext>
          </a:extLst>
        </xdr:cNvPr>
        <xdr:cNvCxnSpPr/>
      </xdr:nvCxnSpPr>
      <xdr:spPr>
        <a:xfrm>
          <a:off x="20265390" y="782193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44</xdr:row>
      <xdr:rowOff>180975</xdr:rowOff>
    </xdr:from>
    <xdr:to>
      <xdr:col>20</xdr:col>
      <xdr:colOff>247650</xdr:colOff>
      <xdr:row>45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060898-1DF6-4E7B-AB06-324E6E6D0188}"/>
            </a:ext>
          </a:extLst>
        </xdr:cNvPr>
        <xdr:cNvCxnSpPr/>
      </xdr:nvCxnSpPr>
      <xdr:spPr>
        <a:xfrm flipV="1">
          <a:off x="20255865" y="8235315"/>
          <a:ext cx="86296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46</xdr:row>
      <xdr:rowOff>0</xdr:rowOff>
    </xdr:from>
    <xdr:to>
      <xdr:col>20</xdr:col>
      <xdr:colOff>257175</xdr:colOff>
      <xdr:row>46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4227FD-25C9-4751-8BAC-84DC981E1DF6}"/>
            </a:ext>
          </a:extLst>
        </xdr:cNvPr>
        <xdr:cNvCxnSpPr/>
      </xdr:nvCxnSpPr>
      <xdr:spPr>
        <a:xfrm flipV="1">
          <a:off x="20265390" y="8420100"/>
          <a:ext cx="86296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"/>
  <sheetViews>
    <sheetView topLeftCell="A7" zoomScale="130" zoomScaleNormal="130" workbookViewId="0">
      <selection activeCell="E23" sqref="E23"/>
    </sheetView>
  </sheetViews>
  <sheetFormatPr defaultRowHeight="14.4" x14ac:dyDescent="0.3"/>
  <cols>
    <col min="1" max="1" width="3.6640625" bestFit="1" customWidth="1"/>
    <col min="2" max="2" width="9.88671875" bestFit="1" customWidth="1"/>
    <col min="3" max="3" width="11.5546875" bestFit="1" customWidth="1"/>
    <col min="4" max="4" width="1.5546875" customWidth="1"/>
    <col min="5" max="5" width="20.88671875" bestFit="1" customWidth="1"/>
    <col min="6" max="6" width="20.5546875" customWidth="1"/>
    <col min="7" max="7" width="2.44140625" customWidth="1"/>
    <col min="8" max="8" width="11.6640625" bestFit="1" customWidth="1"/>
  </cols>
  <sheetData>
    <row r="4" spans="1:13" ht="28.8" x14ac:dyDescent="0.3">
      <c r="A4" s="7"/>
      <c r="B4" s="8" t="s">
        <v>0</v>
      </c>
      <c r="C4" s="9"/>
      <c r="D4" s="9"/>
      <c r="E4" s="9"/>
      <c r="F4" s="10"/>
    </row>
    <row r="5" spans="1:13" ht="57.6" x14ac:dyDescent="0.3">
      <c r="A5" s="7"/>
      <c r="B5" s="8" t="s">
        <v>7</v>
      </c>
      <c r="C5" s="9"/>
      <c r="D5" s="9"/>
      <c r="E5" s="9"/>
      <c r="F5" s="10"/>
    </row>
    <row r="6" spans="1:13" ht="43.2" x14ac:dyDescent="0.3">
      <c r="A6" s="7"/>
      <c r="B6" s="8" t="s">
        <v>3</v>
      </c>
      <c r="C6" s="9"/>
      <c r="D6" s="9"/>
      <c r="E6" s="9"/>
      <c r="F6" s="10"/>
    </row>
    <row r="7" spans="1:13" x14ac:dyDescent="0.3">
      <c r="A7" s="11"/>
      <c r="B7" s="12"/>
      <c r="C7" s="12"/>
      <c r="D7" s="12"/>
      <c r="E7" s="12"/>
      <c r="F7" s="12"/>
      <c r="H7" s="6"/>
      <c r="I7" s="5"/>
      <c r="J7" s="5"/>
      <c r="K7" s="5"/>
      <c r="L7" s="5"/>
      <c r="M7" s="5"/>
    </row>
    <row r="8" spans="1:13" x14ac:dyDescent="0.3">
      <c r="A8" s="13" t="s">
        <v>5</v>
      </c>
      <c r="B8" s="12"/>
      <c r="C8" s="12"/>
      <c r="D8" s="12"/>
      <c r="E8" s="12"/>
      <c r="F8" s="12"/>
      <c r="H8" s="6"/>
      <c r="I8" s="5"/>
      <c r="J8" s="5"/>
      <c r="K8" s="5"/>
      <c r="L8" s="5"/>
      <c r="M8" s="5"/>
    </row>
    <row r="9" spans="1:13" x14ac:dyDescent="0.3">
      <c r="A9" s="13" t="s">
        <v>6</v>
      </c>
      <c r="B9" s="12"/>
      <c r="C9" s="12"/>
      <c r="D9" s="12"/>
      <c r="E9" s="12"/>
      <c r="F9" s="12"/>
      <c r="H9" s="6"/>
      <c r="I9" s="5"/>
      <c r="J9" s="5"/>
      <c r="K9" s="5"/>
      <c r="L9" s="5"/>
      <c r="M9" s="5"/>
    </row>
    <row r="10" spans="1:13" x14ac:dyDescent="0.3">
      <c r="I10" s="5"/>
      <c r="J10" s="5"/>
      <c r="K10" s="5"/>
      <c r="L10" s="5"/>
      <c r="M10" s="5"/>
    </row>
    <row r="12" spans="1:13" x14ac:dyDescent="0.3">
      <c r="B12" s="7" t="s">
        <v>8</v>
      </c>
      <c r="C12" s="7" t="s">
        <v>1</v>
      </c>
      <c r="E12" s="7" t="s">
        <v>2</v>
      </c>
    </row>
    <row r="13" spans="1:13" x14ac:dyDescent="0.3">
      <c r="B13" s="2">
        <v>16</v>
      </c>
      <c r="C13" s="3">
        <v>12</v>
      </c>
      <c r="E13" s="1">
        <f>B13*C13</f>
        <v>192</v>
      </c>
    </row>
    <row r="14" spans="1:13" x14ac:dyDescent="0.3">
      <c r="B14" s="2">
        <v>20</v>
      </c>
      <c r="C14" s="3">
        <v>6</v>
      </c>
      <c r="E14" s="1">
        <f t="shared" ref="E14:E19" si="0">B14*C14</f>
        <v>120</v>
      </c>
    </row>
    <row r="15" spans="1:13" x14ac:dyDescent="0.3">
      <c r="B15" s="2">
        <v>163</v>
      </c>
      <c r="C15" s="3">
        <v>7</v>
      </c>
      <c r="E15" s="1">
        <f t="shared" si="0"/>
        <v>1141</v>
      </c>
    </row>
    <row r="16" spans="1:13" x14ac:dyDescent="0.3">
      <c r="B16" s="2">
        <v>80</v>
      </c>
      <c r="C16" s="3">
        <v>22</v>
      </c>
      <c r="E16" s="1">
        <f t="shared" si="0"/>
        <v>1760</v>
      </c>
    </row>
    <row r="17" spans="2:5" x14ac:dyDescent="0.3">
      <c r="B17" s="2">
        <v>130</v>
      </c>
      <c r="C17" s="3">
        <v>14</v>
      </c>
      <c r="E17" s="1">
        <f t="shared" si="0"/>
        <v>1820</v>
      </c>
    </row>
    <row r="18" spans="2:5" x14ac:dyDescent="0.3">
      <c r="B18" s="2">
        <v>126</v>
      </c>
      <c r="C18" s="3">
        <v>8</v>
      </c>
      <c r="E18" s="1">
        <f t="shared" si="0"/>
        <v>1008</v>
      </c>
    </row>
    <row r="19" spans="2:5" x14ac:dyDescent="0.3">
      <c r="B19" s="2">
        <v>172</v>
      </c>
      <c r="C19" s="3">
        <v>25</v>
      </c>
      <c r="E19" s="1">
        <f t="shared" si="0"/>
        <v>4300</v>
      </c>
    </row>
    <row r="20" spans="2:5" x14ac:dyDescent="0.3">
      <c r="C20" s="7" t="s">
        <v>2</v>
      </c>
      <c r="E20" s="1">
        <f>SUM(E13:E19)</f>
        <v>10341</v>
      </c>
    </row>
    <row r="22" spans="2:5" x14ac:dyDescent="0.3">
      <c r="E22" s="4" t="s">
        <v>4</v>
      </c>
    </row>
    <row r="23" spans="2:5" x14ac:dyDescent="0.3">
      <c r="C23" s="7" t="s">
        <v>2</v>
      </c>
      <c r="E23" s="1">
        <f t="array" ref="E23">SUM($B$13:$B$19*$C$13:$C$19)</f>
        <v>10341</v>
      </c>
    </row>
  </sheetData>
  <pageMargins left="0.7" right="0.7" top="0.75" bottom="0.75" header="0.3" footer="0.3"/>
  <pageSetup scale="130" orientation="landscape" r:id="rId1"/>
  <headerFoot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D7F2-A83C-4B88-BD54-6B64808BE571}">
  <dimension ref="A1:Q30"/>
  <sheetViews>
    <sheetView topLeftCell="A4" workbookViewId="0">
      <selection activeCell="G11" sqref="G11"/>
    </sheetView>
  </sheetViews>
  <sheetFormatPr defaultRowHeight="14.4" x14ac:dyDescent="0.3"/>
  <cols>
    <col min="1" max="1" width="3.6640625" bestFit="1" customWidth="1"/>
    <col min="2" max="2" width="13.109375" customWidth="1"/>
    <col min="3" max="3" width="2" customWidth="1"/>
    <col min="4" max="4" width="4" customWidth="1"/>
    <col min="5" max="5" width="8" customWidth="1"/>
    <col min="6" max="6" width="14.88671875" customWidth="1"/>
    <col min="7" max="7" width="13.44140625" customWidth="1"/>
    <col min="8" max="8" width="2" customWidth="1"/>
    <col min="9" max="9" width="17" customWidth="1"/>
    <col min="11" max="11" width="50.21875" customWidth="1"/>
    <col min="12" max="12" width="33.44140625" customWidth="1"/>
    <col min="13" max="13" width="10.109375" bestFit="1" customWidth="1"/>
    <col min="14" max="14" width="3.44140625" bestFit="1" customWidth="1"/>
  </cols>
  <sheetData>
    <row r="1" spans="1:17" x14ac:dyDescent="0.3">
      <c r="A1" s="14"/>
      <c r="B1" s="15" t="s">
        <v>9</v>
      </c>
      <c r="C1" s="9"/>
      <c r="D1" s="9"/>
      <c r="E1" s="9"/>
      <c r="F1" s="9"/>
      <c r="G1" s="9"/>
      <c r="H1" s="9"/>
      <c r="I1" s="10"/>
    </row>
    <row r="2" spans="1:17" x14ac:dyDescent="0.3">
      <c r="A2" s="14"/>
      <c r="B2" s="15" t="s">
        <v>10</v>
      </c>
      <c r="C2" s="9"/>
      <c r="D2" s="9"/>
      <c r="E2" s="9"/>
      <c r="F2" s="9"/>
      <c r="G2" s="9"/>
      <c r="H2" s="9"/>
      <c r="I2" s="10"/>
    </row>
    <row r="3" spans="1:17" ht="28.8" x14ac:dyDescent="0.3">
      <c r="A3" s="14"/>
      <c r="B3" s="15" t="s">
        <v>11</v>
      </c>
      <c r="C3" s="9"/>
      <c r="D3" s="9"/>
      <c r="E3" s="9"/>
      <c r="F3" s="9"/>
      <c r="G3" s="9"/>
      <c r="H3" s="9"/>
      <c r="I3" s="10"/>
    </row>
    <row r="4" spans="1:17" x14ac:dyDescent="0.3">
      <c r="A4" s="14"/>
      <c r="M4" s="2" t="s">
        <v>12</v>
      </c>
      <c r="N4" s="2">
        <v>0</v>
      </c>
    </row>
    <row r="5" spans="1:17" ht="28.8" x14ac:dyDescent="0.3">
      <c r="B5" s="16" t="s">
        <v>13</v>
      </c>
      <c r="F5" s="17" t="s">
        <v>14</v>
      </c>
      <c r="G5" s="17" t="s">
        <v>15</v>
      </c>
      <c r="K5" s="46" t="s">
        <v>16</v>
      </c>
      <c r="M5" s="2" t="s">
        <v>17</v>
      </c>
      <c r="N5" s="2">
        <v>20</v>
      </c>
    </row>
    <row r="6" spans="1:17" x14ac:dyDescent="0.3">
      <c r="B6" s="18">
        <v>55</v>
      </c>
      <c r="D6" s="2">
        <f>N4</f>
        <v>0</v>
      </c>
      <c r="E6" s="2">
        <f>D6+N$5</f>
        <v>20</v>
      </c>
      <c r="F6" s="2" t="str">
        <f>D6&amp;" up to "&amp;E6</f>
        <v>0 up to 20</v>
      </c>
      <c r="G6" s="2">
        <f>COUNTIF($B$6:$B$30,"&lt;="&amp;E6)-COUNTIF($B$6:$B$30,"&lt;"&amp;D6)</f>
        <v>4</v>
      </c>
      <c r="K6" t="s">
        <v>336</v>
      </c>
    </row>
    <row r="7" spans="1:17" x14ac:dyDescent="0.3">
      <c r="B7" s="18">
        <v>32</v>
      </c>
      <c r="D7" s="2">
        <f>E6</f>
        <v>20</v>
      </c>
      <c r="E7" s="2">
        <f>D7+N$5</f>
        <v>40</v>
      </c>
      <c r="F7" s="2" t="str">
        <f>D7&amp;" up to "&amp;E7</f>
        <v>20 up to 40</v>
      </c>
      <c r="G7" s="2">
        <f t="shared" ref="G7:G8" si="0">COUNTIF($B$6:$B$30,"&lt;="&amp;E7)-COUNTIF($B$6:$B$30,"&lt;"&amp;D7)</f>
        <v>14</v>
      </c>
      <c r="K7" t="s">
        <v>337</v>
      </c>
    </row>
    <row r="8" spans="1:17" x14ac:dyDescent="0.3">
      <c r="B8" s="18">
        <v>29</v>
      </c>
      <c r="D8" s="2">
        <f>E7</f>
        <v>40</v>
      </c>
      <c r="E8" s="2">
        <f>D8+N$5</f>
        <v>60</v>
      </c>
      <c r="F8" s="2" t="str">
        <f>D8&amp;" up to "&amp;E8</f>
        <v>40 up to 60</v>
      </c>
      <c r="G8" s="2">
        <f t="shared" si="0"/>
        <v>6</v>
      </c>
      <c r="K8" t="s">
        <v>338</v>
      </c>
    </row>
    <row r="9" spans="1:17" x14ac:dyDescent="0.3">
      <c r="B9" s="18">
        <v>15</v>
      </c>
    </row>
    <row r="10" spans="1:17" ht="28.8" x14ac:dyDescent="0.3">
      <c r="B10" s="18">
        <v>32</v>
      </c>
      <c r="E10" s="19" t="s">
        <v>18</v>
      </c>
      <c r="F10" s="17" t="str">
        <f>F5</f>
        <v>Labels</v>
      </c>
      <c r="G10" s="20" t="s">
        <v>19</v>
      </c>
    </row>
    <row r="11" spans="1:17" x14ac:dyDescent="0.3">
      <c r="B11" s="18">
        <v>30</v>
      </c>
      <c r="E11" s="21">
        <f>E6-0.00000000001</f>
        <v>19.999999999989999</v>
      </c>
      <c r="F11" s="2" t="str">
        <f>F6</f>
        <v>0 up to 20</v>
      </c>
      <c r="G11" s="21">
        <f t="array" ref="G11:G13">FREQUENCY(B6:B30,E11:E13)</f>
        <v>4</v>
      </c>
    </row>
    <row r="12" spans="1:17" x14ac:dyDescent="0.3">
      <c r="B12" s="18">
        <v>14</v>
      </c>
      <c r="E12" s="21">
        <f>E7-0.00000000001</f>
        <v>39.999999999990003</v>
      </c>
      <c r="F12" s="2" t="str">
        <f>F7</f>
        <v>20 up to 40</v>
      </c>
      <c r="G12" s="21">
        <v>14</v>
      </c>
    </row>
    <row r="13" spans="1:17" x14ac:dyDescent="0.3">
      <c r="B13" s="18">
        <v>48</v>
      </c>
      <c r="E13" s="21">
        <f>E8-0.00000000001</f>
        <v>59.999999999990003</v>
      </c>
      <c r="F13" s="22" t="str">
        <f>F8</f>
        <v>40 up to 60</v>
      </c>
      <c r="G13" s="21">
        <v>6</v>
      </c>
      <c r="O13">
        <f t="array" ref="O13:O15">FREQUENCY($B$6:$B$30,E11:E13)</f>
        <v>4</v>
      </c>
    </row>
    <row r="14" spans="1:17" x14ac:dyDescent="0.3">
      <c r="B14" s="18">
        <v>41</v>
      </c>
      <c r="O14">
        <v>14</v>
      </c>
      <c r="Q14">
        <f t="array" ref="Q14">FREQUENCY($B$6:$B$30,$E$11:$E$13)</f>
        <v>4</v>
      </c>
    </row>
    <row r="15" spans="1:17" x14ac:dyDescent="0.3">
      <c r="B15" s="18">
        <v>20</v>
      </c>
      <c r="O15">
        <v>6</v>
      </c>
      <c r="Q15">
        <f t="array" ref="Q15">FREQUENCY($B$6:$B$30,$E$11:$E$13)</f>
        <v>4</v>
      </c>
    </row>
    <row r="16" spans="1:17" x14ac:dyDescent="0.3">
      <c r="B16" s="18">
        <v>15</v>
      </c>
      <c r="E16" s="23"/>
      <c r="F16" s="24"/>
      <c r="G16" s="24"/>
      <c r="Q16">
        <f t="array" ref="Q16">FREQUENCY($B$6:$B$30,$E$11:$E$13)</f>
        <v>4</v>
      </c>
    </row>
    <row r="17" spans="2:6" x14ac:dyDescent="0.3">
      <c r="B17" s="18">
        <v>32</v>
      </c>
      <c r="F17" s="25"/>
    </row>
    <row r="18" spans="2:6" x14ac:dyDescent="0.3">
      <c r="B18" s="18">
        <v>-2</v>
      </c>
      <c r="F18" s="25"/>
    </row>
    <row r="19" spans="2:6" x14ac:dyDescent="0.3">
      <c r="B19" s="18">
        <v>100</v>
      </c>
      <c r="F19" s="25"/>
    </row>
    <row r="20" spans="2:6" x14ac:dyDescent="0.3">
      <c r="B20" s="18">
        <v>49</v>
      </c>
      <c r="F20" s="25"/>
    </row>
    <row r="21" spans="2:6" x14ac:dyDescent="0.3">
      <c r="B21" s="18">
        <v>30</v>
      </c>
    </row>
    <row r="22" spans="2:6" x14ac:dyDescent="0.3">
      <c r="B22" s="18">
        <v>33</v>
      </c>
    </row>
    <row r="23" spans="2:6" x14ac:dyDescent="0.3">
      <c r="B23" s="18">
        <v>51</v>
      </c>
    </row>
    <row r="24" spans="2:6" x14ac:dyDescent="0.3">
      <c r="B24" s="18">
        <v>32</v>
      </c>
    </row>
    <row r="25" spans="2:6" x14ac:dyDescent="0.3">
      <c r="B25" s="18">
        <v>46</v>
      </c>
    </row>
    <row r="26" spans="2:6" x14ac:dyDescent="0.3">
      <c r="B26" s="18">
        <v>39</v>
      </c>
    </row>
    <row r="27" spans="2:6" x14ac:dyDescent="0.3">
      <c r="B27" s="18">
        <v>33</v>
      </c>
    </row>
    <row r="28" spans="2:6" x14ac:dyDescent="0.3">
      <c r="B28" s="18">
        <v>31</v>
      </c>
    </row>
    <row r="29" spans="2:6" x14ac:dyDescent="0.3">
      <c r="B29" s="18">
        <v>25</v>
      </c>
    </row>
    <row r="30" spans="2:6" x14ac:dyDescent="0.3">
      <c r="B30" s="18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0BF-81E8-4BA3-8594-F5951B260392}">
  <dimension ref="B1:I12"/>
  <sheetViews>
    <sheetView workbookViewId="0">
      <selection activeCell="E11" sqref="E11"/>
    </sheetView>
  </sheetViews>
  <sheetFormatPr defaultRowHeight="14.4" x14ac:dyDescent="0.3"/>
  <cols>
    <col min="2" max="2" width="9.44140625" bestFit="1" customWidth="1"/>
    <col min="3" max="3" width="17.6640625" bestFit="1" customWidth="1"/>
    <col min="4" max="4" width="13.5546875" bestFit="1" customWidth="1"/>
    <col min="5" max="5" width="14.6640625" customWidth="1"/>
    <col min="6" max="6" width="6.33203125" customWidth="1"/>
    <col min="7" max="7" width="3.33203125" hidden="1" customWidth="1"/>
    <col min="8" max="8" width="5.44140625" hidden="1" customWidth="1"/>
    <col min="9" max="9" width="7.44140625" customWidth="1"/>
  </cols>
  <sheetData>
    <row r="1" spans="2:9" x14ac:dyDescent="0.3">
      <c r="B1" s="15" t="s">
        <v>20</v>
      </c>
      <c r="C1" s="15"/>
      <c r="D1" s="15"/>
      <c r="E1" s="15"/>
      <c r="F1" s="15"/>
      <c r="G1" s="15"/>
      <c r="H1" s="15"/>
      <c r="I1" s="15"/>
    </row>
    <row r="2" spans="2:9" x14ac:dyDescent="0.3">
      <c r="B2" s="15" t="s">
        <v>10</v>
      </c>
      <c r="C2" s="15"/>
      <c r="D2" s="15"/>
      <c r="E2" s="15"/>
      <c r="F2" s="15"/>
      <c r="G2" s="15"/>
      <c r="H2" s="15"/>
      <c r="I2" s="15"/>
    </row>
    <row r="4" spans="2:9" x14ac:dyDescent="0.3">
      <c r="B4" s="26" t="s">
        <v>21</v>
      </c>
      <c r="C4" s="26" t="s">
        <v>22</v>
      </c>
      <c r="D4" s="26" t="s">
        <v>23</v>
      </c>
      <c r="E4" s="27" t="s">
        <v>24</v>
      </c>
    </row>
    <row r="5" spans="2:9" x14ac:dyDescent="0.3">
      <c r="B5" s="2" t="s">
        <v>25</v>
      </c>
      <c r="C5" s="28">
        <v>69979</v>
      </c>
      <c r="D5" s="29">
        <v>100000</v>
      </c>
      <c r="E5" s="30">
        <f>D5-C5</f>
        <v>30021</v>
      </c>
    </row>
    <row r="6" spans="2:9" x14ac:dyDescent="0.3">
      <c r="B6" s="2" t="s">
        <v>26</v>
      </c>
      <c r="C6" s="28">
        <v>92964</v>
      </c>
      <c r="D6" s="29">
        <v>101998</v>
      </c>
      <c r="E6" s="30">
        <f>D6-C6</f>
        <v>9034</v>
      </c>
    </row>
    <row r="7" spans="2:9" x14ac:dyDescent="0.3">
      <c r="B7" s="2" t="s">
        <v>27</v>
      </c>
      <c r="C7" s="28">
        <v>79522</v>
      </c>
      <c r="D7" s="29">
        <v>85916</v>
      </c>
      <c r="E7" s="30">
        <f>D7-C7</f>
        <v>6394</v>
      </c>
    </row>
    <row r="8" spans="2:9" x14ac:dyDescent="0.3">
      <c r="B8" s="2" t="s">
        <v>28</v>
      </c>
      <c r="C8" s="28">
        <v>80956</v>
      </c>
      <c r="D8" s="29">
        <v>81000</v>
      </c>
      <c r="E8" s="30">
        <f>D8-C8</f>
        <v>44</v>
      </c>
    </row>
    <row r="9" spans="2:9" x14ac:dyDescent="0.3">
      <c r="B9" s="2" t="s">
        <v>29</v>
      </c>
      <c r="C9" s="28">
        <v>90906</v>
      </c>
      <c r="D9" s="29">
        <v>99368</v>
      </c>
      <c r="E9" s="30">
        <f>D9-C9</f>
        <v>8462</v>
      </c>
    </row>
    <row r="10" spans="2:9" x14ac:dyDescent="0.3">
      <c r="C10" s="31"/>
      <c r="D10" s="31"/>
      <c r="E10" s="30">
        <f>MAX(E5:E9)</f>
        <v>30021</v>
      </c>
    </row>
    <row r="12" spans="2:9" x14ac:dyDescent="0.3">
      <c r="C12" s="26" t="s">
        <v>30</v>
      </c>
      <c r="D12" s="32" cm="1">
        <f t="array" ref="D12">MAX(D5:D9-C5:C9)</f>
        <v>30021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8079-A73D-4B6F-B89B-98088BBE71B2}">
  <dimension ref="A1:Q16"/>
  <sheetViews>
    <sheetView workbookViewId="0">
      <selection activeCell="G8" sqref="G8"/>
    </sheetView>
  </sheetViews>
  <sheetFormatPr defaultRowHeight="14.4" x14ac:dyDescent="0.3"/>
  <cols>
    <col min="1" max="1" width="10.88671875" bestFit="1" customWidth="1"/>
    <col min="2" max="6" width="8" bestFit="1" customWidth="1"/>
    <col min="7" max="7" width="10" bestFit="1" customWidth="1"/>
    <col min="8" max="8" width="5.33203125" bestFit="1" customWidth="1"/>
    <col min="9" max="9" width="2" customWidth="1"/>
    <col min="10" max="10" width="10.6640625" bestFit="1" customWidth="1"/>
  </cols>
  <sheetData>
    <row r="1" spans="1:17" x14ac:dyDescent="0.3">
      <c r="B1" s="15" t="s">
        <v>31</v>
      </c>
      <c r="C1" s="15"/>
      <c r="D1" s="15"/>
      <c r="E1" s="15"/>
      <c r="F1" s="15"/>
      <c r="G1" s="15"/>
      <c r="H1" s="15"/>
    </row>
    <row r="2" spans="1:17" x14ac:dyDescent="0.3">
      <c r="B2" s="15" t="s">
        <v>10</v>
      </c>
      <c r="C2" s="15"/>
      <c r="D2" s="15"/>
      <c r="E2" s="15"/>
      <c r="F2" s="15"/>
      <c r="G2" s="15"/>
      <c r="H2" s="15"/>
    </row>
    <row r="3" spans="1:17" x14ac:dyDescent="0.3">
      <c r="B3" s="15" t="s">
        <v>32</v>
      </c>
      <c r="C3" s="15"/>
      <c r="D3" s="15"/>
      <c r="E3" s="15"/>
      <c r="F3" s="15"/>
      <c r="G3" s="15"/>
      <c r="H3" s="15"/>
    </row>
    <row r="5" spans="1:17" x14ac:dyDescent="0.3">
      <c r="A5" s="33"/>
      <c r="B5" s="33"/>
      <c r="C5" s="33"/>
      <c r="D5" s="33"/>
      <c r="E5" s="33"/>
      <c r="F5" s="33"/>
      <c r="G5" s="33"/>
      <c r="H5" s="34"/>
    </row>
    <row r="6" spans="1:17" x14ac:dyDescent="0.3">
      <c r="A6" s="2"/>
      <c r="B6" s="7" t="s">
        <v>33</v>
      </c>
      <c r="C6" s="7" t="s">
        <v>34</v>
      </c>
      <c r="D6" s="7" t="s">
        <v>35</v>
      </c>
      <c r="E6" s="7" t="s">
        <v>36</v>
      </c>
      <c r="F6" s="7" t="s">
        <v>37</v>
      </c>
      <c r="G6" s="7" t="s">
        <v>38</v>
      </c>
      <c r="H6" s="23"/>
    </row>
    <row r="7" spans="1:17" x14ac:dyDescent="0.3">
      <c r="A7" s="7" t="s">
        <v>39</v>
      </c>
      <c r="B7" s="2">
        <v>50</v>
      </c>
      <c r="C7" s="2">
        <v>41</v>
      </c>
      <c r="D7" s="2">
        <v>50</v>
      </c>
      <c r="E7" s="2">
        <v>49</v>
      </c>
      <c r="F7" s="2">
        <v>37</v>
      </c>
      <c r="G7" s="35" cm="1">
        <f t="array" ref="G7">SUM(LARGE(B7:F7,{1,2,3}))</f>
        <v>149</v>
      </c>
      <c r="K7" cm="1">
        <f t="array" ref="K7:M7">LARGE(B7:F7,{1,2,3})</f>
        <v>50</v>
      </c>
      <c r="L7">
        <v>50</v>
      </c>
      <c r="M7">
        <v>49</v>
      </c>
      <c r="O7">
        <f>SUM(_xlfn.ANCHORARRAY(K7))</f>
        <v>149</v>
      </c>
      <c r="Q7">
        <f t="array" ref="Q7">SUM(LARGE(B7:F7,{1,2,3}))</f>
        <v>149</v>
      </c>
    </row>
    <row r="8" spans="1:17" x14ac:dyDescent="0.3">
      <c r="A8" s="7" t="s">
        <v>40</v>
      </c>
      <c r="B8" s="2">
        <v>44</v>
      </c>
      <c r="C8" s="2">
        <v>30</v>
      </c>
      <c r="D8" s="2">
        <v>46</v>
      </c>
      <c r="E8" s="2">
        <v>20</v>
      </c>
      <c r="F8" s="2">
        <v>49</v>
      </c>
      <c r="G8" s="35">
        <f t="array" ref="G8">SUM(LARGE(B8:F8,{1,2,3}))</f>
        <v>139</v>
      </c>
      <c r="K8" cm="1">
        <f t="array" ref="K8:M8">LARGE(B8:F8,{1,2,3})</f>
        <v>49</v>
      </c>
      <c r="L8">
        <v>46</v>
      </c>
      <c r="M8">
        <v>44</v>
      </c>
      <c r="O8">
        <f t="shared" ref="O8:O16" si="0">SUM(_xlfn.ANCHORARRAY(K8))</f>
        <v>139</v>
      </c>
      <c r="Q8">
        <f t="array" ref="Q8">SUM(LARGE(B8:F8,{1,2,3}))</f>
        <v>139</v>
      </c>
    </row>
    <row r="9" spans="1:17" x14ac:dyDescent="0.3">
      <c r="A9" s="7" t="s">
        <v>41</v>
      </c>
      <c r="B9" s="2">
        <v>35</v>
      </c>
      <c r="C9" s="2">
        <v>24</v>
      </c>
      <c r="D9" s="2">
        <v>30</v>
      </c>
      <c r="E9" s="2">
        <v>50</v>
      </c>
      <c r="F9" s="2">
        <v>23</v>
      </c>
      <c r="G9" s="35">
        <f t="array" ref="G9">SUM(LARGE(B9:F9,{1,2,3}))</f>
        <v>115</v>
      </c>
      <c r="K9" cm="1">
        <f t="array" ref="K9:M9">LARGE(B9:F9,{1,2,3})</f>
        <v>50</v>
      </c>
      <c r="L9">
        <v>35</v>
      </c>
      <c r="M9">
        <v>30</v>
      </c>
      <c r="O9">
        <f t="shared" si="0"/>
        <v>115</v>
      </c>
      <c r="Q9">
        <f t="array" ref="Q9">SUM(LARGE(B9:F9,{1,2,3}))</f>
        <v>115</v>
      </c>
    </row>
    <row r="10" spans="1:17" x14ac:dyDescent="0.3">
      <c r="A10" s="7" t="s">
        <v>42</v>
      </c>
      <c r="B10" s="2">
        <v>25</v>
      </c>
      <c r="C10" s="2">
        <v>37</v>
      </c>
      <c r="D10" s="2">
        <v>44</v>
      </c>
      <c r="E10" s="2">
        <v>37</v>
      </c>
      <c r="F10" s="2">
        <v>42</v>
      </c>
      <c r="G10" s="35">
        <f t="array" ref="G10">SUM(LARGE(B10:F10,{1,2,3}))</f>
        <v>123</v>
      </c>
      <c r="K10" cm="1">
        <f t="array" ref="K10:M10">LARGE(B10:F10,{1,2,3})</f>
        <v>44</v>
      </c>
      <c r="L10">
        <v>42</v>
      </c>
      <c r="M10">
        <v>37</v>
      </c>
      <c r="O10">
        <f t="shared" si="0"/>
        <v>123</v>
      </c>
      <c r="Q10">
        <f t="array" ref="Q10">SUM(LARGE(B10:F10,{1,2,3}))</f>
        <v>123</v>
      </c>
    </row>
    <row r="11" spans="1:17" x14ac:dyDescent="0.3">
      <c r="A11" s="7" t="s">
        <v>43</v>
      </c>
      <c r="B11" s="2">
        <v>32</v>
      </c>
      <c r="C11" s="2">
        <v>28</v>
      </c>
      <c r="D11" s="2">
        <v>49</v>
      </c>
      <c r="E11" s="2">
        <v>47</v>
      </c>
      <c r="F11" s="2">
        <v>37</v>
      </c>
      <c r="G11" s="35">
        <f t="array" ref="G11">SUM(LARGE(B11:F11,{1,2,3}))</f>
        <v>133</v>
      </c>
      <c r="K11" cm="1">
        <f t="array" ref="K11:M11">LARGE(B11:F11,{1,2,3})</f>
        <v>49</v>
      </c>
      <c r="L11">
        <v>47</v>
      </c>
      <c r="M11">
        <v>37</v>
      </c>
      <c r="O11">
        <f t="shared" si="0"/>
        <v>133</v>
      </c>
      <c r="Q11">
        <f t="array" ref="Q11">SUM(LARGE(B11:F11,{1,2,3}))</f>
        <v>133</v>
      </c>
    </row>
    <row r="12" spans="1:17" x14ac:dyDescent="0.3">
      <c r="A12" s="7" t="s">
        <v>44</v>
      </c>
      <c r="B12" s="2">
        <v>21</v>
      </c>
      <c r="C12" s="2">
        <v>41</v>
      </c>
      <c r="D12" s="2">
        <v>26</v>
      </c>
      <c r="E12" s="2">
        <v>44</v>
      </c>
      <c r="F12" s="2">
        <v>24</v>
      </c>
      <c r="G12" s="35">
        <f t="array" ref="G12">SUM(LARGE(B12:F12,{1,2,3}))</f>
        <v>111</v>
      </c>
      <c r="K12" cm="1">
        <f t="array" ref="K12:M12">LARGE(B12:F12,{1,2,3})</f>
        <v>44</v>
      </c>
      <c r="L12">
        <v>41</v>
      </c>
      <c r="M12">
        <v>26</v>
      </c>
      <c r="O12">
        <f t="shared" si="0"/>
        <v>111</v>
      </c>
      <c r="Q12">
        <f t="array" ref="Q12">SUM(LARGE(B12:F12,{1,2,3}))</f>
        <v>111</v>
      </c>
    </row>
    <row r="13" spans="1:17" x14ac:dyDescent="0.3">
      <c r="A13" s="7" t="s">
        <v>45</v>
      </c>
      <c r="B13" s="2">
        <v>35</v>
      </c>
      <c r="C13" s="2">
        <v>45</v>
      </c>
      <c r="D13" s="2">
        <v>32</v>
      </c>
      <c r="E13" s="2">
        <v>34</v>
      </c>
      <c r="F13" s="2">
        <v>48</v>
      </c>
      <c r="G13" s="35">
        <f t="array" ref="G13">SUM(LARGE(B13:F13,{1,2,3}))</f>
        <v>128</v>
      </c>
      <c r="K13" cm="1">
        <f t="array" ref="K13:M13">LARGE(B13:F13,{1,2,3})</f>
        <v>48</v>
      </c>
      <c r="L13">
        <v>45</v>
      </c>
      <c r="M13">
        <v>35</v>
      </c>
      <c r="O13">
        <f t="shared" si="0"/>
        <v>128</v>
      </c>
      <c r="Q13">
        <f t="array" ref="Q13">SUM(LARGE(B13:F13,{1,2,3}))</f>
        <v>128</v>
      </c>
    </row>
    <row r="14" spans="1:17" x14ac:dyDescent="0.3">
      <c r="A14" s="7" t="s">
        <v>46</v>
      </c>
      <c r="B14" s="2">
        <v>26</v>
      </c>
      <c r="C14" s="2">
        <v>29</v>
      </c>
      <c r="D14" s="2">
        <v>23</v>
      </c>
      <c r="E14" s="2">
        <v>28</v>
      </c>
      <c r="F14" s="2">
        <v>21</v>
      </c>
      <c r="G14" s="35">
        <f t="array" ref="G14">SUM(LARGE(B14:F14,{1,2,3}))</f>
        <v>83</v>
      </c>
      <c r="K14" cm="1">
        <f t="array" ref="K14:M14">LARGE(B14:F14,{1,2,3})</f>
        <v>29</v>
      </c>
      <c r="L14">
        <v>28</v>
      </c>
      <c r="M14">
        <v>26</v>
      </c>
      <c r="O14">
        <f t="shared" si="0"/>
        <v>83</v>
      </c>
      <c r="Q14">
        <f t="array" ref="Q14">SUM(LARGE(B14:F14,{1,2,3}))</f>
        <v>83</v>
      </c>
    </row>
    <row r="15" spans="1:17" x14ac:dyDescent="0.3">
      <c r="A15" s="7" t="s">
        <v>47</v>
      </c>
      <c r="B15" s="2">
        <v>37</v>
      </c>
      <c r="C15" s="2">
        <v>20</v>
      </c>
      <c r="D15" s="2">
        <v>32</v>
      </c>
      <c r="E15" s="2">
        <v>28</v>
      </c>
      <c r="F15" s="2">
        <v>38</v>
      </c>
      <c r="G15" s="35">
        <f t="array" ref="G15">SUM(LARGE(B15:F15,{1,2,3}))</f>
        <v>107</v>
      </c>
      <c r="K15" cm="1">
        <f t="array" ref="K15:M15">LARGE(B15:F15,{1,2,3})</f>
        <v>38</v>
      </c>
      <c r="L15">
        <v>37</v>
      </c>
      <c r="M15">
        <v>32</v>
      </c>
      <c r="O15">
        <f t="shared" si="0"/>
        <v>107</v>
      </c>
      <c r="Q15">
        <f t="array" ref="Q15">SUM(LARGE(B15:F15,{1,2,3}))</f>
        <v>107</v>
      </c>
    </row>
    <row r="16" spans="1:17" x14ac:dyDescent="0.3">
      <c r="A16" s="7" t="s">
        <v>48</v>
      </c>
      <c r="B16" s="2">
        <v>50</v>
      </c>
      <c r="C16" s="2">
        <v>44</v>
      </c>
      <c r="D16" s="2">
        <v>50</v>
      </c>
      <c r="E16" s="2">
        <v>34</v>
      </c>
      <c r="F16" s="2">
        <v>32</v>
      </c>
      <c r="G16" s="35">
        <f t="array" ref="G16">SUM(LARGE(B16:F16,{1,2,3}))</f>
        <v>144</v>
      </c>
      <c r="K16" cm="1">
        <f t="array" ref="K16:M16">LARGE(B16:F16,{1,2,3})</f>
        <v>50</v>
      </c>
      <c r="L16">
        <v>50</v>
      </c>
      <c r="M16">
        <v>44</v>
      </c>
      <c r="O16">
        <f t="shared" si="0"/>
        <v>144</v>
      </c>
      <c r="Q16">
        <f t="array" ref="Q16">SUM(LARGE(B16:F16,{1,2,3}))</f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EB04-8A30-4CA8-88F7-0BB0393F2EE4}">
  <dimension ref="A1:I11"/>
  <sheetViews>
    <sheetView workbookViewId="0">
      <selection activeCell="C5" sqref="C5"/>
    </sheetView>
  </sheetViews>
  <sheetFormatPr defaultRowHeight="14.4" x14ac:dyDescent="0.3"/>
  <cols>
    <col min="1" max="1" width="3.6640625" bestFit="1" customWidth="1"/>
    <col min="2" max="2" width="9.6640625" bestFit="1" customWidth="1"/>
    <col min="3" max="3" width="19.6640625" bestFit="1" customWidth="1"/>
    <col min="4" max="4" width="2.44140625" customWidth="1"/>
    <col min="5" max="5" width="21.88671875" customWidth="1"/>
    <col min="7" max="7" width="4.6640625" customWidth="1"/>
    <col min="8" max="8" width="17.109375" hidden="1" customWidth="1"/>
    <col min="9" max="9" width="9.109375" hidden="1" customWidth="1"/>
  </cols>
  <sheetData>
    <row r="1" spans="1:9" x14ac:dyDescent="0.3">
      <c r="A1" s="36"/>
      <c r="B1" s="8" t="s">
        <v>49</v>
      </c>
      <c r="C1" s="9"/>
      <c r="D1" s="9"/>
      <c r="E1" s="9"/>
      <c r="F1" s="9"/>
      <c r="G1" s="9"/>
      <c r="H1" s="37"/>
      <c r="I1" s="38"/>
    </row>
    <row r="3" spans="1:9" x14ac:dyDescent="0.3">
      <c r="B3" s="39" t="s">
        <v>50</v>
      </c>
      <c r="C3" s="39" t="s">
        <v>1</v>
      </c>
      <c r="E3" s="40" t="s">
        <v>51</v>
      </c>
    </row>
    <row r="4" spans="1:9" x14ac:dyDescent="0.3">
      <c r="B4" s="2" t="s">
        <v>52</v>
      </c>
      <c r="C4" s="3">
        <v>7</v>
      </c>
      <c r="E4" s="41">
        <f t="array" ref="E4">SUM(LEN(B4:C11))</f>
        <v>62</v>
      </c>
    </row>
    <row r="5" spans="1:9" x14ac:dyDescent="0.3">
      <c r="B5" s="2" t="s">
        <v>53</v>
      </c>
      <c r="C5" s="3">
        <v>9</v>
      </c>
    </row>
    <row r="6" spans="1:9" x14ac:dyDescent="0.3">
      <c r="B6" s="2" t="s">
        <v>54</v>
      </c>
      <c r="C6" s="3">
        <v>11</v>
      </c>
    </row>
    <row r="7" spans="1:9" x14ac:dyDescent="0.3">
      <c r="B7" s="2" t="s">
        <v>55</v>
      </c>
      <c r="C7" s="3">
        <v>9</v>
      </c>
    </row>
    <row r="8" spans="1:9" x14ac:dyDescent="0.3">
      <c r="B8" s="2" t="s">
        <v>56</v>
      </c>
      <c r="C8" s="3">
        <v>15</v>
      </c>
    </row>
    <row r="9" spans="1:9" x14ac:dyDescent="0.3">
      <c r="B9" s="2" t="s">
        <v>57</v>
      </c>
      <c r="C9" s="3">
        <v>11</v>
      </c>
    </row>
    <row r="10" spans="1:9" x14ac:dyDescent="0.3">
      <c r="B10" s="2" t="s">
        <v>58</v>
      </c>
      <c r="C10" s="3">
        <v>19</v>
      </c>
    </row>
    <row r="11" spans="1:9" x14ac:dyDescent="0.3">
      <c r="B11" s="2" t="s">
        <v>59</v>
      </c>
      <c r="C11" s="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8F5-A920-49DC-9096-9BA88265B683}">
  <dimension ref="A1:K63"/>
  <sheetViews>
    <sheetView workbookViewId="0">
      <selection activeCell="B7" sqref="B7"/>
    </sheetView>
  </sheetViews>
  <sheetFormatPr defaultRowHeight="14.4" x14ac:dyDescent="0.3"/>
  <cols>
    <col min="1" max="1" width="21.33203125" customWidth="1"/>
    <col min="2" max="2" width="20.33203125" customWidth="1"/>
    <col min="3" max="3" width="21.5546875" customWidth="1"/>
    <col min="4" max="4" width="12.33203125" customWidth="1"/>
    <col min="5" max="5" width="17.6640625" bestFit="1" customWidth="1"/>
    <col min="6" max="6" width="18.33203125" bestFit="1" customWidth="1"/>
    <col min="7" max="7" width="16.88671875" customWidth="1"/>
    <col min="9" max="9" width="17.6640625" bestFit="1" customWidth="1"/>
    <col min="10" max="10" width="19.109375" customWidth="1"/>
  </cols>
  <sheetData>
    <row r="1" spans="1:7" ht="23.4" x14ac:dyDescent="0.45">
      <c r="A1" s="42" t="s">
        <v>60</v>
      </c>
    </row>
    <row r="2" spans="1:7" x14ac:dyDescent="0.3">
      <c r="A2" t="s">
        <v>61</v>
      </c>
    </row>
    <row r="3" spans="1:7" x14ac:dyDescent="0.3">
      <c r="A3" t="s">
        <v>62</v>
      </c>
    </row>
    <row r="5" spans="1:7" x14ac:dyDescent="0.3">
      <c r="A5" s="7" t="s">
        <v>63</v>
      </c>
      <c r="B5" s="7" t="s">
        <v>64</v>
      </c>
      <c r="C5" s="7" t="s">
        <v>65</v>
      </c>
      <c r="D5" s="7" t="s">
        <v>66</v>
      </c>
      <c r="E5" s="7" t="s">
        <v>67</v>
      </c>
      <c r="F5" s="7" t="s">
        <v>68</v>
      </c>
      <c r="G5" s="7" t="s">
        <v>69</v>
      </c>
    </row>
    <row r="6" spans="1:7" x14ac:dyDescent="0.3">
      <c r="A6" s="2" t="s">
        <v>70</v>
      </c>
      <c r="B6" s="2" t="s">
        <v>191</v>
      </c>
      <c r="C6" s="2" t="s">
        <v>72</v>
      </c>
      <c r="D6" s="2"/>
      <c r="E6" s="2" t="s">
        <v>73</v>
      </c>
      <c r="F6" s="2" t="s">
        <v>74</v>
      </c>
      <c r="G6" s="2" t="s">
        <v>75</v>
      </c>
    </row>
    <row r="7" spans="1:7" x14ac:dyDescent="0.3">
      <c r="A7" s="2" t="s">
        <v>76</v>
      </c>
      <c r="B7" s="2" t="s">
        <v>339</v>
      </c>
      <c r="C7" s="2" t="s">
        <v>78</v>
      </c>
      <c r="D7" s="2"/>
      <c r="E7" s="2" t="s">
        <v>79</v>
      </c>
      <c r="F7" s="2" t="s">
        <v>80</v>
      </c>
      <c r="G7" s="2" t="s">
        <v>81</v>
      </c>
    </row>
    <row r="8" spans="1:7" x14ac:dyDescent="0.3">
      <c r="A8" s="2" t="s">
        <v>82</v>
      </c>
      <c r="B8" s="2" t="s">
        <v>340</v>
      </c>
      <c r="C8" s="2" t="s">
        <v>84</v>
      </c>
      <c r="D8" s="2"/>
      <c r="E8" s="2" t="s">
        <v>85</v>
      </c>
      <c r="F8" s="2" t="s">
        <v>86</v>
      </c>
      <c r="G8" s="2" t="s">
        <v>87</v>
      </c>
    </row>
    <row r="9" spans="1:7" x14ac:dyDescent="0.3">
      <c r="A9" s="2" t="s">
        <v>88</v>
      </c>
      <c r="B9" s="2" t="s">
        <v>146</v>
      </c>
      <c r="C9" s="2" t="s">
        <v>90</v>
      </c>
      <c r="D9" s="2"/>
      <c r="E9" s="2" t="s">
        <v>91</v>
      </c>
      <c r="F9" s="2" t="s">
        <v>92</v>
      </c>
      <c r="G9" s="2" t="s">
        <v>93</v>
      </c>
    </row>
    <row r="10" spans="1:7" x14ac:dyDescent="0.3">
      <c r="A10" s="2" t="s">
        <v>94</v>
      </c>
      <c r="B10" s="2" t="s">
        <v>341</v>
      </c>
      <c r="C10" s="2" t="s">
        <v>96</v>
      </c>
      <c r="D10" s="2"/>
      <c r="E10" s="2" t="s">
        <v>97</v>
      </c>
      <c r="F10" s="2" t="s">
        <v>98</v>
      </c>
      <c r="G10" s="2" t="s">
        <v>99</v>
      </c>
    </row>
    <row r="11" spans="1:7" x14ac:dyDescent="0.3">
      <c r="A11" s="2" t="s">
        <v>100</v>
      </c>
      <c r="B11" s="2" t="s">
        <v>342</v>
      </c>
      <c r="C11" s="2" t="s">
        <v>102</v>
      </c>
      <c r="D11" s="2"/>
      <c r="E11" s="2" t="s">
        <v>103</v>
      </c>
      <c r="F11" s="2" t="s">
        <v>104</v>
      </c>
      <c r="G11" s="2" t="s">
        <v>105</v>
      </c>
    </row>
    <row r="12" spans="1:7" x14ac:dyDescent="0.3">
      <c r="A12" s="2" t="s">
        <v>106</v>
      </c>
      <c r="B12" s="2" t="s">
        <v>343</v>
      </c>
      <c r="C12" s="2" t="s">
        <v>72</v>
      </c>
      <c r="D12" s="2"/>
      <c r="E12" s="2" t="s">
        <v>108</v>
      </c>
      <c r="F12" s="2" t="s">
        <v>109</v>
      </c>
      <c r="G12" s="2" t="s">
        <v>110</v>
      </c>
    </row>
    <row r="13" spans="1:7" x14ac:dyDescent="0.3">
      <c r="A13" s="2" t="s">
        <v>111</v>
      </c>
      <c r="B13" s="2" t="s">
        <v>344</v>
      </c>
      <c r="C13" s="2" t="s">
        <v>84</v>
      </c>
      <c r="D13" s="2"/>
      <c r="E13" s="2" t="s">
        <v>113</v>
      </c>
      <c r="F13" s="2" t="s">
        <v>114</v>
      </c>
      <c r="G13" s="2" t="s">
        <v>115</v>
      </c>
    </row>
    <row r="14" spans="1:7" x14ac:dyDescent="0.3">
      <c r="A14" s="2" t="s">
        <v>116</v>
      </c>
      <c r="B14" s="2" t="s">
        <v>186</v>
      </c>
      <c r="C14" s="2" t="s">
        <v>118</v>
      </c>
      <c r="D14" s="2"/>
      <c r="E14" s="2" t="s">
        <v>119</v>
      </c>
      <c r="F14" s="2" t="s">
        <v>120</v>
      </c>
      <c r="G14" s="2" t="s">
        <v>121</v>
      </c>
    </row>
    <row r="15" spans="1:7" x14ac:dyDescent="0.3">
      <c r="A15" s="2" t="s">
        <v>122</v>
      </c>
      <c r="B15" s="2" t="s">
        <v>345</v>
      </c>
      <c r="C15" s="2" t="s">
        <v>124</v>
      </c>
      <c r="D15" s="2"/>
      <c r="E15" s="2" t="s">
        <v>125</v>
      </c>
      <c r="F15" s="2" t="s">
        <v>126</v>
      </c>
      <c r="G15" s="2" t="s">
        <v>127</v>
      </c>
    </row>
    <row r="17" spans="1:4" x14ac:dyDescent="0.3">
      <c r="A17" s="7" t="s">
        <v>64</v>
      </c>
      <c r="B17" s="7" t="s">
        <v>65</v>
      </c>
      <c r="C17" s="7" t="s">
        <v>128</v>
      </c>
    </row>
    <row r="18" spans="1:4" x14ac:dyDescent="0.3">
      <c r="A18" s="2" t="s">
        <v>71</v>
      </c>
      <c r="B18" s="2" t="s">
        <v>72</v>
      </c>
      <c r="C18" s="2" t="s">
        <v>70</v>
      </c>
    </row>
    <row r="19" spans="1:4" x14ac:dyDescent="0.3">
      <c r="A19" s="2" t="s">
        <v>77</v>
      </c>
      <c r="B19" s="2" t="s">
        <v>78</v>
      </c>
      <c r="C19" s="2" t="s">
        <v>76</v>
      </c>
    </row>
    <row r="20" spans="1:4" x14ac:dyDescent="0.3">
      <c r="A20" s="2" t="s">
        <v>83</v>
      </c>
      <c r="B20" s="2" t="s">
        <v>84</v>
      </c>
      <c r="C20" s="2" t="s">
        <v>82</v>
      </c>
    </row>
    <row r="21" spans="1:4" x14ac:dyDescent="0.3">
      <c r="A21" s="2" t="s">
        <v>89</v>
      </c>
      <c r="B21" s="2" t="s">
        <v>90</v>
      </c>
      <c r="C21" s="2" t="s">
        <v>88</v>
      </c>
    </row>
    <row r="22" spans="1:4" x14ac:dyDescent="0.3">
      <c r="A22" s="2" t="s">
        <v>95</v>
      </c>
      <c r="B22" s="2" t="s">
        <v>96</v>
      </c>
      <c r="C22" s="2" t="s">
        <v>94</v>
      </c>
    </row>
    <row r="23" spans="1:4" x14ac:dyDescent="0.3">
      <c r="A23" s="2" t="s">
        <v>101</v>
      </c>
      <c r="B23" s="2" t="s">
        <v>102</v>
      </c>
      <c r="C23" s="2" t="s">
        <v>100</v>
      </c>
    </row>
    <row r="24" spans="1:4" x14ac:dyDescent="0.3">
      <c r="A24" s="2" t="s">
        <v>107</v>
      </c>
      <c r="B24" s="2" t="s">
        <v>72</v>
      </c>
      <c r="C24" s="2" t="s">
        <v>106</v>
      </c>
    </row>
    <row r="25" spans="1:4" x14ac:dyDescent="0.3">
      <c r="A25" s="2" t="s">
        <v>112</v>
      </c>
      <c r="B25" s="2" t="s">
        <v>84</v>
      </c>
      <c r="C25" s="2" t="s">
        <v>111</v>
      </c>
    </row>
    <row r="26" spans="1:4" x14ac:dyDescent="0.3">
      <c r="A26" s="2" t="s">
        <v>117</v>
      </c>
      <c r="B26" s="2" t="s">
        <v>118</v>
      </c>
      <c r="C26" s="2" t="s">
        <v>116</v>
      </c>
    </row>
    <row r="27" spans="1:4" x14ac:dyDescent="0.3">
      <c r="A27" s="2" t="s">
        <v>123</v>
      </c>
      <c r="B27" s="2" t="s">
        <v>124</v>
      </c>
      <c r="C27" s="2" t="s">
        <v>122</v>
      </c>
    </row>
    <row r="29" spans="1:4" x14ac:dyDescent="0.3">
      <c r="A29" s="7" t="s">
        <v>63</v>
      </c>
      <c r="B29" s="7" t="s">
        <v>64</v>
      </c>
      <c r="D29" t="s">
        <v>129</v>
      </c>
    </row>
    <row r="30" spans="1:4" x14ac:dyDescent="0.3">
      <c r="A30" s="2" t="s">
        <v>75</v>
      </c>
      <c r="B30" s="2" t="s">
        <v>75</v>
      </c>
      <c r="D30" t="s">
        <v>130</v>
      </c>
    </row>
    <row r="31" spans="1:4" x14ac:dyDescent="0.3">
      <c r="A31" s="2" t="s">
        <v>131</v>
      </c>
      <c r="B31" s="2" t="s">
        <v>131</v>
      </c>
    </row>
    <row r="32" spans="1:4" x14ac:dyDescent="0.3">
      <c r="A32" s="2"/>
      <c r="B32" s="2"/>
    </row>
    <row r="33" spans="1:11" x14ac:dyDescent="0.3">
      <c r="A33" s="2" t="s">
        <v>132</v>
      </c>
      <c r="B33" s="2" t="s">
        <v>132</v>
      </c>
    </row>
    <row r="34" spans="1:11" x14ac:dyDescent="0.3">
      <c r="A34" s="2" t="s">
        <v>133</v>
      </c>
      <c r="B34" s="2" t="s">
        <v>133</v>
      </c>
    </row>
    <row r="35" spans="1:11" x14ac:dyDescent="0.3">
      <c r="A35" s="2"/>
      <c r="B35" s="2"/>
    </row>
    <row r="36" spans="1:11" x14ac:dyDescent="0.3">
      <c r="A36" s="2" t="s">
        <v>134</v>
      </c>
      <c r="B36" s="2" t="s">
        <v>134</v>
      </c>
    </row>
    <row r="37" spans="1:11" x14ac:dyDescent="0.3">
      <c r="A37" s="2"/>
      <c r="B37" s="2"/>
    </row>
    <row r="38" spans="1:11" x14ac:dyDescent="0.3">
      <c r="A38" s="2" t="s">
        <v>135</v>
      </c>
      <c r="B38" s="2" t="s">
        <v>135</v>
      </c>
    </row>
    <row r="39" spans="1:11" x14ac:dyDescent="0.3">
      <c r="A39" s="2" t="s">
        <v>136</v>
      </c>
      <c r="B39" s="2" t="s">
        <v>136</v>
      </c>
    </row>
    <row r="41" spans="1:11" x14ac:dyDescent="0.3">
      <c r="A41" s="43" t="s">
        <v>64</v>
      </c>
      <c r="B41" s="43" t="s">
        <v>65</v>
      </c>
      <c r="C41" s="43" t="s">
        <v>137</v>
      </c>
      <c r="E41" t="s">
        <v>138</v>
      </c>
    </row>
    <row r="42" spans="1:11" x14ac:dyDescent="0.3">
      <c r="A42" s="2" t="s">
        <v>139</v>
      </c>
      <c r="B42" s="2" t="s">
        <v>140</v>
      </c>
      <c r="C42" s="2" t="s">
        <v>141</v>
      </c>
      <c r="E42" t="s">
        <v>142</v>
      </c>
      <c r="I42" t="s">
        <v>143</v>
      </c>
      <c r="J42" t="s">
        <v>144</v>
      </c>
      <c r="K42" t="s">
        <v>145</v>
      </c>
    </row>
    <row r="43" spans="1:11" x14ac:dyDescent="0.3">
      <c r="A43" s="2" t="s">
        <v>146</v>
      </c>
      <c r="B43" s="2" t="s">
        <v>147</v>
      </c>
      <c r="C43" s="2" t="s">
        <v>148</v>
      </c>
      <c r="E43" t="s">
        <v>149</v>
      </c>
      <c r="I43" t="s">
        <v>150</v>
      </c>
      <c r="J43" t="s">
        <v>151</v>
      </c>
      <c r="K43" t="s">
        <v>152</v>
      </c>
    </row>
    <row r="44" spans="1:11" x14ac:dyDescent="0.3">
      <c r="A44" s="2" t="s">
        <v>153</v>
      </c>
      <c r="B44" s="2" t="s">
        <v>154</v>
      </c>
      <c r="C44" s="2" t="s">
        <v>155</v>
      </c>
      <c r="I44" t="s">
        <v>156</v>
      </c>
      <c r="J44" t="s">
        <v>157</v>
      </c>
      <c r="K44" t="s">
        <v>158</v>
      </c>
    </row>
    <row r="45" spans="1:11" x14ac:dyDescent="0.3">
      <c r="A45" s="2" t="s">
        <v>159</v>
      </c>
      <c r="B45" s="2"/>
      <c r="C45" s="2" t="s">
        <v>160</v>
      </c>
      <c r="E45" t="s">
        <v>161</v>
      </c>
      <c r="I45" t="s">
        <v>162</v>
      </c>
      <c r="J45" t="s">
        <v>163</v>
      </c>
      <c r="K45" t="s">
        <v>164</v>
      </c>
    </row>
    <row r="46" spans="1:11" x14ac:dyDescent="0.3">
      <c r="A46" s="2" t="s">
        <v>165</v>
      </c>
      <c r="B46" s="2" t="s">
        <v>166</v>
      </c>
      <c r="C46" s="2" t="s">
        <v>133</v>
      </c>
      <c r="E46" t="s">
        <v>167</v>
      </c>
      <c r="I46" t="s">
        <v>168</v>
      </c>
      <c r="J46" t="s">
        <v>169</v>
      </c>
      <c r="K46" t="s">
        <v>170</v>
      </c>
    </row>
    <row r="47" spans="1:11" x14ac:dyDescent="0.3">
      <c r="A47" s="2" t="s">
        <v>139</v>
      </c>
      <c r="B47" s="2" t="s">
        <v>171</v>
      </c>
      <c r="C47" s="2" t="s">
        <v>172</v>
      </c>
      <c r="I47" t="s">
        <v>173</v>
      </c>
      <c r="J47" t="s">
        <v>174</v>
      </c>
      <c r="K47" t="s">
        <v>175</v>
      </c>
    </row>
    <row r="48" spans="1:11" x14ac:dyDescent="0.3">
      <c r="A48" s="2" t="s">
        <v>176</v>
      </c>
      <c r="B48" s="2" t="s">
        <v>147</v>
      </c>
      <c r="C48" s="2" t="s">
        <v>177</v>
      </c>
      <c r="I48" t="s">
        <v>178</v>
      </c>
      <c r="J48" t="s">
        <v>179</v>
      </c>
      <c r="K48" t="s">
        <v>180</v>
      </c>
    </row>
    <row r="49" spans="1:11" x14ac:dyDescent="0.3">
      <c r="A49" s="2" t="s">
        <v>181</v>
      </c>
      <c r="B49" s="2"/>
      <c r="C49" s="2" t="s">
        <v>182</v>
      </c>
      <c r="I49" t="s">
        <v>183</v>
      </c>
      <c r="J49" t="s">
        <v>184</v>
      </c>
      <c r="K49" t="s">
        <v>185</v>
      </c>
    </row>
    <row r="50" spans="1:11" x14ac:dyDescent="0.3">
      <c r="A50" s="2" t="s">
        <v>186</v>
      </c>
      <c r="B50" s="2" t="s">
        <v>187</v>
      </c>
      <c r="C50" s="2" t="s">
        <v>135</v>
      </c>
      <c r="I50" t="s">
        <v>188</v>
      </c>
      <c r="J50" t="s">
        <v>189</v>
      </c>
      <c r="K50" t="s">
        <v>190</v>
      </c>
    </row>
    <row r="51" spans="1:11" x14ac:dyDescent="0.3">
      <c r="A51" s="2" t="s">
        <v>191</v>
      </c>
      <c r="B51" s="2" t="s">
        <v>140</v>
      </c>
      <c r="C51" s="2" t="s">
        <v>75</v>
      </c>
      <c r="I51" t="s">
        <v>192</v>
      </c>
      <c r="J51" t="s">
        <v>193</v>
      </c>
      <c r="K51" t="s">
        <v>194</v>
      </c>
    </row>
    <row r="53" spans="1:11" x14ac:dyDescent="0.3">
      <c r="A53" s="43" t="s">
        <v>21</v>
      </c>
      <c r="B53" s="43" t="s">
        <v>195</v>
      </c>
      <c r="D53" t="s">
        <v>196</v>
      </c>
    </row>
    <row r="54" spans="1:11" x14ac:dyDescent="0.3">
      <c r="A54" s="2" t="s">
        <v>197</v>
      </c>
      <c r="B54" s="2" t="s">
        <v>198</v>
      </c>
    </row>
    <row r="55" spans="1:11" x14ac:dyDescent="0.3">
      <c r="A55" s="2" t="s">
        <v>134</v>
      </c>
      <c r="B55" s="2" t="s">
        <v>139</v>
      </c>
      <c r="D55" t="s">
        <v>199</v>
      </c>
    </row>
    <row r="56" spans="1:11" x14ac:dyDescent="0.3">
      <c r="A56" s="2" t="s">
        <v>200</v>
      </c>
      <c r="B56" s="2" t="s">
        <v>201</v>
      </c>
    </row>
    <row r="57" spans="1:11" x14ac:dyDescent="0.3">
      <c r="A57" s="2" t="s">
        <v>202</v>
      </c>
      <c r="B57" s="2" t="s">
        <v>203</v>
      </c>
      <c r="D57" t="s">
        <v>204</v>
      </c>
    </row>
    <row r="58" spans="1:11" x14ac:dyDescent="0.3">
      <c r="A58" s="2" t="s">
        <v>205</v>
      </c>
      <c r="B58" s="2" t="s">
        <v>206</v>
      </c>
    </row>
    <row r="59" spans="1:11" x14ac:dyDescent="0.3">
      <c r="A59" s="2" t="s">
        <v>207</v>
      </c>
      <c r="B59" s="2" t="s">
        <v>208</v>
      </c>
      <c r="D59" t="s">
        <v>209</v>
      </c>
    </row>
    <row r="60" spans="1:11" x14ac:dyDescent="0.3">
      <c r="A60" s="2" t="s">
        <v>210</v>
      </c>
      <c r="B60" s="2" t="s">
        <v>211</v>
      </c>
    </row>
    <row r="61" spans="1:11" x14ac:dyDescent="0.3">
      <c r="A61" s="2" t="s">
        <v>212</v>
      </c>
      <c r="B61" s="2" t="s">
        <v>213</v>
      </c>
    </row>
    <row r="62" spans="1:11" x14ac:dyDescent="0.3">
      <c r="A62" s="2" t="s">
        <v>214</v>
      </c>
      <c r="B62" s="2" t="s">
        <v>215</v>
      </c>
    </row>
    <row r="63" spans="1:11" x14ac:dyDescent="0.3">
      <c r="A63" s="2" t="s">
        <v>216</v>
      </c>
      <c r="B63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FAC-F105-4607-B91D-3BB3BBE65413}">
  <dimension ref="D4:I9"/>
  <sheetViews>
    <sheetView workbookViewId="0">
      <selection activeCell="I10" sqref="I10"/>
    </sheetView>
  </sheetViews>
  <sheetFormatPr defaultRowHeight="14.4" x14ac:dyDescent="0.3"/>
  <cols>
    <col min="4" max="4" width="13.44140625" customWidth="1"/>
    <col min="5" max="5" width="15.21875" customWidth="1"/>
    <col min="9" max="9" width="10.44140625" bestFit="1" customWidth="1"/>
  </cols>
  <sheetData>
    <row r="4" spans="4:9" ht="18" x14ac:dyDescent="0.35">
      <c r="D4" s="47" t="s">
        <v>218</v>
      </c>
      <c r="E4" s="47" t="s">
        <v>219</v>
      </c>
      <c r="I4" s="47" t="s">
        <v>223</v>
      </c>
    </row>
    <row r="5" spans="4:9" ht="18" x14ac:dyDescent="0.35">
      <c r="D5" s="44" t="s">
        <v>220</v>
      </c>
      <c r="E5" s="44">
        <v>75</v>
      </c>
      <c r="I5" s="48" cm="1">
        <f t="array" ref="I5">SUMPRODUCT(--(D5:D9="TX"))</f>
        <v>2</v>
      </c>
    </row>
    <row r="6" spans="4:9" ht="15.6" x14ac:dyDescent="0.3">
      <c r="D6" s="44" t="s">
        <v>221</v>
      </c>
      <c r="E6" s="44">
        <v>100</v>
      </c>
    </row>
    <row r="7" spans="4:9" ht="15.6" x14ac:dyDescent="0.3">
      <c r="D7" s="44" t="s">
        <v>222</v>
      </c>
      <c r="E7" s="44">
        <v>125</v>
      </c>
    </row>
    <row r="8" spans="4:9" ht="18" x14ac:dyDescent="0.35">
      <c r="D8" s="44" t="s">
        <v>221</v>
      </c>
      <c r="E8" s="44">
        <v>125</v>
      </c>
      <c r="I8" s="47" t="s">
        <v>224</v>
      </c>
    </row>
    <row r="9" spans="4:9" ht="18" x14ac:dyDescent="0.35">
      <c r="D9" s="45" t="s">
        <v>222</v>
      </c>
      <c r="E9" s="45">
        <v>150</v>
      </c>
      <c r="I9" s="48" cm="1">
        <f t="array" ref="I9">SUMPRODUCT(--(D5:D9="TX"),E5:E9)</f>
        <v>275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B2A6-611E-4642-8DC8-2C393BE1AFB5}">
  <dimension ref="A2:R17"/>
  <sheetViews>
    <sheetView workbookViewId="0">
      <selection activeCell="D9" sqref="D9"/>
    </sheetView>
  </sheetViews>
  <sheetFormatPr defaultRowHeight="14.4" x14ac:dyDescent="0.3"/>
  <cols>
    <col min="1" max="1" width="13.109375" customWidth="1"/>
    <col min="2" max="2" width="14.44140625" bestFit="1" customWidth="1"/>
    <col min="3" max="3" width="12.6640625" customWidth="1"/>
    <col min="4" max="4" width="12.109375" customWidth="1"/>
    <col min="6" max="6" width="14.33203125" customWidth="1"/>
    <col min="8" max="8" width="10.5546875" customWidth="1"/>
  </cols>
  <sheetData>
    <row r="2" spans="1:18" ht="43.2" x14ac:dyDescent="0.3">
      <c r="A2" s="49" t="s">
        <v>248</v>
      </c>
      <c r="B2" s="49"/>
      <c r="C2" s="49"/>
      <c r="D2" s="49"/>
      <c r="L2" s="77" t="s">
        <v>258</v>
      </c>
      <c r="M2" s="77"/>
      <c r="N2" s="77"/>
      <c r="O2" s="77"/>
      <c r="P2" s="77"/>
      <c r="Q2" s="77"/>
      <c r="R2" s="77"/>
    </row>
    <row r="3" spans="1:18" ht="28.8" x14ac:dyDescent="0.3">
      <c r="B3" s="51" t="s">
        <v>249</v>
      </c>
      <c r="C3" s="52">
        <v>0.25</v>
      </c>
      <c r="D3" s="52">
        <v>0.75</v>
      </c>
      <c r="L3" s="77"/>
      <c r="M3" s="77"/>
      <c r="N3" s="77"/>
      <c r="O3" s="77"/>
      <c r="P3" s="77"/>
      <c r="Q3" s="77"/>
      <c r="R3" s="77"/>
    </row>
    <row r="4" spans="1:18" ht="28.8" x14ac:dyDescent="0.3">
      <c r="A4" s="53" t="s">
        <v>250</v>
      </c>
      <c r="B4" s="53" t="s">
        <v>251</v>
      </c>
      <c r="C4" s="43" t="s">
        <v>252</v>
      </c>
      <c r="D4" s="43" t="s">
        <v>252</v>
      </c>
    </row>
    <row r="5" spans="1:18" x14ac:dyDescent="0.3">
      <c r="A5" s="54" t="s">
        <v>253</v>
      </c>
      <c r="B5" s="54">
        <v>0.55000000000000004</v>
      </c>
      <c r="C5" s="2">
        <v>-0.02</v>
      </c>
      <c r="D5" s="2">
        <v>0.05</v>
      </c>
      <c r="F5" s="21">
        <f t="shared" ref="F5:G7" si="0">C5*C$3*$B5</f>
        <v>-2.7500000000000003E-3</v>
      </c>
      <c r="G5" s="21">
        <f>D5*D$3*$B5</f>
        <v>2.0625000000000004E-2</v>
      </c>
    </row>
    <row r="6" spans="1:18" x14ac:dyDescent="0.3">
      <c r="A6" s="54" t="s">
        <v>254</v>
      </c>
      <c r="B6" s="54">
        <v>0.3</v>
      </c>
      <c r="C6" s="2">
        <v>5.8999999999999997E-2</v>
      </c>
      <c r="D6" s="2">
        <v>6.5000000000000002E-2</v>
      </c>
      <c r="F6" s="21">
        <f t="shared" si="0"/>
        <v>4.4249999999999992E-3</v>
      </c>
      <c r="G6" s="21">
        <f t="shared" si="0"/>
        <v>1.4624999999999999E-2</v>
      </c>
    </row>
    <row r="7" spans="1:18" x14ac:dyDescent="0.3">
      <c r="A7" s="54" t="s">
        <v>255</v>
      </c>
      <c r="B7" s="54">
        <f>1-SUM(B5:B6)</f>
        <v>0.14999999999999991</v>
      </c>
      <c r="C7" s="2">
        <v>0.12</v>
      </c>
      <c r="D7" s="2">
        <v>8.5000000000000006E-2</v>
      </c>
      <c r="F7" s="21">
        <f t="shared" si="0"/>
        <v>4.4999999999999971E-3</v>
      </c>
      <c r="G7" s="21">
        <f t="shared" si="0"/>
        <v>9.5624999999999946E-3</v>
      </c>
    </row>
    <row r="8" spans="1:18" ht="43.2" x14ac:dyDescent="0.3">
      <c r="C8" s="55" t="s">
        <v>256</v>
      </c>
      <c r="D8" s="21" cm="1">
        <f t="array" ref="D8">SUMPRODUCT(C5:D7*C3:D3*B5:B7)</f>
        <v>5.0987499999999991E-2</v>
      </c>
      <c r="G8" s="55" t="s">
        <v>256</v>
      </c>
      <c r="H8" s="21">
        <f>SUM(F5:G7)</f>
        <v>5.0987499999999991E-2</v>
      </c>
      <c r="K8" cm="1">
        <f t="array" ref="K8">SUMPRODUCT(C3:D3*B5:B7*C5:D7)</f>
        <v>5.0987499999999991E-2</v>
      </c>
      <c r="N8" cm="1">
        <f t="array" ref="N8">SUMPRODUCT(B5:B7*C5:C7*C3)</f>
        <v>6.1749999999999965E-3</v>
      </c>
      <c r="P8">
        <f>SUM(F5:F7)</f>
        <v>6.1749999999999965E-3</v>
      </c>
    </row>
    <row r="10" spans="1:18" ht="129.6" x14ac:dyDescent="0.3">
      <c r="A10" s="49" t="s">
        <v>257</v>
      </c>
      <c r="B10" s="49"/>
      <c r="C10" s="49"/>
      <c r="D10" s="49"/>
      <c r="E10" s="49"/>
      <c r="F10" s="49"/>
    </row>
    <row r="11" spans="1:18" x14ac:dyDescent="0.3">
      <c r="A11" s="7" t="s">
        <v>225</v>
      </c>
      <c r="B11" s="7" t="s">
        <v>226</v>
      </c>
      <c r="C11" s="7" t="s">
        <v>219</v>
      </c>
      <c r="E11" s="7" t="s">
        <v>225</v>
      </c>
      <c r="F11" s="7" t="s">
        <v>226</v>
      </c>
    </row>
    <row r="12" spans="1:18" x14ac:dyDescent="0.3">
      <c r="A12" s="2" t="s">
        <v>227</v>
      </c>
      <c r="B12" s="2" t="s">
        <v>228</v>
      </c>
      <c r="C12" s="3">
        <v>16</v>
      </c>
      <c r="E12" s="2" t="s">
        <v>227</v>
      </c>
      <c r="F12" s="2" t="s">
        <v>229</v>
      </c>
    </row>
    <row r="13" spans="1:18" x14ac:dyDescent="0.3">
      <c r="A13" s="2" t="s">
        <v>230</v>
      </c>
      <c r="B13" s="2" t="s">
        <v>228</v>
      </c>
      <c r="C13" s="3">
        <v>10</v>
      </c>
    </row>
    <row r="14" spans="1:18" x14ac:dyDescent="0.3">
      <c r="A14" s="2" t="s">
        <v>227</v>
      </c>
      <c r="B14" s="2" t="s">
        <v>229</v>
      </c>
      <c r="C14" s="3">
        <v>12</v>
      </c>
      <c r="E14" s="7" t="s">
        <v>231</v>
      </c>
    </row>
    <row r="15" spans="1:18" x14ac:dyDescent="0.3">
      <c r="A15" s="2" t="s">
        <v>230</v>
      </c>
      <c r="B15" s="2" t="s">
        <v>228</v>
      </c>
      <c r="C15" s="3">
        <v>19</v>
      </c>
      <c r="E15" s="21" cm="1">
        <f t="array" ref="E15">SUMPRODUCT(--(A12:A17=E12),--(B12:B17=F12))</f>
        <v>2</v>
      </c>
    </row>
    <row r="16" spans="1:18" x14ac:dyDescent="0.3">
      <c r="A16" s="2" t="s">
        <v>227</v>
      </c>
      <c r="B16" s="2" t="s">
        <v>229</v>
      </c>
      <c r="C16" s="3">
        <v>11</v>
      </c>
      <c r="E16" s="7" t="s">
        <v>232</v>
      </c>
    </row>
    <row r="17" spans="1:5" x14ac:dyDescent="0.3">
      <c r="A17" s="2" t="s">
        <v>230</v>
      </c>
      <c r="B17" s="2" t="s">
        <v>228</v>
      </c>
      <c r="C17" s="3">
        <v>13</v>
      </c>
      <c r="E17" s="21" cm="1">
        <f t="array" ref="E17">SUMPRODUCT(--(A12:A17=E12),--(B12:B17=F12),C12:C17)</f>
        <v>23</v>
      </c>
    </row>
  </sheetData>
  <mergeCells count="1">
    <mergeCell ref="L2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DC93-BABA-493A-B247-3AF58282E515}">
  <dimension ref="D4:O35"/>
  <sheetViews>
    <sheetView workbookViewId="0">
      <selection activeCell="E8" sqref="E8"/>
    </sheetView>
  </sheetViews>
  <sheetFormatPr defaultRowHeight="14.4" x14ac:dyDescent="0.3"/>
  <cols>
    <col min="4" max="4" width="10.33203125" bestFit="1" customWidth="1"/>
    <col min="6" max="6" width="11.77734375" bestFit="1" customWidth="1"/>
  </cols>
  <sheetData>
    <row r="4" spans="4:15" ht="43.2" x14ac:dyDescent="0.3">
      <c r="D4" s="49" t="s">
        <v>233</v>
      </c>
      <c r="E4" s="49"/>
      <c r="F4" s="49"/>
      <c r="G4" s="49"/>
    </row>
    <row r="5" spans="4:15" x14ac:dyDescent="0.3">
      <c r="D5" s="2" t="s">
        <v>234</v>
      </c>
      <c r="E5" s="2">
        <v>2009</v>
      </c>
    </row>
    <row r="6" spans="4:15" x14ac:dyDescent="0.3">
      <c r="D6" s="2" t="s">
        <v>235</v>
      </c>
      <c r="E6" s="2" t="s">
        <v>236</v>
      </c>
    </row>
    <row r="7" spans="4:15" x14ac:dyDescent="0.3">
      <c r="D7" s="2" t="s">
        <v>231</v>
      </c>
      <c r="E7" s="21" cm="1">
        <f t="array" ref="E7">SUMPRODUCT(--(YEAR(D11:D18)=E5),--(E11:E18=E6))</f>
        <v>2</v>
      </c>
    </row>
    <row r="8" spans="4:15" x14ac:dyDescent="0.3">
      <c r="D8" s="2" t="s">
        <v>237</v>
      </c>
      <c r="E8" s="21">
        <f>SUMPRODUCT(--(YEAR(D11:D18)=E5),--(E11:E18=E6),F11:F18)</f>
        <v>8</v>
      </c>
      <c r="O8">
        <f>YEAR(D11)</f>
        <v>2009</v>
      </c>
    </row>
    <row r="9" spans="4:15" x14ac:dyDescent="0.3">
      <c r="H9" s="46" t="s">
        <v>238</v>
      </c>
    </row>
    <row r="10" spans="4:15" x14ac:dyDescent="0.3">
      <c r="D10" s="7" t="s">
        <v>239</v>
      </c>
      <c r="E10" s="7" t="s">
        <v>225</v>
      </c>
      <c r="F10" s="7" t="s">
        <v>240</v>
      </c>
      <c r="J10" s="2" t="s">
        <v>231</v>
      </c>
    </row>
    <row r="11" spans="4:15" x14ac:dyDescent="0.3">
      <c r="D11" s="50">
        <v>39815</v>
      </c>
      <c r="E11" s="2" t="s">
        <v>236</v>
      </c>
      <c r="F11" s="2">
        <v>5</v>
      </c>
      <c r="H11" s="21">
        <f>YEAR(D11)</f>
        <v>2009</v>
      </c>
      <c r="J11" s="21"/>
    </row>
    <row r="12" spans="4:15" x14ac:dyDescent="0.3">
      <c r="D12" s="50">
        <v>39845</v>
      </c>
      <c r="E12" s="2" t="s">
        <v>241</v>
      </c>
      <c r="F12" s="2">
        <v>2</v>
      </c>
      <c r="H12" s="21">
        <f t="shared" ref="H12:H18" si="0">YEAR(D12)</f>
        <v>2009</v>
      </c>
    </row>
    <row r="13" spans="4:15" x14ac:dyDescent="0.3">
      <c r="D13" s="50">
        <v>39828</v>
      </c>
      <c r="E13" s="2" t="s">
        <v>242</v>
      </c>
      <c r="F13" s="2">
        <v>5</v>
      </c>
      <c r="H13" s="21">
        <f t="shared" si="0"/>
        <v>2009</v>
      </c>
    </row>
    <row r="14" spans="4:15" x14ac:dyDescent="0.3">
      <c r="D14" s="50">
        <v>39845</v>
      </c>
      <c r="E14" s="2" t="s">
        <v>243</v>
      </c>
      <c r="F14" s="2">
        <v>3</v>
      </c>
      <c r="H14" s="21">
        <f t="shared" si="0"/>
        <v>2009</v>
      </c>
    </row>
    <row r="15" spans="4:15" x14ac:dyDescent="0.3">
      <c r="D15" s="50">
        <v>39859</v>
      </c>
      <c r="E15" s="2" t="s">
        <v>244</v>
      </c>
      <c r="F15" s="2">
        <v>2</v>
      </c>
      <c r="H15" s="21">
        <f t="shared" si="0"/>
        <v>2009</v>
      </c>
    </row>
    <row r="16" spans="4:15" x14ac:dyDescent="0.3">
      <c r="D16" s="50">
        <v>39812</v>
      </c>
      <c r="E16" s="2" t="s">
        <v>236</v>
      </c>
      <c r="F16" s="2">
        <v>2</v>
      </c>
      <c r="H16" s="21">
        <f t="shared" si="0"/>
        <v>2008</v>
      </c>
    </row>
    <row r="17" spans="4:13" x14ac:dyDescent="0.3">
      <c r="D17" s="50">
        <v>39859</v>
      </c>
      <c r="E17" s="2" t="s">
        <v>242</v>
      </c>
      <c r="F17" s="2">
        <v>3</v>
      </c>
      <c r="H17" s="21">
        <f t="shared" si="0"/>
        <v>2009</v>
      </c>
    </row>
    <row r="18" spans="4:13" x14ac:dyDescent="0.3">
      <c r="D18" s="50">
        <v>39841</v>
      </c>
      <c r="E18" s="2" t="s">
        <v>236</v>
      </c>
      <c r="F18" s="2">
        <v>3</v>
      </c>
      <c r="H18" s="21">
        <f t="shared" si="0"/>
        <v>2009</v>
      </c>
    </row>
    <row r="20" spans="4:13" ht="43.2" x14ac:dyDescent="0.3">
      <c r="D20" s="49" t="s">
        <v>245</v>
      </c>
      <c r="E20" s="49"/>
      <c r="F20" s="49"/>
      <c r="G20" s="49"/>
    </row>
    <row r="21" spans="4:13" x14ac:dyDescent="0.3">
      <c r="D21" s="2" t="s">
        <v>246</v>
      </c>
      <c r="E21" s="2" t="s">
        <v>247</v>
      </c>
    </row>
    <row r="22" spans="4:13" x14ac:dyDescent="0.3">
      <c r="D22" s="2" t="s">
        <v>234</v>
      </c>
      <c r="E22" s="2">
        <v>2009</v>
      </c>
    </row>
    <row r="23" spans="4:13" x14ac:dyDescent="0.3">
      <c r="D23" s="2" t="s">
        <v>235</v>
      </c>
      <c r="E23" s="2" t="s">
        <v>236</v>
      </c>
    </row>
    <row r="24" spans="4:13" x14ac:dyDescent="0.3">
      <c r="D24" s="2" t="s">
        <v>231</v>
      </c>
      <c r="E24" s="21" cm="1">
        <f t="array" ref="E24">SUMPRODUCT(--(TEXT(D28:D35,"mmmyyyy")=E21&amp;E22),--(E28:E35=E23))</f>
        <v>2</v>
      </c>
    </row>
    <row r="25" spans="4:13" x14ac:dyDescent="0.3">
      <c r="D25" s="2" t="s">
        <v>237</v>
      </c>
      <c r="E25" s="21">
        <f>SUMPRODUCT(--(TEXT(D28:D35,"mmmyyy")=E21&amp;E22),--(E28:E35=E23),F28:F35)</f>
        <v>8</v>
      </c>
      <c r="M25" t="str" cm="1">
        <f t="array" ref="M25:M32">TEXT(D28:D35,"mmmyyy")</f>
        <v>Jan2009</v>
      </c>
    </row>
    <row r="26" spans="4:13" x14ac:dyDescent="0.3">
      <c r="H26" s="46" t="s">
        <v>238</v>
      </c>
      <c r="M26" t="str">
        <v>Feb2009</v>
      </c>
    </row>
    <row r="27" spans="4:13" x14ac:dyDescent="0.3">
      <c r="D27" s="7" t="s">
        <v>239</v>
      </c>
      <c r="E27" s="7" t="s">
        <v>225</v>
      </c>
      <c r="F27" s="7" t="s">
        <v>240</v>
      </c>
      <c r="J27" s="2" t="s">
        <v>231</v>
      </c>
      <c r="M27" t="str">
        <v>Jan2009</v>
      </c>
    </row>
    <row r="28" spans="4:13" x14ac:dyDescent="0.3">
      <c r="D28" s="50">
        <v>39815</v>
      </c>
      <c r="E28" s="2" t="s">
        <v>236</v>
      </c>
      <c r="F28" s="2">
        <v>5</v>
      </c>
      <c r="H28" s="21" t="str">
        <f>TEXT(D28,"mmmyyy")</f>
        <v>Jan2009</v>
      </c>
      <c r="J28" s="21">
        <f>COUNTIFS(H28:H35,E21&amp;E22,E28:E35,E23)</f>
        <v>2</v>
      </c>
      <c r="M28" t="str">
        <v>Feb2009</v>
      </c>
    </row>
    <row r="29" spans="4:13" x14ac:dyDescent="0.3">
      <c r="D29" s="50">
        <v>39845</v>
      </c>
      <c r="E29" s="2" t="s">
        <v>241</v>
      </c>
      <c r="F29" s="2">
        <v>2</v>
      </c>
      <c r="H29" s="21" t="str">
        <f t="shared" ref="H29:H35" si="1">TEXT(D29,"mmmyyy")</f>
        <v>Feb2009</v>
      </c>
      <c r="M29" t="str">
        <v>Feb2009</v>
      </c>
    </row>
    <row r="30" spans="4:13" x14ac:dyDescent="0.3">
      <c r="D30" s="50">
        <v>39828</v>
      </c>
      <c r="E30" s="2" t="s">
        <v>242</v>
      </c>
      <c r="F30" s="2">
        <v>5</v>
      </c>
      <c r="H30" s="21" t="str">
        <f t="shared" si="1"/>
        <v>Jan2009</v>
      </c>
      <c r="M30" t="str">
        <v>Dec2008</v>
      </c>
    </row>
    <row r="31" spans="4:13" x14ac:dyDescent="0.3">
      <c r="D31" s="50">
        <v>39845</v>
      </c>
      <c r="E31" s="2" t="s">
        <v>243</v>
      </c>
      <c r="F31" s="2">
        <v>3</v>
      </c>
      <c r="H31" s="21" t="str">
        <f t="shared" si="1"/>
        <v>Feb2009</v>
      </c>
      <c r="M31" t="str">
        <v>Feb2009</v>
      </c>
    </row>
    <row r="32" spans="4:13" x14ac:dyDescent="0.3">
      <c r="D32" s="50">
        <v>39859</v>
      </c>
      <c r="E32" s="2" t="s">
        <v>244</v>
      </c>
      <c r="F32" s="2">
        <v>2</v>
      </c>
      <c r="H32" s="21" t="str">
        <f t="shared" si="1"/>
        <v>Feb2009</v>
      </c>
      <c r="M32" t="str">
        <v>Jan2009</v>
      </c>
    </row>
    <row r="33" spans="4:8" x14ac:dyDescent="0.3">
      <c r="D33" s="50">
        <v>39812</v>
      </c>
      <c r="E33" s="2" t="s">
        <v>236</v>
      </c>
      <c r="F33" s="2">
        <v>2</v>
      </c>
      <c r="H33" s="21" t="str">
        <f t="shared" si="1"/>
        <v>Dec2008</v>
      </c>
    </row>
    <row r="34" spans="4:8" x14ac:dyDescent="0.3">
      <c r="D34" s="50">
        <v>39859</v>
      </c>
      <c r="E34" s="2" t="s">
        <v>242</v>
      </c>
      <c r="F34" s="2">
        <v>3</v>
      </c>
      <c r="H34" s="21" t="str">
        <f t="shared" si="1"/>
        <v>Feb2009</v>
      </c>
    </row>
    <row r="35" spans="4:8" x14ac:dyDescent="0.3">
      <c r="D35" s="50">
        <v>39841</v>
      </c>
      <c r="E35" s="2" t="s">
        <v>236</v>
      </c>
      <c r="F35" s="2">
        <v>3</v>
      </c>
      <c r="H35" s="21" t="str">
        <f t="shared" si="1"/>
        <v>Jan2009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04CE-0FF9-43EC-B36A-C72285B62A39}">
  <dimension ref="B2:J93"/>
  <sheetViews>
    <sheetView workbookViewId="0">
      <selection activeCell="H4" sqref="H4"/>
    </sheetView>
  </sheetViews>
  <sheetFormatPr defaultRowHeight="14.4" x14ac:dyDescent="0.3"/>
  <cols>
    <col min="1" max="1" width="3.44140625" customWidth="1"/>
    <col min="2" max="2" width="12.88671875" customWidth="1"/>
    <col min="3" max="3" width="16.88671875" customWidth="1"/>
    <col min="5" max="5" width="49.109375" customWidth="1"/>
    <col min="6" max="6" width="38.5546875" customWidth="1"/>
    <col min="8" max="8" width="16.88671875" customWidth="1"/>
  </cols>
  <sheetData>
    <row r="2" spans="2:10" x14ac:dyDescent="0.3">
      <c r="B2" s="56" t="s">
        <v>239</v>
      </c>
      <c r="C2" s="57" t="s">
        <v>219</v>
      </c>
      <c r="E2" s="58" t="s">
        <v>259</v>
      </c>
      <c r="F2" s="58"/>
    </row>
    <row r="3" spans="2:10" ht="18" x14ac:dyDescent="0.3">
      <c r="B3" s="59">
        <v>40722</v>
      </c>
      <c r="C3" s="60">
        <v>7364.5</v>
      </c>
      <c r="E3" t="s">
        <v>260</v>
      </c>
      <c r="F3" s="61">
        <v>40756</v>
      </c>
      <c r="H3" s="62">
        <f>IF(F3="",B3,F3)</f>
        <v>40756</v>
      </c>
      <c r="J3" s="78" t="s">
        <v>261</v>
      </c>
    </row>
    <row r="4" spans="2:10" ht="18" x14ac:dyDescent="0.3">
      <c r="B4" s="63">
        <v>40723</v>
      </c>
      <c r="C4" s="64">
        <v>6470.5</v>
      </c>
      <c r="E4" t="s">
        <v>262</v>
      </c>
      <c r="F4" s="61">
        <v>40799</v>
      </c>
      <c r="H4" s="62">
        <f>IF(F4="",B93,F4)</f>
        <v>40799</v>
      </c>
      <c r="J4" s="78"/>
    </row>
    <row r="5" spans="2:10" x14ac:dyDescent="0.3">
      <c r="B5" s="59">
        <v>40724</v>
      </c>
      <c r="C5" s="60">
        <v>6442</v>
      </c>
      <c r="H5" s="65"/>
    </row>
    <row r="6" spans="2:10" x14ac:dyDescent="0.3">
      <c r="B6" s="63">
        <v>40725</v>
      </c>
      <c r="C6" s="64">
        <v>7363</v>
      </c>
      <c r="E6" t="s">
        <v>263</v>
      </c>
      <c r="F6" s="66">
        <f>SUMIFS($C$3:$C$93,$B$3:$B$93,"&gt;="&amp;$H$3,$B$3:$B$93,"&lt;="&amp;$H$4)</f>
        <v>269472</v>
      </c>
    </row>
    <row r="7" spans="2:10" x14ac:dyDescent="0.3">
      <c r="B7" s="59">
        <v>40726</v>
      </c>
      <c r="C7" s="60">
        <v>6185.5</v>
      </c>
      <c r="E7" s="67" t="str">
        <f>"from "&amp;TEXT(H3,"dddd, dd mmmm, yyyy")&amp;" to "&amp;TEXT(H4,"dddd, dd mmmm, yyyy")</f>
        <v>from Monday, 01 August, 2011 to Tuesday, 13 September, 2011</v>
      </c>
    </row>
    <row r="8" spans="2:10" x14ac:dyDescent="0.3">
      <c r="B8" s="63">
        <v>40727</v>
      </c>
      <c r="C8" s="64">
        <v>6391.5</v>
      </c>
    </row>
    <row r="9" spans="2:10" x14ac:dyDescent="0.3">
      <c r="B9" s="59">
        <v>40728</v>
      </c>
      <c r="C9" s="60">
        <v>6814.5</v>
      </c>
      <c r="E9" s="58" t="s">
        <v>264</v>
      </c>
      <c r="F9" s="68"/>
    </row>
    <row r="10" spans="2:10" x14ac:dyDescent="0.3">
      <c r="B10" s="63">
        <v>40729</v>
      </c>
      <c r="C10" s="64">
        <v>5616.5</v>
      </c>
    </row>
    <row r="11" spans="2:10" x14ac:dyDescent="0.3">
      <c r="B11" s="59">
        <v>40730</v>
      </c>
      <c r="C11" s="60">
        <v>5535</v>
      </c>
      <c r="E11" t="s">
        <v>265</v>
      </c>
      <c r="F11" s="69" cm="1">
        <f t="array" ref="F11">SUMPRODUCT(($B$3:$B$93&gt;=$H$3)*($B$3:$B$93&lt;=$H$4),$C$3:$C$93)</f>
        <v>269472</v>
      </c>
    </row>
    <row r="12" spans="2:10" x14ac:dyDescent="0.3">
      <c r="B12" s="63">
        <v>40731</v>
      </c>
      <c r="C12" s="64">
        <v>7194</v>
      </c>
      <c r="F12" s="69" cm="1">
        <f t="array" ref="F12">SUMPRODUCT(--($B$3:$B$93&gt;=$H$3),--($B$3:$B$93&lt;=$H$4),$C$3:$C$93)</f>
        <v>269472</v>
      </c>
    </row>
    <row r="13" spans="2:10" x14ac:dyDescent="0.3">
      <c r="B13" s="59">
        <v>40732</v>
      </c>
      <c r="C13" s="60">
        <v>6988.5</v>
      </c>
      <c r="F13" s="70"/>
    </row>
    <row r="14" spans="2:10" x14ac:dyDescent="0.3">
      <c r="B14" s="63">
        <v>40733</v>
      </c>
      <c r="C14" s="64">
        <v>5337.5</v>
      </c>
    </row>
    <row r="15" spans="2:10" x14ac:dyDescent="0.3">
      <c r="B15" s="59">
        <v>40734</v>
      </c>
      <c r="C15" s="60">
        <v>6771.5</v>
      </c>
    </row>
    <row r="16" spans="2:10" x14ac:dyDescent="0.3">
      <c r="B16" s="63">
        <v>40735</v>
      </c>
      <c r="C16" s="64">
        <v>5273.5</v>
      </c>
    </row>
    <row r="17" spans="2:3" x14ac:dyDescent="0.3">
      <c r="B17" s="59">
        <v>40736</v>
      </c>
      <c r="C17" s="60">
        <v>7439</v>
      </c>
    </row>
    <row r="18" spans="2:3" x14ac:dyDescent="0.3">
      <c r="B18" s="63">
        <v>40737</v>
      </c>
      <c r="C18" s="64">
        <v>7044.5</v>
      </c>
    </row>
    <row r="19" spans="2:3" x14ac:dyDescent="0.3">
      <c r="B19" s="59">
        <v>40738</v>
      </c>
      <c r="C19" s="60">
        <v>6649</v>
      </c>
    </row>
    <row r="20" spans="2:3" x14ac:dyDescent="0.3">
      <c r="B20" s="63">
        <v>40739</v>
      </c>
      <c r="C20" s="64">
        <v>5514.5</v>
      </c>
    </row>
    <row r="21" spans="2:3" x14ac:dyDescent="0.3">
      <c r="B21" s="59">
        <v>40740</v>
      </c>
      <c r="C21" s="60">
        <v>5698.5</v>
      </c>
    </row>
    <row r="22" spans="2:3" x14ac:dyDescent="0.3">
      <c r="B22" s="63">
        <v>40741</v>
      </c>
      <c r="C22" s="64">
        <v>5288.5</v>
      </c>
    </row>
    <row r="23" spans="2:3" x14ac:dyDescent="0.3">
      <c r="B23" s="59">
        <v>40742</v>
      </c>
      <c r="C23" s="60">
        <v>5061</v>
      </c>
    </row>
    <row r="24" spans="2:3" x14ac:dyDescent="0.3">
      <c r="B24" s="63">
        <v>40743</v>
      </c>
      <c r="C24" s="64">
        <v>6270.5</v>
      </c>
    </row>
    <row r="25" spans="2:3" x14ac:dyDescent="0.3">
      <c r="B25" s="59">
        <v>40744</v>
      </c>
      <c r="C25" s="60">
        <v>6036.5</v>
      </c>
    </row>
    <row r="26" spans="2:3" x14ac:dyDescent="0.3">
      <c r="B26" s="63">
        <v>40745</v>
      </c>
      <c r="C26" s="64">
        <v>6672</v>
      </c>
    </row>
    <row r="27" spans="2:3" x14ac:dyDescent="0.3">
      <c r="B27" s="59">
        <v>40746</v>
      </c>
      <c r="C27" s="60">
        <v>6342</v>
      </c>
    </row>
    <row r="28" spans="2:3" x14ac:dyDescent="0.3">
      <c r="B28" s="63">
        <v>40747</v>
      </c>
      <c r="C28" s="64">
        <v>6215.5</v>
      </c>
    </row>
    <row r="29" spans="2:3" x14ac:dyDescent="0.3">
      <c r="B29" s="59">
        <v>40748</v>
      </c>
      <c r="C29" s="60">
        <v>5620</v>
      </c>
    </row>
    <row r="30" spans="2:3" x14ac:dyDescent="0.3">
      <c r="B30" s="63">
        <v>40749</v>
      </c>
      <c r="C30" s="64">
        <v>5623.5</v>
      </c>
    </row>
    <row r="31" spans="2:3" x14ac:dyDescent="0.3">
      <c r="B31" s="59">
        <v>40750</v>
      </c>
      <c r="C31" s="60">
        <v>5346</v>
      </c>
    </row>
    <row r="32" spans="2:3" x14ac:dyDescent="0.3">
      <c r="B32" s="63">
        <v>40751</v>
      </c>
      <c r="C32" s="64">
        <v>6191.5</v>
      </c>
    </row>
    <row r="33" spans="2:3" x14ac:dyDescent="0.3">
      <c r="B33" s="59">
        <v>40752</v>
      </c>
      <c r="C33" s="60">
        <v>5570</v>
      </c>
    </row>
    <row r="34" spans="2:3" x14ac:dyDescent="0.3">
      <c r="B34" s="63">
        <v>40753</v>
      </c>
      <c r="C34" s="64">
        <v>6539</v>
      </c>
    </row>
    <row r="35" spans="2:3" x14ac:dyDescent="0.3">
      <c r="B35" s="59">
        <v>40754</v>
      </c>
      <c r="C35" s="60">
        <v>7415</v>
      </c>
    </row>
    <row r="36" spans="2:3" x14ac:dyDescent="0.3">
      <c r="B36" s="63">
        <v>40755</v>
      </c>
      <c r="C36" s="64">
        <v>6390</v>
      </c>
    </row>
    <row r="37" spans="2:3" x14ac:dyDescent="0.3">
      <c r="B37" s="59">
        <v>40756</v>
      </c>
      <c r="C37" s="60">
        <v>5239.5</v>
      </c>
    </row>
    <row r="38" spans="2:3" x14ac:dyDescent="0.3">
      <c r="B38" s="63">
        <v>40757</v>
      </c>
      <c r="C38" s="64">
        <v>6765.5</v>
      </c>
    </row>
    <row r="39" spans="2:3" x14ac:dyDescent="0.3">
      <c r="B39" s="59">
        <v>40758</v>
      </c>
      <c r="C39" s="60">
        <v>6161</v>
      </c>
    </row>
    <row r="40" spans="2:3" x14ac:dyDescent="0.3">
      <c r="B40" s="63">
        <v>40759</v>
      </c>
      <c r="C40" s="64">
        <v>7361</v>
      </c>
    </row>
    <row r="41" spans="2:3" x14ac:dyDescent="0.3">
      <c r="B41" s="59">
        <v>40760</v>
      </c>
      <c r="C41" s="60">
        <v>5338</v>
      </c>
    </row>
    <row r="42" spans="2:3" x14ac:dyDescent="0.3">
      <c r="B42" s="63">
        <v>40761</v>
      </c>
      <c r="C42" s="64">
        <v>5743</v>
      </c>
    </row>
    <row r="43" spans="2:3" x14ac:dyDescent="0.3">
      <c r="B43" s="59">
        <v>40762</v>
      </c>
      <c r="C43" s="60">
        <v>6293</v>
      </c>
    </row>
    <row r="44" spans="2:3" x14ac:dyDescent="0.3">
      <c r="B44" s="63">
        <v>40763</v>
      </c>
      <c r="C44" s="64">
        <v>5166.5</v>
      </c>
    </row>
    <row r="45" spans="2:3" x14ac:dyDescent="0.3">
      <c r="B45" s="59">
        <v>40764</v>
      </c>
      <c r="C45" s="60">
        <v>5792.5</v>
      </c>
    </row>
    <row r="46" spans="2:3" x14ac:dyDescent="0.3">
      <c r="B46" s="63">
        <v>40765</v>
      </c>
      <c r="C46" s="64">
        <v>5271</v>
      </c>
    </row>
    <row r="47" spans="2:3" x14ac:dyDescent="0.3">
      <c r="B47" s="59">
        <v>40766</v>
      </c>
      <c r="C47" s="60">
        <v>6585.5</v>
      </c>
    </row>
    <row r="48" spans="2:3" x14ac:dyDescent="0.3">
      <c r="B48" s="63">
        <v>40767</v>
      </c>
      <c r="C48" s="64">
        <v>5091</v>
      </c>
    </row>
    <row r="49" spans="2:3" x14ac:dyDescent="0.3">
      <c r="B49" s="59">
        <v>40768</v>
      </c>
      <c r="C49" s="60">
        <v>5644.5</v>
      </c>
    </row>
    <row r="50" spans="2:3" x14ac:dyDescent="0.3">
      <c r="B50" s="63">
        <v>40769</v>
      </c>
      <c r="C50" s="64">
        <v>5386</v>
      </c>
    </row>
    <row r="51" spans="2:3" x14ac:dyDescent="0.3">
      <c r="B51" s="59">
        <v>40770</v>
      </c>
      <c r="C51" s="60">
        <v>5769.5</v>
      </c>
    </row>
    <row r="52" spans="2:3" x14ac:dyDescent="0.3">
      <c r="B52" s="63">
        <v>40771</v>
      </c>
      <c r="C52" s="64">
        <v>5564</v>
      </c>
    </row>
    <row r="53" spans="2:3" x14ac:dyDescent="0.3">
      <c r="B53" s="59">
        <v>40772</v>
      </c>
      <c r="C53" s="60">
        <v>7138</v>
      </c>
    </row>
    <row r="54" spans="2:3" x14ac:dyDescent="0.3">
      <c r="B54" s="63">
        <v>40773</v>
      </c>
      <c r="C54" s="64">
        <v>6510.5</v>
      </c>
    </row>
    <row r="55" spans="2:3" x14ac:dyDescent="0.3">
      <c r="B55" s="59">
        <v>40774</v>
      </c>
      <c r="C55" s="60">
        <v>6216.5</v>
      </c>
    </row>
    <row r="56" spans="2:3" x14ac:dyDescent="0.3">
      <c r="B56" s="63">
        <v>40775</v>
      </c>
      <c r="C56" s="64">
        <v>5640.5</v>
      </c>
    </row>
    <row r="57" spans="2:3" x14ac:dyDescent="0.3">
      <c r="B57" s="59">
        <v>40776</v>
      </c>
      <c r="C57" s="60">
        <v>5462</v>
      </c>
    </row>
    <row r="58" spans="2:3" x14ac:dyDescent="0.3">
      <c r="B58" s="63">
        <v>40777</v>
      </c>
      <c r="C58" s="64">
        <v>7062.5</v>
      </c>
    </row>
    <row r="59" spans="2:3" x14ac:dyDescent="0.3">
      <c r="B59" s="59">
        <v>40778</v>
      </c>
      <c r="C59" s="60">
        <v>7414.5</v>
      </c>
    </row>
    <row r="60" spans="2:3" x14ac:dyDescent="0.3">
      <c r="B60" s="63">
        <v>40779</v>
      </c>
      <c r="C60" s="64">
        <v>6322</v>
      </c>
    </row>
    <row r="61" spans="2:3" x14ac:dyDescent="0.3">
      <c r="B61" s="59">
        <v>40780</v>
      </c>
      <c r="C61" s="60">
        <v>5600.5</v>
      </c>
    </row>
    <row r="62" spans="2:3" x14ac:dyDescent="0.3">
      <c r="B62" s="63">
        <v>40781</v>
      </c>
      <c r="C62" s="64">
        <v>7261</v>
      </c>
    </row>
    <row r="63" spans="2:3" x14ac:dyDescent="0.3">
      <c r="B63" s="59">
        <v>40782</v>
      </c>
      <c r="C63" s="60">
        <v>6597</v>
      </c>
    </row>
    <row r="64" spans="2:3" x14ac:dyDescent="0.3">
      <c r="B64" s="63">
        <v>40783</v>
      </c>
      <c r="C64" s="64">
        <v>5886.5</v>
      </c>
    </row>
    <row r="65" spans="2:3" x14ac:dyDescent="0.3">
      <c r="B65" s="59">
        <v>40784</v>
      </c>
      <c r="C65" s="60">
        <v>5622</v>
      </c>
    </row>
    <row r="66" spans="2:3" x14ac:dyDescent="0.3">
      <c r="B66" s="63">
        <v>40785</v>
      </c>
      <c r="C66" s="64">
        <v>6862.5</v>
      </c>
    </row>
    <row r="67" spans="2:3" x14ac:dyDescent="0.3">
      <c r="B67" s="59">
        <v>40786</v>
      </c>
      <c r="C67" s="60">
        <v>5145</v>
      </c>
    </row>
    <row r="68" spans="2:3" x14ac:dyDescent="0.3">
      <c r="B68" s="63">
        <v>40787</v>
      </c>
      <c r="C68" s="64">
        <v>6986.5</v>
      </c>
    </row>
    <row r="69" spans="2:3" x14ac:dyDescent="0.3">
      <c r="B69" s="59">
        <v>40788</v>
      </c>
      <c r="C69" s="60">
        <v>5299.5</v>
      </c>
    </row>
    <row r="70" spans="2:3" x14ac:dyDescent="0.3">
      <c r="B70" s="63">
        <v>40789</v>
      </c>
      <c r="C70" s="64">
        <v>5263</v>
      </c>
    </row>
    <row r="71" spans="2:3" x14ac:dyDescent="0.3">
      <c r="B71" s="59">
        <v>40790</v>
      </c>
      <c r="C71" s="60">
        <v>6524</v>
      </c>
    </row>
    <row r="72" spans="2:3" x14ac:dyDescent="0.3">
      <c r="B72" s="63">
        <v>40791</v>
      </c>
      <c r="C72" s="64">
        <v>5593</v>
      </c>
    </row>
    <row r="73" spans="2:3" x14ac:dyDescent="0.3">
      <c r="B73" s="59">
        <v>40792</v>
      </c>
      <c r="C73" s="60">
        <v>7360</v>
      </c>
    </row>
    <row r="74" spans="2:3" x14ac:dyDescent="0.3">
      <c r="B74" s="63">
        <v>40793</v>
      </c>
      <c r="C74" s="64">
        <v>6892.5</v>
      </c>
    </row>
    <row r="75" spans="2:3" x14ac:dyDescent="0.3">
      <c r="B75" s="59">
        <v>40794</v>
      </c>
      <c r="C75" s="60">
        <v>7495</v>
      </c>
    </row>
    <row r="76" spans="2:3" x14ac:dyDescent="0.3">
      <c r="B76" s="63">
        <v>40795</v>
      </c>
      <c r="C76" s="64">
        <v>6088</v>
      </c>
    </row>
    <row r="77" spans="2:3" x14ac:dyDescent="0.3">
      <c r="B77" s="59">
        <v>40796</v>
      </c>
      <c r="C77" s="60">
        <v>6186</v>
      </c>
    </row>
    <row r="78" spans="2:3" x14ac:dyDescent="0.3">
      <c r="B78" s="63">
        <v>40797</v>
      </c>
      <c r="C78" s="64">
        <v>5310.5</v>
      </c>
    </row>
    <row r="79" spans="2:3" x14ac:dyDescent="0.3">
      <c r="B79" s="59">
        <v>40798</v>
      </c>
      <c r="C79" s="60">
        <v>7344.5</v>
      </c>
    </row>
    <row r="80" spans="2:3" x14ac:dyDescent="0.3">
      <c r="B80" s="63">
        <v>40799</v>
      </c>
      <c r="C80" s="64">
        <v>5217</v>
      </c>
    </row>
    <row r="81" spans="2:3" x14ac:dyDescent="0.3">
      <c r="B81" s="59">
        <v>40800</v>
      </c>
      <c r="C81" s="60">
        <v>7160.5</v>
      </c>
    </row>
    <row r="82" spans="2:3" x14ac:dyDescent="0.3">
      <c r="B82" s="63">
        <v>40801</v>
      </c>
      <c r="C82" s="64">
        <v>5450.5</v>
      </c>
    </row>
    <row r="83" spans="2:3" x14ac:dyDescent="0.3">
      <c r="B83" s="59">
        <v>40802</v>
      </c>
      <c r="C83" s="60">
        <v>6761.5</v>
      </c>
    </row>
    <row r="84" spans="2:3" x14ac:dyDescent="0.3">
      <c r="B84" s="63">
        <v>40803</v>
      </c>
      <c r="C84" s="64">
        <v>7100</v>
      </c>
    </row>
    <row r="85" spans="2:3" x14ac:dyDescent="0.3">
      <c r="B85" s="59">
        <v>40804</v>
      </c>
      <c r="C85" s="60">
        <v>5810.5</v>
      </c>
    </row>
    <row r="86" spans="2:3" x14ac:dyDescent="0.3">
      <c r="B86" s="63">
        <v>40805</v>
      </c>
      <c r="C86" s="64">
        <v>7362.5</v>
      </c>
    </row>
    <row r="87" spans="2:3" x14ac:dyDescent="0.3">
      <c r="B87" s="59">
        <v>40806</v>
      </c>
      <c r="C87" s="60">
        <v>6148.5</v>
      </c>
    </row>
    <row r="88" spans="2:3" x14ac:dyDescent="0.3">
      <c r="B88" s="63">
        <v>40807</v>
      </c>
      <c r="C88" s="64">
        <v>6718</v>
      </c>
    </row>
    <row r="89" spans="2:3" x14ac:dyDescent="0.3">
      <c r="B89" s="59">
        <v>40808</v>
      </c>
      <c r="C89" s="60">
        <v>7322.5</v>
      </c>
    </row>
    <row r="90" spans="2:3" x14ac:dyDescent="0.3">
      <c r="B90" s="63">
        <v>40809</v>
      </c>
      <c r="C90" s="64">
        <v>7261</v>
      </c>
    </row>
    <row r="91" spans="2:3" x14ac:dyDescent="0.3">
      <c r="B91" s="59">
        <v>40810</v>
      </c>
      <c r="C91" s="60">
        <v>6787.5</v>
      </c>
    </row>
    <row r="92" spans="2:3" x14ac:dyDescent="0.3">
      <c r="B92" s="63">
        <v>40811</v>
      </c>
      <c r="C92" s="64">
        <v>6262</v>
      </c>
    </row>
    <row r="93" spans="2:3" x14ac:dyDescent="0.3">
      <c r="B93" s="59">
        <v>40812</v>
      </c>
      <c r="C93" s="60">
        <v>5846.5</v>
      </c>
    </row>
  </sheetData>
  <mergeCells count="1">
    <mergeCell ref="J3:J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BCDE-49DF-4BE5-ACCA-87CFD454063D}">
  <dimension ref="A1:AZ116"/>
  <sheetViews>
    <sheetView workbookViewId="0">
      <selection activeCell="H19" sqref="H19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35.33203125" customWidth="1"/>
    <col min="5" max="6" width="14.5546875" customWidth="1"/>
    <col min="7" max="7" width="28.33203125" bestFit="1" customWidth="1"/>
    <col min="8" max="8" width="33.88671875" customWidth="1"/>
    <col min="9" max="9" width="13.44140625" customWidth="1"/>
    <col min="20" max="20" width="17.44140625" customWidth="1"/>
    <col min="37" max="37" width="12.44140625" customWidth="1"/>
    <col min="38" max="38" width="14.44140625" customWidth="1"/>
    <col min="39" max="39" width="16.33203125" customWidth="1"/>
  </cols>
  <sheetData>
    <row r="1" spans="1:52" ht="15" thickBot="1" x14ac:dyDescent="0.35">
      <c r="A1" s="79" t="s">
        <v>266</v>
      </c>
      <c r="B1" s="80"/>
      <c r="C1" s="81"/>
      <c r="K1" s="71"/>
      <c r="S1" s="82"/>
      <c r="T1" s="82"/>
      <c r="U1" s="82"/>
      <c r="V1" s="82"/>
      <c r="W1" s="82"/>
      <c r="X1" s="82"/>
      <c r="Y1" s="82"/>
      <c r="Z1" s="82"/>
      <c r="AA1" s="82"/>
      <c r="AB1" s="82"/>
    </row>
    <row r="2" spans="1:52" x14ac:dyDescent="0.3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S2" s="82"/>
      <c r="T2" s="82"/>
      <c r="U2" s="82"/>
      <c r="V2" s="82"/>
      <c r="W2" s="82"/>
      <c r="X2" s="82"/>
      <c r="Y2" s="82"/>
      <c r="Z2" s="82"/>
      <c r="AA2" s="82"/>
      <c r="AB2" s="82"/>
      <c r="AS2" t="s">
        <v>267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</row>
    <row r="3" spans="1:52" x14ac:dyDescent="0.3">
      <c r="A3" s="2" t="s">
        <v>272</v>
      </c>
      <c r="B3" s="2">
        <v>111</v>
      </c>
      <c r="C3" s="2">
        <v>8268</v>
      </c>
      <c r="D3" cm="1">
        <f t="array" ref="D3">SUMPRODUCT(--($A$3:A3=A3))</f>
        <v>1</v>
      </c>
      <c r="E3">
        <f>COUNTIF($A$3:A3,A3)</f>
        <v>1</v>
      </c>
      <c r="G3" t="s">
        <v>273</v>
      </c>
      <c r="H3" t="s">
        <v>274</v>
      </c>
      <c r="S3" s="82"/>
      <c r="T3" s="82"/>
      <c r="U3" s="82"/>
      <c r="V3" s="82"/>
      <c r="W3" s="82"/>
      <c r="X3" s="82"/>
      <c r="Y3" s="82"/>
      <c r="Z3" s="82"/>
      <c r="AA3" s="82"/>
      <c r="AB3" s="82"/>
      <c r="AS3" t="s">
        <v>268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</row>
    <row r="4" spans="1:52" x14ac:dyDescent="0.3">
      <c r="A4" s="2" t="s">
        <v>275</v>
      </c>
      <c r="B4" s="2">
        <v>222</v>
      </c>
      <c r="C4" s="2">
        <v>9876</v>
      </c>
      <c r="D4" cm="1">
        <f t="array" ref="D4">SUMPRODUCT(--($A$3:A4=A4))</f>
        <v>1</v>
      </c>
      <c r="E4">
        <f>COUNTIF($A$3:A4,A4)</f>
        <v>1</v>
      </c>
      <c r="AT4">
        <f>AT2*AT3</f>
        <v>1</v>
      </c>
      <c r="AU4">
        <f t="shared" ref="AU4:AZ4" si="0">AU2*AU3</f>
        <v>0</v>
      </c>
      <c r="AV4">
        <f t="shared" si="0"/>
        <v>1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</row>
    <row r="5" spans="1:52" x14ac:dyDescent="0.3">
      <c r="A5" s="2" t="s">
        <v>272</v>
      </c>
      <c r="B5" s="2">
        <v>111</v>
      </c>
      <c r="C5" s="2">
        <v>6353</v>
      </c>
      <c r="D5">
        <f>SUMPRODUCT(--($A$3:A5=A5))</f>
        <v>2</v>
      </c>
      <c r="E5">
        <f>COUNTIF($A$3:A5,A5)</f>
        <v>2</v>
      </c>
      <c r="G5" t="s">
        <v>276</v>
      </c>
      <c r="AS5" t="s">
        <v>277</v>
      </c>
    </row>
    <row r="6" spans="1:52" x14ac:dyDescent="0.3">
      <c r="A6" s="2" t="s">
        <v>278</v>
      </c>
      <c r="B6" s="2">
        <v>333</v>
      </c>
      <c r="C6" s="2">
        <v>5192</v>
      </c>
      <c r="D6">
        <f>SUMPRODUCT(--($A$3:A6=A6))</f>
        <v>1</v>
      </c>
      <c r="E6">
        <f>COUNTIF($A$3:A6,A6)</f>
        <v>1</v>
      </c>
    </row>
    <row r="7" spans="1:52" x14ac:dyDescent="0.3">
      <c r="A7" s="2" t="s">
        <v>279</v>
      </c>
      <c r="B7" s="2">
        <v>444</v>
      </c>
      <c r="C7" s="2">
        <v>3001</v>
      </c>
      <c r="D7">
        <f>SUMPRODUCT(--($A$3:A7=A7))</f>
        <v>1</v>
      </c>
      <c r="E7">
        <f>COUNTIF($A$3:A7,A7)</f>
        <v>1</v>
      </c>
    </row>
    <row r="8" spans="1:52" x14ac:dyDescent="0.3">
      <c r="A8" s="2" t="s">
        <v>272</v>
      </c>
      <c r="B8" s="2">
        <v>222</v>
      </c>
      <c r="C8" s="2">
        <v>7692</v>
      </c>
      <c r="D8">
        <f>SUMPRODUCT(--($A$3:A8=A8))</f>
        <v>3</v>
      </c>
      <c r="E8">
        <f>COUNTIF($A$3:A8,A8)</f>
        <v>3</v>
      </c>
      <c r="AL8" s="78" t="s">
        <v>280</v>
      </c>
      <c r="AM8" s="78"/>
    </row>
    <row r="9" spans="1:52" x14ac:dyDescent="0.3">
      <c r="A9" s="2" t="s">
        <v>275</v>
      </c>
      <c r="B9" s="2">
        <v>555</v>
      </c>
      <c r="C9" s="2">
        <v>1191</v>
      </c>
      <c r="D9">
        <f>SUMPRODUCT(--($A$3:A9=A9))</f>
        <v>2</v>
      </c>
      <c r="E9">
        <f>COUNTIF($A$3:A9,A9)</f>
        <v>2</v>
      </c>
      <c r="AL9" s="72" t="s">
        <v>281</v>
      </c>
      <c r="AM9" s="72" t="s">
        <v>282</v>
      </c>
      <c r="AN9" t="s">
        <v>283</v>
      </c>
    </row>
    <row r="10" spans="1:52" x14ac:dyDescent="0.3">
      <c r="AK10" s="83" t="s">
        <v>284</v>
      </c>
      <c r="AL10" t="s">
        <v>285</v>
      </c>
      <c r="AM10" t="s">
        <v>286</v>
      </c>
    </row>
    <row r="11" spans="1:52" x14ac:dyDescent="0.3">
      <c r="AK11" s="83"/>
      <c r="AL11" t="s">
        <v>287</v>
      </c>
      <c r="AM11" t="s">
        <v>288</v>
      </c>
    </row>
    <row r="12" spans="1:52" x14ac:dyDescent="0.3">
      <c r="AK12" s="83"/>
    </row>
    <row r="13" spans="1:52" x14ac:dyDescent="0.3">
      <c r="AK13" s="83"/>
    </row>
    <row r="14" spans="1:52" x14ac:dyDescent="0.3">
      <c r="AK14" s="83"/>
      <c r="AL14" t="s">
        <v>289</v>
      </c>
      <c r="AM14" t="s">
        <v>290</v>
      </c>
    </row>
    <row r="15" spans="1:52" x14ac:dyDescent="0.3">
      <c r="A15" s="73" t="s">
        <v>291</v>
      </c>
      <c r="B15" s="73" t="s">
        <v>292</v>
      </c>
      <c r="C15" s="73" t="s">
        <v>293</v>
      </c>
      <c r="AK15" s="83"/>
      <c r="AL15" t="s">
        <v>294</v>
      </c>
      <c r="AM15" t="s">
        <v>295</v>
      </c>
    </row>
    <row r="16" spans="1:52" x14ac:dyDescent="0.3">
      <c r="A16" t="s">
        <v>296</v>
      </c>
      <c r="B16">
        <f>COUNTA(EmpName)</f>
        <v>7</v>
      </c>
      <c r="C16">
        <f>SUMPRODUCT(--(EmpName=EmpName))</f>
        <v>7</v>
      </c>
      <c r="D16" t="s">
        <v>297</v>
      </c>
      <c r="E16" t="s">
        <v>298</v>
      </c>
    </row>
    <row r="17" spans="1:5" x14ac:dyDescent="0.3">
      <c r="A17" t="s">
        <v>223</v>
      </c>
      <c r="B17">
        <f>COUNTIF(EmpName,"A")</f>
        <v>3</v>
      </c>
      <c r="C17">
        <f>SUMPRODUCT(--(EmpName="A"))</f>
        <v>3</v>
      </c>
      <c r="D17" t="s">
        <v>299</v>
      </c>
      <c r="E17" t="s">
        <v>300</v>
      </c>
    </row>
    <row r="18" spans="1:5" x14ac:dyDescent="0.3">
      <c r="A18" t="s">
        <v>301</v>
      </c>
      <c r="B18">
        <f>COUNTIFS(EmpName,"A",EmpID,111)</f>
        <v>2</v>
      </c>
      <c r="C18">
        <f>SUMPRODUCT(--(EmpName="A")*(EmpID=111))</f>
        <v>2</v>
      </c>
      <c r="D18" t="s">
        <v>302</v>
      </c>
      <c r="E18" t="s">
        <v>303</v>
      </c>
    </row>
    <row r="19" spans="1:5" x14ac:dyDescent="0.3">
      <c r="A19" s="84" t="s">
        <v>304</v>
      </c>
      <c r="B19" s="84"/>
      <c r="C19" s="84"/>
    </row>
    <row r="20" spans="1:5" x14ac:dyDescent="0.3">
      <c r="A20" t="s">
        <v>305</v>
      </c>
      <c r="B20">
        <f>SUM(Salary)</f>
        <v>41573</v>
      </c>
      <c r="C20">
        <f>SUMPRODUCT(Salary)</f>
        <v>41573</v>
      </c>
      <c r="D20" t="s">
        <v>306</v>
      </c>
      <c r="E20" t="s">
        <v>307</v>
      </c>
    </row>
    <row r="21" spans="1:5" x14ac:dyDescent="0.3">
      <c r="A21" t="s">
        <v>224</v>
      </c>
      <c r="B21">
        <f>SUMIF(EmpName,"A",Salary)</f>
        <v>22313</v>
      </c>
      <c r="C21">
        <f>SUMPRODUCT((EmpName="A")*(Salary))</f>
        <v>22313</v>
      </c>
      <c r="D21" t="s">
        <v>308</v>
      </c>
      <c r="E21" t="s">
        <v>309</v>
      </c>
    </row>
    <row r="22" spans="1:5" x14ac:dyDescent="0.3">
      <c r="A22" t="s">
        <v>310</v>
      </c>
      <c r="B22">
        <f>SUMIFS(Salary,EmpName,"A",EmpID,111)</f>
        <v>14621</v>
      </c>
      <c r="C22">
        <f>SUMPRODUCT((EmpName="A")*(EmpID=111)*(Salary))</f>
        <v>14621</v>
      </c>
      <c r="D22" t="s">
        <v>311</v>
      </c>
      <c r="E22" t="s">
        <v>312</v>
      </c>
    </row>
    <row r="23" spans="1:5" x14ac:dyDescent="0.3">
      <c r="A23" s="78"/>
      <c r="B23" s="78"/>
      <c r="C23" s="78"/>
    </row>
    <row r="27" spans="1:5" x14ac:dyDescent="0.3">
      <c r="A27" s="78"/>
      <c r="B27" s="78"/>
      <c r="C27" s="78"/>
    </row>
    <row r="33" spans="1:20" x14ac:dyDescent="0.3">
      <c r="T33" s="73"/>
    </row>
    <row r="34" spans="1:20" x14ac:dyDescent="0.3">
      <c r="B34" s="74"/>
    </row>
    <row r="40" spans="1:20" x14ac:dyDescent="0.3">
      <c r="A40" s="78"/>
      <c r="B40" s="78"/>
      <c r="C40" s="78"/>
      <c r="T40" s="73"/>
    </row>
    <row r="49" spans="20:20" x14ac:dyDescent="0.3">
      <c r="T49" s="75"/>
    </row>
    <row r="50" spans="20:20" x14ac:dyDescent="0.3">
      <c r="T50" s="75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</sheetData>
  <mergeCells count="8">
    <mergeCell ref="A27:C27"/>
    <mergeCell ref="A40:C40"/>
    <mergeCell ref="A1:C1"/>
    <mergeCell ref="S1:AB3"/>
    <mergeCell ref="AL8:AM8"/>
    <mergeCell ref="AK10:AK15"/>
    <mergeCell ref="A19:C19"/>
    <mergeCell ref="A23:C23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4B8E-EDC3-49D5-B6D2-50B1713886D9}">
  <dimension ref="A1:AY32"/>
  <sheetViews>
    <sheetView workbookViewId="0">
      <selection activeCell="G16" sqref="G16"/>
    </sheetView>
  </sheetViews>
  <sheetFormatPr defaultRowHeight="14.4" x14ac:dyDescent="0.3"/>
  <cols>
    <col min="1" max="1" width="23.33203125" customWidth="1"/>
    <col min="2" max="2" width="39.88671875" customWidth="1"/>
    <col min="3" max="3" width="19" customWidth="1"/>
    <col min="4" max="4" width="17.44140625" customWidth="1"/>
    <col min="5" max="5" width="14.5546875" customWidth="1"/>
    <col min="7" max="7" width="87.88671875" bestFit="1" customWidth="1"/>
    <col min="8" max="8" width="13.44140625" customWidth="1"/>
    <col min="19" max="19" width="17.44140625" customWidth="1"/>
    <col min="36" max="36" width="12.44140625" customWidth="1"/>
    <col min="37" max="37" width="14.44140625" customWidth="1"/>
    <col min="38" max="38" width="16.33203125" customWidth="1"/>
  </cols>
  <sheetData>
    <row r="1" spans="1:51" x14ac:dyDescent="0.3">
      <c r="A1" s="85" t="s">
        <v>266</v>
      </c>
      <c r="B1" s="86"/>
      <c r="C1" s="86"/>
      <c r="D1" s="86"/>
      <c r="J1" s="71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spans="1:51" x14ac:dyDescent="0.3">
      <c r="A2" t="s">
        <v>267</v>
      </c>
      <c r="B2" t="s">
        <v>268</v>
      </c>
      <c r="C2" t="s">
        <v>269</v>
      </c>
      <c r="D2" t="s">
        <v>270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R2" t="s">
        <v>267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3">
      <c r="A3" s="2" t="s">
        <v>272</v>
      </c>
      <c r="B3" s="2">
        <v>111</v>
      </c>
      <c r="C3" s="2">
        <v>8268</v>
      </c>
      <c r="D3" s="2">
        <f>SUMPRODUCT(--($A$3:A3=A3))</f>
        <v>1</v>
      </c>
      <c r="R3" s="82"/>
      <c r="S3" s="82"/>
      <c r="T3" s="82"/>
      <c r="U3" s="82"/>
      <c r="V3" s="82"/>
      <c r="W3" s="82"/>
      <c r="X3" s="82"/>
      <c r="Y3" s="82"/>
      <c r="Z3" s="82"/>
      <c r="AA3" s="82"/>
      <c r="AR3" t="s">
        <v>268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3">
      <c r="A4" s="2" t="s">
        <v>275</v>
      </c>
      <c r="B4" s="2">
        <v>222</v>
      </c>
      <c r="C4" s="2">
        <v>9876</v>
      </c>
      <c r="D4" s="2">
        <f>SUMPRODUCT(--($A$3:A4=A4))</f>
        <v>1</v>
      </c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3">
      <c r="A5" s="2" t="s">
        <v>272</v>
      </c>
      <c r="B5" s="2">
        <v>111</v>
      </c>
      <c r="C5" s="2">
        <v>6353</v>
      </c>
      <c r="D5" s="2">
        <f>SUMPRODUCT(--($A$3:A5=A5))</f>
        <v>2</v>
      </c>
      <c r="AR5" t="s">
        <v>277</v>
      </c>
    </row>
    <row r="6" spans="1:51" x14ac:dyDescent="0.3">
      <c r="A6" s="2" t="s">
        <v>278</v>
      </c>
      <c r="B6" s="2">
        <v>333</v>
      </c>
      <c r="C6" s="2">
        <v>5192</v>
      </c>
      <c r="D6" s="2">
        <f>SUMPRODUCT(--($A$3:A6=A6))</f>
        <v>1</v>
      </c>
    </row>
    <row r="7" spans="1:51" x14ac:dyDescent="0.3">
      <c r="A7" s="2" t="s">
        <v>279</v>
      </c>
      <c r="B7" s="2">
        <v>444</v>
      </c>
      <c r="C7" s="2">
        <v>3001</v>
      </c>
      <c r="D7" s="2">
        <f>SUMPRODUCT(--($A$3:A7=A7))</f>
        <v>1</v>
      </c>
    </row>
    <row r="8" spans="1:51" x14ac:dyDescent="0.3">
      <c r="A8" s="2" t="s">
        <v>272</v>
      </c>
      <c r="B8" s="2">
        <v>222</v>
      </c>
      <c r="C8" s="2">
        <v>7692</v>
      </c>
      <c r="D8" s="2">
        <f>SUMPRODUCT(--($A$3:A8=A8))</f>
        <v>3</v>
      </c>
      <c r="AK8" s="78" t="s">
        <v>280</v>
      </c>
      <c r="AL8" s="78"/>
    </row>
    <row r="9" spans="1:51" x14ac:dyDescent="0.3">
      <c r="A9" s="2" t="s">
        <v>275</v>
      </c>
      <c r="B9" s="2">
        <v>555</v>
      </c>
      <c r="C9" s="2">
        <v>1191</v>
      </c>
      <c r="D9" s="2">
        <f>SUMPRODUCT(--($A$3:A9=A9))</f>
        <v>2</v>
      </c>
      <c r="AK9" s="72" t="s">
        <v>281</v>
      </c>
      <c r="AL9" s="72" t="s">
        <v>282</v>
      </c>
      <c r="AM9" t="s">
        <v>283</v>
      </c>
    </row>
    <row r="10" spans="1:51" x14ac:dyDescent="0.3">
      <c r="AJ10" s="83" t="s">
        <v>284</v>
      </c>
      <c r="AK10" t="s">
        <v>285</v>
      </c>
      <c r="AL10" t="s">
        <v>286</v>
      </c>
    </row>
    <row r="11" spans="1:51" x14ac:dyDescent="0.3">
      <c r="AJ11" s="83"/>
      <c r="AK11" t="s">
        <v>287</v>
      </c>
      <c r="AL11" t="s">
        <v>288</v>
      </c>
    </row>
    <row r="12" spans="1:51" x14ac:dyDescent="0.3">
      <c r="AJ12" s="83"/>
    </row>
    <row r="13" spans="1:51" x14ac:dyDescent="0.3">
      <c r="AJ13" s="83"/>
    </row>
    <row r="14" spans="1:51" x14ac:dyDescent="0.3">
      <c r="AJ14" s="83"/>
      <c r="AK14" t="s">
        <v>289</v>
      </c>
      <c r="AL14" t="s">
        <v>290</v>
      </c>
    </row>
    <row r="15" spans="1:51" x14ac:dyDescent="0.3">
      <c r="A15" s="73" t="s">
        <v>291</v>
      </c>
      <c r="B15" s="73" t="s">
        <v>292</v>
      </c>
      <c r="C15" s="73" t="s">
        <v>293</v>
      </c>
      <c r="AJ15" s="83"/>
      <c r="AK15" t="s">
        <v>294</v>
      </c>
      <c r="AL15" t="s">
        <v>295</v>
      </c>
    </row>
    <row r="16" spans="1:51" x14ac:dyDescent="0.3">
      <c r="A16" t="s">
        <v>296</v>
      </c>
      <c r="B16">
        <f>COUNTA(EmpName)</f>
        <v>7</v>
      </c>
      <c r="C16">
        <f>SUMPRODUCT(--(EmpName=EmpName))</f>
        <v>7</v>
      </c>
    </row>
    <row r="17" spans="1:7" x14ac:dyDescent="0.3">
      <c r="A17" t="s">
        <v>223</v>
      </c>
      <c r="B17">
        <f>COUNTIF(EmpName,"A")</f>
        <v>3</v>
      </c>
      <c r="C17">
        <f>SUMPRODUCT(--(EmpName="A"))</f>
        <v>3</v>
      </c>
    </row>
    <row r="18" spans="1:7" x14ac:dyDescent="0.3">
      <c r="A18" t="s">
        <v>301</v>
      </c>
      <c r="B18">
        <f>COUNTIFS(EmpName,"A",EmpID,111)</f>
        <v>2</v>
      </c>
      <c r="C18">
        <f>SUMPRODUCT(--(EmpName="A")*(EmpID=111))</f>
        <v>2</v>
      </c>
    </row>
    <row r="19" spans="1:7" x14ac:dyDescent="0.3">
      <c r="A19" s="85" t="s">
        <v>304</v>
      </c>
      <c r="B19" s="86"/>
      <c r="C19" s="86"/>
    </row>
    <row r="20" spans="1:7" x14ac:dyDescent="0.3">
      <c r="A20" t="s">
        <v>305</v>
      </c>
      <c r="B20">
        <f>SUM(Salary)</f>
        <v>41573</v>
      </c>
      <c r="C20">
        <f>SUMPRODUCT(Salary)</f>
        <v>41573</v>
      </c>
    </row>
    <row r="21" spans="1:7" x14ac:dyDescent="0.3">
      <c r="A21" t="s">
        <v>224</v>
      </c>
      <c r="B21">
        <f>SUMIF(EmpName,"A",Salary)</f>
        <v>22313</v>
      </c>
      <c r="C21" cm="1">
        <f t="array" ref="C21">SUMPRODUCT((EmpName="A")*(Salary))</f>
        <v>22313</v>
      </c>
    </row>
    <row r="22" spans="1:7" x14ac:dyDescent="0.3">
      <c r="A22" t="s">
        <v>310</v>
      </c>
      <c r="B22">
        <f>SUMIFS(Salary,EmpName,"A",EmpID,111)</f>
        <v>14621</v>
      </c>
      <c r="C22">
        <f>SUMPRODUCT((EmpName="A")*(EmpID=111)*(Salary))</f>
        <v>14621</v>
      </c>
    </row>
    <row r="23" spans="1:7" x14ac:dyDescent="0.3">
      <c r="A23" s="85" t="s">
        <v>313</v>
      </c>
      <c r="B23" s="86"/>
      <c r="C23" s="86"/>
    </row>
    <row r="24" spans="1:7" x14ac:dyDescent="0.3">
      <c r="A24" s="2" t="s">
        <v>314</v>
      </c>
      <c r="B24" s="2">
        <f>AVERAGE(Salary)</f>
        <v>5939</v>
      </c>
      <c r="C24" s="2">
        <f>C20/C16</f>
        <v>5939</v>
      </c>
      <c r="D24" s="2" t="s">
        <v>315</v>
      </c>
      <c r="E24" s="2" cm="1">
        <f t="array" ref="E24">SUMPRODUCT(Salary)/SUMPRODUCT(--(EmpName=EmpName))</f>
        <v>5939</v>
      </c>
      <c r="G24" s="76" t="s">
        <v>316</v>
      </c>
    </row>
    <row r="25" spans="1:7" x14ac:dyDescent="0.3">
      <c r="A25" s="2" t="s">
        <v>317</v>
      </c>
      <c r="B25" s="2">
        <f>AVERAGEIF(EmpName,"A",Salary)</f>
        <v>7437.666666666667</v>
      </c>
      <c r="C25" s="2">
        <f>C21/C17</f>
        <v>7437.666666666667</v>
      </c>
      <c r="D25" s="2" t="s">
        <v>318</v>
      </c>
      <c r="E25" s="2" cm="1">
        <f t="array" ref="E25">SUMPRODUCT((EmpName="A")*(Salary))/SUMPRODUCT(--(EmpName="A"))</f>
        <v>7437.666666666667</v>
      </c>
      <c r="G25" s="76" t="s">
        <v>319</v>
      </c>
    </row>
    <row r="26" spans="1:7" x14ac:dyDescent="0.3">
      <c r="A26" s="2" t="s">
        <v>320</v>
      </c>
      <c r="B26" s="2">
        <f>AVERAGEIFS(Salary,EmpName,"A",EmpID,111)</f>
        <v>7310.5</v>
      </c>
      <c r="C26" s="2">
        <f>C22/C18</f>
        <v>7310.5</v>
      </c>
      <c r="D26" s="2" t="s">
        <v>321</v>
      </c>
      <c r="E26" s="2" cm="1">
        <f t="array" ref="E26">SUMPRODUCT((EmpName="A")*(EmpID=111)*(Salary))/SUMPRODUCT((EmpName="A")*(EmpID=111))</f>
        <v>7310.5</v>
      </c>
      <c r="G26" s="76" t="s">
        <v>322</v>
      </c>
    </row>
    <row r="30" spans="1:7" x14ac:dyDescent="0.3">
      <c r="B30" s="2" t="s">
        <v>323</v>
      </c>
    </row>
    <row r="31" spans="1:7" x14ac:dyDescent="0.3">
      <c r="B31" s="2" t="s">
        <v>324</v>
      </c>
    </row>
    <row r="32" spans="1:7" x14ac:dyDescent="0.3">
      <c r="B32" s="2" t="s">
        <v>325</v>
      </c>
    </row>
  </sheetData>
  <mergeCells count="6">
    <mergeCell ref="A23:C23"/>
    <mergeCell ref="A1:D1"/>
    <mergeCell ref="R1:AA3"/>
    <mergeCell ref="AK8:AL8"/>
    <mergeCell ref="AJ10:AJ15"/>
    <mergeCell ref="A19:C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DB4C-8AB5-4E70-BEFD-7D96F1047A0A}">
  <dimension ref="A1:AY13"/>
  <sheetViews>
    <sheetView tabSelected="1" workbookViewId="0">
      <selection activeCell="C16" sqref="C16"/>
    </sheetView>
  </sheetViews>
  <sheetFormatPr defaultRowHeight="14.4" x14ac:dyDescent="0.3"/>
  <cols>
    <col min="1" max="1" width="23.33203125" customWidth="1"/>
    <col min="2" max="2" width="13.33203125" customWidth="1"/>
    <col min="3" max="3" width="19" customWidth="1"/>
    <col min="4" max="4" width="17.44140625" customWidth="1"/>
    <col min="5" max="5" width="59.44140625" bestFit="1" customWidth="1"/>
    <col min="6" max="6" width="68.33203125" customWidth="1"/>
    <col min="7" max="7" width="17.44140625" customWidth="1"/>
    <col min="8" max="8" width="13.44140625" customWidth="1"/>
    <col min="19" max="19" width="17.44140625" customWidth="1"/>
    <col min="36" max="36" width="12.44140625" customWidth="1"/>
    <col min="37" max="37" width="14.44140625" customWidth="1"/>
    <col min="38" max="38" width="16.33203125" customWidth="1"/>
  </cols>
  <sheetData>
    <row r="1" spans="1:51" ht="15" thickBot="1" x14ac:dyDescent="0.35">
      <c r="A1" s="87" t="s">
        <v>266</v>
      </c>
      <c r="B1" s="88"/>
      <c r="C1" s="89"/>
      <c r="J1" s="71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spans="1:51" x14ac:dyDescent="0.3">
      <c r="A2" t="s">
        <v>267</v>
      </c>
      <c r="B2" t="s">
        <v>268</v>
      </c>
      <c r="C2" t="s">
        <v>269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R2" t="s">
        <v>267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0</v>
      </c>
    </row>
    <row r="3" spans="1:51" x14ac:dyDescent="0.3">
      <c r="A3" s="2" t="s">
        <v>272</v>
      </c>
      <c r="B3" s="2">
        <v>111</v>
      </c>
      <c r="C3" s="2">
        <v>8268</v>
      </c>
      <c r="R3" s="82"/>
      <c r="S3" s="82"/>
      <c r="T3" s="82"/>
      <c r="U3" s="82"/>
      <c r="V3" s="82"/>
      <c r="W3" s="82"/>
      <c r="X3" s="82"/>
      <c r="Y3" s="82"/>
      <c r="Z3" s="82"/>
      <c r="AA3" s="82"/>
      <c r="AR3" t="s">
        <v>268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</row>
    <row r="4" spans="1:51" x14ac:dyDescent="0.3">
      <c r="A4" s="2" t="s">
        <v>275</v>
      </c>
      <c r="B4" s="2">
        <v>222</v>
      </c>
      <c r="C4" s="2">
        <v>9876</v>
      </c>
      <c r="AS4">
        <f>AS2*AS3</f>
        <v>1</v>
      </c>
      <c r="AT4">
        <f t="shared" ref="AT4:AY4" si="0">AT2*AT3</f>
        <v>0</v>
      </c>
      <c r="AU4">
        <f t="shared" si="0"/>
        <v>1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</row>
    <row r="5" spans="1:51" x14ac:dyDescent="0.3">
      <c r="A5" s="2" t="s">
        <v>272</v>
      </c>
      <c r="B5" s="2">
        <v>111</v>
      </c>
      <c r="C5" s="2">
        <v>6353</v>
      </c>
      <c r="AR5" t="s">
        <v>277</v>
      </c>
    </row>
    <row r="6" spans="1:51" x14ac:dyDescent="0.3">
      <c r="A6" s="2" t="s">
        <v>278</v>
      </c>
      <c r="B6" s="2">
        <v>333</v>
      </c>
      <c r="C6" s="2">
        <v>5192</v>
      </c>
    </row>
    <row r="7" spans="1:51" x14ac:dyDescent="0.3">
      <c r="A7" s="2" t="s">
        <v>279</v>
      </c>
      <c r="B7" s="2">
        <v>444</v>
      </c>
      <c r="C7" s="2">
        <v>3001</v>
      </c>
    </row>
    <row r="8" spans="1:51" x14ac:dyDescent="0.3">
      <c r="A8" s="2" t="s">
        <v>272</v>
      </c>
      <c r="B8" s="2">
        <v>222</v>
      </c>
      <c r="C8" s="2">
        <v>7692</v>
      </c>
      <c r="AK8" s="78" t="s">
        <v>280</v>
      </c>
      <c r="AL8" s="78"/>
    </row>
    <row r="9" spans="1:51" ht="15" thickBot="1" x14ac:dyDescent="0.35">
      <c r="A9" s="2" t="s">
        <v>275</v>
      </c>
      <c r="B9" s="2">
        <v>555</v>
      </c>
      <c r="C9" s="2">
        <v>1191</v>
      </c>
      <c r="AK9" s="72" t="s">
        <v>281</v>
      </c>
      <c r="AL9" s="72" t="s">
        <v>282</v>
      </c>
      <c r="AM9" t="s">
        <v>283</v>
      </c>
    </row>
    <row r="10" spans="1:51" ht="15" thickBot="1" x14ac:dyDescent="0.35">
      <c r="A10" s="87" t="s">
        <v>326</v>
      </c>
      <c r="B10" s="88"/>
      <c r="C10" s="90"/>
    </row>
    <row r="11" spans="1:51" x14ac:dyDescent="0.3">
      <c r="A11" s="2" t="s">
        <v>327</v>
      </c>
      <c r="B11" s="2" cm="1">
        <f t="array" ref="B11">MAX((EmpName="A")*(Salary))</f>
        <v>8268</v>
      </c>
      <c r="C11" s="2" cm="1">
        <f t="array" ref="C11">SUMPRODUCT(MAX((EmpName="A")*(Salary)))</f>
        <v>8268</v>
      </c>
      <c r="E11" s="2" t="s">
        <v>328</v>
      </c>
      <c r="F11" s="2" t="s">
        <v>329</v>
      </c>
    </row>
    <row r="12" spans="1:51" x14ac:dyDescent="0.3">
      <c r="A12" s="2" t="s">
        <v>330</v>
      </c>
      <c r="B12" s="2">
        <f t="array" ref="B12">MAX((EmpName={"A","B"})*(Salary))</f>
        <v>9876</v>
      </c>
      <c r="C12" s="2">
        <f>SUMPRODUCT(MAX((EmpName={"A","B"})*(Salary)))</f>
        <v>9876</v>
      </c>
      <c r="E12" s="2" t="s">
        <v>331</v>
      </c>
      <c r="F12" s="2" t="s">
        <v>332</v>
      </c>
    </row>
    <row r="13" spans="1:51" x14ac:dyDescent="0.3">
      <c r="A13" s="2" t="s">
        <v>333</v>
      </c>
      <c r="B13" s="2">
        <f t="array" ref="B13">SUM(MAX((EmpName="A")*(Salary)),MAX((EmpName="B")*(Salary)))</f>
        <v>18144</v>
      </c>
      <c r="C13" s="2">
        <f>SUMPRODUCT(MAX((EmpName="A")*(Salary))+MAX((EmpName="B")*(Salary)))</f>
        <v>18144</v>
      </c>
      <c r="E13" s="2" t="s">
        <v>334</v>
      </c>
      <c r="F13" s="2" t="s">
        <v>335</v>
      </c>
    </row>
  </sheetData>
  <mergeCells count="4">
    <mergeCell ref="A1:C1"/>
    <mergeCell ref="R1:AA3"/>
    <mergeCell ref="AK8:AL8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AF</vt:lpstr>
      <vt:lpstr>Frequency</vt:lpstr>
      <vt:lpstr>Biggest improvement</vt:lpstr>
      <vt:lpstr>Sum top three</vt:lpstr>
      <vt:lpstr>Sum_Len</vt:lpstr>
      <vt:lpstr>Flash Fill</vt:lpstr>
      <vt:lpstr>SUMPRODUCT 1</vt:lpstr>
      <vt:lpstr>SUMPRODUCT 2</vt:lpstr>
      <vt:lpstr>SUMPRODUCT 3</vt:lpstr>
      <vt:lpstr>SUMPRODUCT 4</vt:lpstr>
      <vt:lpstr>SUMPRODUCT 5</vt:lpstr>
      <vt:lpstr>SUMPRODUCT 6</vt:lpstr>
      <vt:lpstr>SUMPRODUCT 7</vt:lpstr>
      <vt:lpstr>EmpID</vt:lpstr>
      <vt:lpstr>EmpName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cp:lastModifiedBy>Faraz Ahmad</cp:lastModifiedBy>
  <cp:lastPrinted>2008-06-26T14:30:18Z</cp:lastPrinted>
  <dcterms:created xsi:type="dcterms:W3CDTF">2008-06-14T22:40:48Z</dcterms:created>
  <dcterms:modified xsi:type="dcterms:W3CDTF">2021-05-08T13:31:38Z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07ee7355-fa49-4bb3-b838-0f6cda60afaf</vt:lpwstr>
  </property>
</Properties>
</file>