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atistics online class\ANOVA\One Way\"/>
    </mc:Choice>
  </mc:AlternateContent>
  <xr:revisionPtr revIDLastSave="0" documentId="13_ncr:1_{7C47067D-3174-41B4-AB77-E56AF4AEE40C}" xr6:coauthVersionLast="47" xr6:coauthVersionMax="47" xr10:uidLastSave="{00000000-0000-0000-0000-000000000000}"/>
  <bookViews>
    <workbookView xWindow="-108" yWindow="-108" windowWidth="23256" windowHeight="12456" xr2:uid="{B7FC7A54-775A-4348-BDF3-E2AE5C28D5F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L18" i="1"/>
  <c r="K18" i="1"/>
  <c r="L15" i="1"/>
  <c r="K14" i="5"/>
  <c r="K5" i="5"/>
  <c r="H3" i="5" l="1"/>
  <c r="L5" i="5" s="1"/>
  <c r="N6" i="5"/>
  <c r="C11" i="5"/>
  <c r="D11" i="5"/>
  <c r="L22" i="5" s="1"/>
  <c r="E11" i="5"/>
  <c r="M22" i="5" s="1"/>
  <c r="F11" i="5"/>
  <c r="N23" i="5" s="1"/>
  <c r="K3" i="1"/>
  <c r="K20" i="1"/>
  <c r="H2" i="1"/>
  <c r="G4" i="1"/>
  <c r="M6" i="5" l="1"/>
  <c r="K9" i="5"/>
  <c r="N8" i="5"/>
  <c r="K24" i="5"/>
  <c r="M8" i="5"/>
  <c r="K26" i="5"/>
  <c r="K22" i="5"/>
  <c r="K7" i="5"/>
  <c r="L8" i="5"/>
  <c r="L6" i="5"/>
  <c r="L26" i="5"/>
  <c r="L24" i="5"/>
  <c r="N25" i="5"/>
  <c r="L23" i="5"/>
  <c r="N14" i="5"/>
  <c r="K16" i="5" s="1"/>
  <c r="K17" i="5" s="1"/>
  <c r="N5" i="5"/>
  <c r="M23" i="5"/>
  <c r="L25" i="5"/>
  <c r="K23" i="5"/>
  <c r="M14" i="5"/>
  <c r="N7" i="5"/>
  <c r="N26" i="5"/>
  <c r="N24" i="5"/>
  <c r="N22" i="5"/>
  <c r="L14" i="5"/>
  <c r="M9" i="5"/>
  <c r="M7" i="5"/>
  <c r="M5" i="5"/>
  <c r="M25" i="5"/>
  <c r="K8" i="5"/>
  <c r="K6" i="5"/>
  <c r="K25" i="5"/>
  <c r="N9" i="5"/>
  <c r="M26" i="5"/>
  <c r="M24" i="5"/>
  <c r="L9" i="5"/>
  <c r="L7" i="5"/>
  <c r="K23" i="1"/>
  <c r="K29" i="5" l="1"/>
  <c r="K11" i="5"/>
  <c r="K14" i="4"/>
  <c r="K4" i="4"/>
  <c r="G12" i="4"/>
  <c r="H12" i="4"/>
  <c r="F12" i="4"/>
  <c r="C16" i="1"/>
  <c r="H7" i="1"/>
  <c r="H6" i="1"/>
  <c r="M12" i="3"/>
  <c r="P6" i="3"/>
  <c r="O6" i="3"/>
  <c r="L23" i="3"/>
  <c r="L20" i="3"/>
  <c r="P14" i="3"/>
  <c r="J20" i="3"/>
  <c r="N14" i="3"/>
  <c r="O12" i="3"/>
  <c r="N12" i="3"/>
  <c r="J17" i="3"/>
  <c r="F15" i="3"/>
  <c r="G15" i="3"/>
  <c r="H15" i="3"/>
  <c r="F16" i="3"/>
  <c r="G16" i="3"/>
  <c r="H16" i="3"/>
  <c r="G14" i="3"/>
  <c r="H14" i="3"/>
  <c r="F14" i="3"/>
  <c r="K10" i="3"/>
  <c r="G10" i="3"/>
  <c r="H10" i="3"/>
  <c r="F10" i="3"/>
  <c r="M30" i="1"/>
  <c r="L33" i="1"/>
  <c r="D16" i="1"/>
  <c r="K18" i="2"/>
  <c r="L15" i="2"/>
  <c r="L11" i="2"/>
  <c r="L12" i="2"/>
  <c r="L1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L3" i="2"/>
  <c r="M3" i="2"/>
  <c r="K3" i="2"/>
  <c r="E16" i="1"/>
  <c r="E33" i="1"/>
  <c r="E32" i="1"/>
  <c r="E31" i="1"/>
  <c r="G11" i="1" l="1"/>
  <c r="G12" i="1" s="1"/>
  <c r="M6" i="1"/>
  <c r="E35" i="1"/>
  <c r="L13" i="1"/>
  <c r="L11" i="1"/>
  <c r="L28" i="1" l="1"/>
  <c r="M23" i="1"/>
  <c r="K24" i="1"/>
  <c r="M24" i="1"/>
  <c r="K25" i="1"/>
  <c r="K35" i="1" s="1"/>
  <c r="E36" i="1" s="1"/>
  <c r="E38" i="1" s="1"/>
  <c r="M25" i="1"/>
  <c r="K26" i="1"/>
  <c r="M26" i="1"/>
  <c r="K27" i="1"/>
  <c r="M27" i="1"/>
  <c r="K28" i="1"/>
  <c r="M28" i="1"/>
  <c r="K29" i="1"/>
  <c r="M29" i="1"/>
  <c r="K30" i="1"/>
  <c r="K5" i="1" l="1"/>
  <c r="L8" i="1"/>
  <c r="K10" i="1"/>
  <c r="M4" i="1"/>
  <c r="M3" i="1"/>
  <c r="L4" i="1"/>
  <c r="K6" i="1"/>
  <c r="M9" i="1"/>
  <c r="L12" i="1"/>
  <c r="K9" i="1"/>
  <c r="M8" i="1"/>
  <c r="L6" i="1"/>
  <c r="L7" i="1"/>
  <c r="K7" i="1"/>
  <c r="L9" i="1"/>
  <c r="K4" i="1"/>
  <c r="M10" i="1"/>
  <c r="K8" i="1"/>
  <c r="L5" i="1"/>
  <c r="L3" i="1"/>
  <c r="M5" i="1"/>
  <c r="L10" i="1"/>
  <c r="M7" i="1"/>
  <c r="L27" i="1"/>
  <c r="L24" i="1"/>
  <c r="L29" i="1"/>
  <c r="L32" i="1"/>
  <c r="L23" i="1"/>
  <c r="L25" i="1"/>
  <c r="L30" i="1"/>
  <c r="L26" i="1"/>
  <c r="L31" i="1"/>
</calcChain>
</file>

<file path=xl/sharedStrings.xml><?xml version="1.0" encoding="utf-8"?>
<sst xmlns="http://schemas.openxmlformats.org/spreadsheetml/2006/main" count="102" uniqueCount="61">
  <si>
    <t>Treatment A</t>
  </si>
  <si>
    <t>Treatment B</t>
  </si>
  <si>
    <t>Treatment C</t>
  </si>
  <si>
    <t>ANOVA</t>
  </si>
  <si>
    <t>Sum of Squares</t>
  </si>
  <si>
    <t>df</t>
  </si>
  <si>
    <t>Mean Square</t>
  </si>
  <si>
    <t>F</t>
  </si>
  <si>
    <t>Sig.</t>
  </si>
  <si>
    <t>Between Groups</t>
  </si>
  <si>
    <t>Within Groups</t>
  </si>
  <si>
    <t>Total</t>
  </si>
  <si>
    <t>Overall Average</t>
  </si>
  <si>
    <t>SST</t>
  </si>
  <si>
    <t>SSB</t>
  </si>
  <si>
    <t xml:space="preserve"> =K20*8</t>
  </si>
  <si>
    <t>SSW</t>
  </si>
  <si>
    <t>N</t>
  </si>
  <si>
    <t>DOF Total</t>
  </si>
  <si>
    <t>DOF Within</t>
  </si>
  <si>
    <t>DOF Between</t>
  </si>
  <si>
    <t xml:space="preserve"> = (3-1) = (C-1)</t>
  </si>
  <si>
    <t xml:space="preserve"> =(27-3)=(N-C)</t>
  </si>
  <si>
    <t>Mean Square Between</t>
  </si>
  <si>
    <t xml:space="preserve"> =M20/E33</t>
  </si>
  <si>
    <t>Mean Square Within</t>
  </si>
  <si>
    <t xml:space="preserve"> =K35/E23</t>
  </si>
  <si>
    <t>F Stats</t>
  </si>
  <si>
    <t xml:space="preserve"> =E35/E36</t>
  </si>
  <si>
    <t xml:space="preserve"> =(27-1) </t>
  </si>
  <si>
    <t>F Critical(2,24)</t>
  </si>
  <si>
    <t>SPSS OUTPUT</t>
  </si>
  <si>
    <t>ONE WAY ANOVA (For Unequal Sample Size)</t>
  </si>
  <si>
    <t>X1</t>
  </si>
  <si>
    <t>X2</t>
  </si>
  <si>
    <t>X3</t>
  </si>
  <si>
    <t>SOS Total</t>
  </si>
  <si>
    <t>SOS B/W</t>
  </si>
  <si>
    <t>Average</t>
  </si>
  <si>
    <t>Grand Total</t>
  </si>
  <si>
    <t>SOS Within</t>
  </si>
  <si>
    <t>MSOS B/W</t>
  </si>
  <si>
    <t>MSOS Within</t>
  </si>
  <si>
    <t>F stat</t>
  </si>
  <si>
    <t>Within</t>
  </si>
  <si>
    <t>B/W</t>
  </si>
  <si>
    <t>Anova: Single Factor</t>
  </si>
  <si>
    <t>SUMMARY</t>
  </si>
  <si>
    <t>Groups</t>
  </si>
  <si>
    <t>Count</t>
  </si>
  <si>
    <t>Sum</t>
  </si>
  <si>
    <t>Variance</t>
  </si>
  <si>
    <t>Column 1</t>
  </si>
  <si>
    <t>Column 2</t>
  </si>
  <si>
    <t>Column 3</t>
  </si>
  <si>
    <t>Column 4</t>
  </si>
  <si>
    <t>Source of Variation</t>
  </si>
  <si>
    <t>SS</t>
  </si>
  <si>
    <t>MS</t>
  </si>
  <si>
    <t>P-value</t>
  </si>
  <si>
    <t>F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</si>
</sst>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##0.000"/>
    <numFmt numFmtId="165" formatCode="###0"/>
    <numFmt numFmtId="166" formatCode="####.000"/>
    <numFmt numFmtId="167" formatCode="0.000"/>
    <numFmt numFmtId="168" formatCode="0.0000"/>
    <numFmt numFmtId="169" formatCode="0.00000000000000"/>
    <numFmt numFmtId="170" formatCode="0.0000000000000"/>
    <numFmt numFmtId="171" formatCode="0.00000000"/>
    <numFmt numFmtId="172" formatCode="0.000000"/>
    <numFmt numFmtId="173" formatCode="0.00000"/>
    <numFmt numFmtId="17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64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/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medium">
        <color indexed="64"/>
      </right>
      <top/>
      <bottom style="thick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medium">
        <color indexed="64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2" fillId="0" borderId="0" xfId="1"/>
    <xf numFmtId="0" fontId="1" fillId="0" borderId="0" xfId="0" applyFont="1"/>
    <xf numFmtId="0" fontId="1" fillId="0" borderId="1" xfId="0" applyFont="1" applyBorder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2" fontId="0" fillId="0" borderId="0" xfId="0" applyNumberFormat="1"/>
    <xf numFmtId="170" fontId="4" fillId="0" borderId="1" xfId="0" applyNumberFormat="1" applyFont="1" applyBorder="1"/>
    <xf numFmtId="17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2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6" fillId="0" borderId="14" xfId="1" applyFont="1" applyBorder="1" applyAlignment="1">
      <alignment horizontal="center" wrapText="1"/>
    </xf>
    <xf numFmtId="0" fontId="6" fillId="0" borderId="15" xfId="1" applyFont="1" applyBorder="1" applyAlignment="1">
      <alignment horizontal="left" vertical="top" wrapText="1"/>
    </xf>
    <xf numFmtId="164" fontId="6" fillId="0" borderId="4" xfId="1" applyNumberFormat="1" applyFont="1" applyBorder="1" applyAlignment="1">
      <alignment horizontal="right" vertical="top"/>
    </xf>
    <xf numFmtId="165" fontId="6" fillId="0" borderId="5" xfId="1" applyNumberFormat="1" applyFont="1" applyBorder="1" applyAlignment="1">
      <alignment horizontal="right" vertical="top"/>
    </xf>
    <xf numFmtId="164" fontId="6" fillId="0" borderId="5" xfId="1" applyNumberFormat="1" applyFont="1" applyBorder="1" applyAlignment="1">
      <alignment horizontal="right" vertical="top"/>
    </xf>
    <xf numFmtId="166" fontId="6" fillId="0" borderId="16" xfId="1" applyNumberFormat="1" applyFont="1" applyBorder="1" applyAlignment="1">
      <alignment horizontal="right" vertical="top"/>
    </xf>
    <xf numFmtId="0" fontId="6" fillId="0" borderId="17" xfId="1" applyFont="1" applyBorder="1" applyAlignment="1">
      <alignment horizontal="left" vertical="top" wrapText="1"/>
    </xf>
    <xf numFmtId="164" fontId="6" fillId="0" borderId="6" xfId="1" applyNumberFormat="1" applyFont="1" applyBorder="1" applyAlignment="1">
      <alignment horizontal="right" vertical="top"/>
    </xf>
    <xf numFmtId="165" fontId="6" fillId="0" borderId="7" xfId="1" applyNumberFormat="1" applyFont="1" applyBorder="1" applyAlignment="1">
      <alignment horizontal="right" vertical="top"/>
    </xf>
    <xf numFmtId="164" fontId="6" fillId="0" borderId="7" xfId="1" applyNumberFormat="1" applyFont="1" applyBorder="1" applyAlignment="1">
      <alignment horizontal="right" vertical="top"/>
    </xf>
    <xf numFmtId="0" fontId="6" fillId="0" borderId="7" xfId="1" applyFont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 wrapText="1"/>
    </xf>
    <xf numFmtId="0" fontId="6" fillId="0" borderId="19" xfId="1" applyFont="1" applyBorder="1" applyAlignment="1">
      <alignment horizontal="left" vertical="top" wrapText="1"/>
    </xf>
    <xf numFmtId="164" fontId="6" fillId="0" borderId="8" xfId="1" applyNumberFormat="1" applyFont="1" applyBorder="1" applyAlignment="1">
      <alignment horizontal="right" vertical="top"/>
    </xf>
    <xf numFmtId="165" fontId="6" fillId="0" borderId="9" xfId="1" applyNumberFormat="1" applyFont="1" applyBorder="1" applyAlignment="1">
      <alignment horizontal="right" vertical="top"/>
    </xf>
    <xf numFmtId="0" fontId="6" fillId="0" borderId="9" xfId="1" applyFont="1" applyBorder="1" applyAlignment="1">
      <alignment horizontal="left" vertical="top" wrapText="1"/>
    </xf>
    <xf numFmtId="0" fontId="6" fillId="0" borderId="20" xfId="1" applyFont="1" applyBorder="1" applyAlignment="1">
      <alignment horizontal="left" vertical="top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70" fontId="1" fillId="0" borderId="1" xfId="0" applyNumberFormat="1" applyFont="1" applyBorder="1"/>
    <xf numFmtId="174" fontId="0" fillId="0" borderId="0" xfId="0" applyNumberFormat="1"/>
    <xf numFmtId="2" fontId="1" fillId="0" borderId="1" xfId="0" applyNumberFormat="1" applyFont="1" applyBorder="1"/>
    <xf numFmtId="167" fontId="1" fillId="0" borderId="1" xfId="0" applyNumberFormat="1" applyFont="1" applyBorder="1"/>
    <xf numFmtId="171" fontId="1" fillId="0" borderId="1" xfId="0" applyNumberFormat="1" applyFont="1" applyBorder="1"/>
    <xf numFmtId="0" fontId="6" fillId="0" borderId="13" xfId="1" applyFont="1" applyBorder="1" applyAlignment="1">
      <alignment horizontal="left" wrapText="1"/>
    </xf>
    <xf numFmtId="164" fontId="0" fillId="0" borderId="0" xfId="0" applyNumberFormat="1"/>
    <xf numFmtId="0" fontId="1" fillId="0" borderId="30" xfId="0" applyFont="1" applyBorder="1"/>
    <xf numFmtId="0" fontId="0" fillId="0" borderId="30" xfId="0" applyBorder="1"/>
    <xf numFmtId="2" fontId="1" fillId="0" borderId="31" xfId="0" applyNumberFormat="1" applyFont="1" applyBorder="1"/>
    <xf numFmtId="168" fontId="1" fillId="0" borderId="32" xfId="0" applyNumberFormat="1" applyFont="1" applyBorder="1"/>
    <xf numFmtId="1" fontId="1" fillId="0" borderId="33" xfId="0" applyNumberFormat="1" applyFont="1" applyBorder="1"/>
    <xf numFmtId="0" fontId="1" fillId="0" borderId="34" xfId="0" applyFont="1" applyBorder="1" applyAlignment="1">
      <alignment horizontal="center"/>
    </xf>
    <xf numFmtId="0" fontId="1" fillId="0" borderId="11" xfId="0" applyFont="1" applyBorder="1"/>
    <xf numFmtId="0" fontId="1" fillId="0" borderId="35" xfId="0" applyFont="1" applyBorder="1"/>
    <xf numFmtId="0" fontId="1" fillId="0" borderId="36" xfId="0" applyFont="1" applyBorder="1"/>
    <xf numFmtId="169" fontId="1" fillId="0" borderId="1" xfId="0" applyNumberFormat="1" applyFont="1" applyBorder="1"/>
    <xf numFmtId="0" fontId="0" fillId="0" borderId="1" xfId="0" applyBorder="1"/>
    <xf numFmtId="0" fontId="7" fillId="0" borderId="0" xfId="0" applyFont="1"/>
    <xf numFmtId="0" fontId="7" fillId="0" borderId="1" xfId="0" applyFont="1" applyBorder="1"/>
    <xf numFmtId="2" fontId="1" fillId="0" borderId="0" xfId="0" applyNumberFormat="1" applyFont="1"/>
    <xf numFmtId="0" fontId="0" fillId="0" borderId="22" xfId="0" applyBorder="1"/>
    <xf numFmtId="0" fontId="8" fillId="0" borderId="37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</cellXfs>
  <cellStyles count="2">
    <cellStyle name="Normal" xfId="0" builtinId="0"/>
    <cellStyle name="Normal_Sheet1" xfId="1" xr:uid="{FDDD9E4A-C377-430D-A773-9CC382EA49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3CC3-C845-4C01-BD74-905F92C6D1F1}">
  <dimension ref="B1:O40"/>
  <sheetViews>
    <sheetView tabSelected="1" topLeftCell="B1" workbookViewId="0">
      <selection activeCell="I14" sqref="I14"/>
    </sheetView>
  </sheetViews>
  <sheetFormatPr defaultRowHeight="14.4" x14ac:dyDescent="0.3"/>
  <cols>
    <col min="2" max="2" width="17" customWidth="1"/>
    <col min="3" max="3" width="22.6640625" customWidth="1"/>
    <col min="4" max="4" width="15.44140625" customWidth="1"/>
    <col min="5" max="5" width="18" customWidth="1"/>
    <col min="7" max="7" width="14.5546875" customWidth="1"/>
    <col min="8" max="8" width="10.5546875" bestFit="1" customWidth="1"/>
    <col min="11" max="13" width="17.77734375" bestFit="1" customWidth="1"/>
    <col min="15" max="15" width="12.5546875" bestFit="1" customWidth="1"/>
  </cols>
  <sheetData>
    <row r="1" spans="3:15" ht="15" thickBot="1" x14ac:dyDescent="0.35">
      <c r="C1" s="48"/>
    </row>
    <row r="2" spans="3:15" ht="15" thickBot="1" x14ac:dyDescent="0.35">
      <c r="C2" s="49" t="s">
        <v>32</v>
      </c>
      <c r="D2" s="50"/>
      <c r="G2" s="3" t="s">
        <v>12</v>
      </c>
      <c r="H2" s="55">
        <f>AVERAGE(C16:E16)</f>
        <v>9.1363636363636349</v>
      </c>
    </row>
    <row r="3" spans="3:15" x14ac:dyDescent="0.3">
      <c r="C3" s="47" t="s">
        <v>0</v>
      </c>
      <c r="D3" s="47" t="s">
        <v>1</v>
      </c>
      <c r="E3" s="10" t="s">
        <v>2</v>
      </c>
      <c r="K3" s="39">
        <f>(C4-$H$2)^2</f>
        <v>0.74586776859504378</v>
      </c>
      <c r="L3" s="39">
        <f t="shared" ref="L3:M3" si="0">(D4-$H$2)^2</f>
        <v>1.8595041322313655E-2</v>
      </c>
      <c r="M3" s="39">
        <f t="shared" si="0"/>
        <v>9.8367768595041234</v>
      </c>
    </row>
    <row r="4" spans="3:15" x14ac:dyDescent="0.3">
      <c r="C4" s="3">
        <v>10</v>
      </c>
      <c r="D4" s="3">
        <v>9</v>
      </c>
      <c r="E4" s="3">
        <v>6</v>
      </c>
      <c r="G4" s="7">
        <f>AVERAGE(C16:E16)</f>
        <v>9.1363636363636349</v>
      </c>
      <c r="K4" s="39">
        <f t="shared" ref="K4:K9" si="1">(C5-$H$2)^2</f>
        <v>14.927685950413235</v>
      </c>
      <c r="L4" s="39">
        <f t="shared" ref="L4:L12" si="2">(D5-$H$2)^2</f>
        <v>1.2913223140495835</v>
      </c>
      <c r="M4" s="39">
        <f t="shared" ref="M4:M10" si="3">(E5-$H$2)^2</f>
        <v>4.5640495867768536</v>
      </c>
    </row>
    <row r="5" spans="3:15" x14ac:dyDescent="0.3">
      <c r="C5" s="3">
        <v>13</v>
      </c>
      <c r="D5" s="3">
        <v>8</v>
      </c>
      <c r="E5" s="3">
        <v>7</v>
      </c>
      <c r="K5" s="39">
        <f t="shared" si="1"/>
        <v>8.2004132231405045</v>
      </c>
      <c r="L5" s="39">
        <f t="shared" si="2"/>
        <v>8.2004132231405045</v>
      </c>
      <c r="M5" s="39">
        <f t="shared" si="3"/>
        <v>4.5640495867768536</v>
      </c>
      <c r="O5" s="4"/>
    </row>
    <row r="6" spans="3:15" x14ac:dyDescent="0.3">
      <c r="C6" s="3">
        <v>12</v>
      </c>
      <c r="D6" s="3">
        <v>12</v>
      </c>
      <c r="E6" s="3">
        <v>7</v>
      </c>
      <c r="H6">
        <f>SUM(C4:C11,D4:D14,E4:E11)</f>
        <v>246</v>
      </c>
      <c r="K6" s="39">
        <f t="shared" si="1"/>
        <v>0.74586776859504378</v>
      </c>
      <c r="L6" s="39">
        <f t="shared" si="2"/>
        <v>1.8595041322313655E-2</v>
      </c>
      <c r="M6" s="39">
        <f>(E7-$H$2)^2</f>
        <v>17.109504132231393</v>
      </c>
    </row>
    <row r="7" spans="3:15" x14ac:dyDescent="0.3">
      <c r="C7" s="3">
        <v>10</v>
      </c>
      <c r="D7" s="3">
        <v>9</v>
      </c>
      <c r="E7" s="3">
        <v>5</v>
      </c>
      <c r="H7">
        <f>H6/27</f>
        <v>9.1111111111111107</v>
      </c>
      <c r="K7" s="39">
        <f t="shared" si="1"/>
        <v>23.654958677685965</v>
      </c>
      <c r="L7" s="39">
        <f t="shared" si="2"/>
        <v>1.2913223140495835</v>
      </c>
      <c r="M7" s="39">
        <f t="shared" si="3"/>
        <v>1.8595041322313655E-2</v>
      </c>
    </row>
    <row r="8" spans="3:15" x14ac:dyDescent="0.3">
      <c r="C8" s="3">
        <v>14</v>
      </c>
      <c r="D8" s="3">
        <v>8</v>
      </c>
      <c r="E8" s="3">
        <v>9</v>
      </c>
      <c r="G8" s="36"/>
      <c r="K8" s="39">
        <f t="shared" si="1"/>
        <v>1.2913223140495835</v>
      </c>
      <c r="L8" s="39">
        <f>(D9-$H$2)^2</f>
        <v>3.4731404958677738</v>
      </c>
      <c r="M8" s="39">
        <f t="shared" si="3"/>
        <v>1.2913223140495835</v>
      </c>
    </row>
    <row r="9" spans="3:15" x14ac:dyDescent="0.3">
      <c r="C9" s="3">
        <v>8</v>
      </c>
      <c r="D9" s="3">
        <v>11</v>
      </c>
      <c r="E9" s="3">
        <v>8</v>
      </c>
      <c r="K9" s="39">
        <f t="shared" si="1"/>
        <v>8.2004132231405045</v>
      </c>
      <c r="L9" s="39">
        <f t="shared" si="2"/>
        <v>4.5640495867768536</v>
      </c>
      <c r="M9" s="39">
        <f t="shared" si="3"/>
        <v>26.382231404958663</v>
      </c>
    </row>
    <row r="10" spans="3:15" x14ac:dyDescent="0.3">
      <c r="C10" s="3">
        <v>12</v>
      </c>
      <c r="D10" s="3">
        <v>7</v>
      </c>
      <c r="E10" s="3">
        <v>4</v>
      </c>
      <c r="K10" s="39">
        <f>(C11-$H$2)^2</f>
        <v>14.927685950413235</v>
      </c>
      <c r="L10" s="39">
        <f t="shared" si="2"/>
        <v>9.8367768595041234</v>
      </c>
      <c r="M10" s="39">
        <f t="shared" si="3"/>
        <v>0.74586776859504378</v>
      </c>
    </row>
    <row r="11" spans="3:15" x14ac:dyDescent="0.3">
      <c r="C11" s="3">
        <v>13</v>
      </c>
      <c r="D11" s="3">
        <v>6</v>
      </c>
      <c r="E11" s="3">
        <v>10</v>
      </c>
      <c r="G11" s="7">
        <f>SUM(C16:E16)</f>
        <v>27.409090909090907</v>
      </c>
      <c r="K11" s="35"/>
      <c r="L11" s="39">
        <f>(D12-$H$2)^2</f>
        <v>1.2913223140495835</v>
      </c>
      <c r="M11" s="35"/>
    </row>
    <row r="12" spans="3:15" x14ac:dyDescent="0.3">
      <c r="C12" s="3"/>
      <c r="D12" s="3">
        <v>8</v>
      </c>
      <c r="E12" s="3"/>
      <c r="G12">
        <f>G11/3</f>
        <v>9.1363636363636349</v>
      </c>
      <c r="K12" s="35"/>
      <c r="L12" s="39">
        <f t="shared" si="2"/>
        <v>3.4731404958677738</v>
      </c>
      <c r="M12" s="35"/>
    </row>
    <row r="13" spans="3:15" x14ac:dyDescent="0.3">
      <c r="C13" s="3"/>
      <c r="D13" s="3">
        <v>11</v>
      </c>
      <c r="E13" s="3"/>
      <c r="K13" s="35"/>
      <c r="L13" s="39">
        <f>(D14-$H$2)^2</f>
        <v>1.8595041322313655E-2</v>
      </c>
      <c r="M13" s="35"/>
    </row>
    <row r="14" spans="3:15" x14ac:dyDescent="0.3">
      <c r="C14" s="42"/>
      <c r="D14" s="42">
        <v>9</v>
      </c>
      <c r="E14" s="42"/>
    </row>
    <row r="15" spans="3:15" ht="15" thickBot="1" x14ac:dyDescent="0.35">
      <c r="C15" s="43"/>
      <c r="D15" s="43"/>
      <c r="E15" s="43"/>
      <c r="K15" s="3" t="s">
        <v>13</v>
      </c>
      <c r="L15" s="9">
        <f>SUM(K3:M13)</f>
        <v>170.68388429752062</v>
      </c>
      <c r="O15" s="5"/>
    </row>
    <row r="16" spans="3:15" ht="15" thickBot="1" x14ac:dyDescent="0.35">
      <c r="C16" s="44">
        <f>AVERAGE(C4:C11)</f>
        <v>11.5</v>
      </c>
      <c r="D16" s="45">
        <f>AVERAGE(D4:D14)</f>
        <v>8.9090909090909083</v>
      </c>
      <c r="E16" s="46">
        <f>AVERAGE(E4:E11)</f>
        <v>7</v>
      </c>
    </row>
    <row r="18" spans="2:15" ht="15" thickBot="1" x14ac:dyDescent="0.35">
      <c r="J18" s="2" t="s">
        <v>14</v>
      </c>
      <c r="K18" s="51">
        <f>8*(C16-$H$2)^2</f>
        <v>44.694214876033115</v>
      </c>
      <c r="L18" s="51">
        <f>11*(D16-$H$2)^2</f>
        <v>0.5681818181818149</v>
      </c>
      <c r="M18" s="51">
        <f>8*(E16-$H$2)^2</f>
        <v>36.512396694214829</v>
      </c>
    </row>
    <row r="19" spans="2:15" x14ac:dyDescent="0.3">
      <c r="B19" s="64" t="s">
        <v>31</v>
      </c>
      <c r="C19" s="58" t="s">
        <v>3</v>
      </c>
      <c r="D19" s="59"/>
      <c r="E19" s="59"/>
      <c r="F19" s="59"/>
      <c r="G19" s="59"/>
      <c r="H19" s="60"/>
      <c r="I19" s="1"/>
    </row>
    <row r="20" spans="2:15" ht="15" thickBot="1" x14ac:dyDescent="0.35">
      <c r="B20" s="65"/>
      <c r="C20" s="61"/>
      <c r="D20" s="62"/>
      <c r="E20" s="62"/>
      <c r="F20" s="62"/>
      <c r="G20" s="62"/>
      <c r="H20" s="63"/>
      <c r="I20" s="1"/>
      <c r="K20" s="8">
        <f>SUM(K18:M18)</f>
        <v>81.774793388429757</v>
      </c>
    </row>
    <row r="21" spans="2:15" ht="25.8" thickTop="1" thickBot="1" x14ac:dyDescent="0.35">
      <c r="B21" s="65"/>
      <c r="C21" s="40"/>
      <c r="D21" s="13" t="s">
        <v>4</v>
      </c>
      <c r="E21" s="14" t="s">
        <v>5</v>
      </c>
      <c r="F21" s="14" t="s">
        <v>6</v>
      </c>
      <c r="G21" s="14" t="s">
        <v>7</v>
      </c>
      <c r="H21" s="15" t="s">
        <v>8</v>
      </c>
      <c r="I21" s="1"/>
      <c r="O21" s="6"/>
    </row>
    <row r="22" spans="2:15" ht="15" thickTop="1" x14ac:dyDescent="0.3">
      <c r="B22" s="65"/>
      <c r="C22" s="16" t="s">
        <v>9</v>
      </c>
      <c r="D22" s="17">
        <v>81.757575757575765</v>
      </c>
      <c r="E22" s="18">
        <v>2</v>
      </c>
      <c r="F22" s="19">
        <v>40.878787878787882</v>
      </c>
      <c r="G22" s="19">
        <v>11.03476482617587</v>
      </c>
      <c r="H22" s="20">
        <v>3.9954855144384426E-4</v>
      </c>
      <c r="I22" s="1"/>
    </row>
    <row r="23" spans="2:15" x14ac:dyDescent="0.3">
      <c r="B23" s="65"/>
      <c r="C23" s="21" t="s">
        <v>10</v>
      </c>
      <c r="D23" s="22">
        <v>88.909090909090907</v>
      </c>
      <c r="E23" s="23">
        <v>24</v>
      </c>
      <c r="F23" s="24">
        <v>3.7045454545454546</v>
      </c>
      <c r="G23" s="25"/>
      <c r="H23" s="26"/>
      <c r="I23" s="1"/>
      <c r="J23" s="2" t="s">
        <v>16</v>
      </c>
      <c r="K23" s="37">
        <f>(C4-C$16)^2</f>
        <v>2.25</v>
      </c>
      <c r="L23" s="37">
        <f>(D4-D$16)^2</f>
        <v>8.2644628099175013E-3</v>
      </c>
      <c r="M23" s="37">
        <f>(E4-E$16)^2</f>
        <v>1</v>
      </c>
    </row>
    <row r="24" spans="2:15" ht="15" thickBot="1" x14ac:dyDescent="0.35">
      <c r="B24" s="65"/>
      <c r="C24" s="27" t="s">
        <v>11</v>
      </c>
      <c r="D24" s="28">
        <v>170.66666666666669</v>
      </c>
      <c r="E24" s="29">
        <v>26</v>
      </c>
      <c r="F24" s="30"/>
      <c r="G24" s="30"/>
      <c r="H24" s="31"/>
      <c r="I24" s="1"/>
      <c r="K24" s="37">
        <f t="shared" ref="K24:M24" si="4">(C5-C$16)^2</f>
        <v>2.25</v>
      </c>
      <c r="L24" s="37">
        <f t="shared" ref="L24:L33" si="5">(D5-D$16)^2</f>
        <v>0.82644628099173412</v>
      </c>
      <c r="M24" s="37">
        <f t="shared" si="4"/>
        <v>0</v>
      </c>
    </row>
    <row r="25" spans="2:15" ht="15.6" thickTop="1" thickBot="1" x14ac:dyDescent="0.35">
      <c r="B25" s="66"/>
      <c r="C25" s="32"/>
      <c r="D25" s="33"/>
      <c r="E25" s="33"/>
      <c r="F25" s="33"/>
      <c r="G25" s="33"/>
      <c r="H25" s="34"/>
      <c r="K25" s="37">
        <f t="shared" ref="K25:M25" si="6">(C6-C$16)^2</f>
        <v>0.25</v>
      </c>
      <c r="L25" s="37">
        <f t="shared" si="5"/>
        <v>9.5537190082644674</v>
      </c>
      <c r="M25" s="37">
        <f t="shared" si="6"/>
        <v>0</v>
      </c>
    </row>
    <row r="26" spans="2:15" x14ac:dyDescent="0.3">
      <c r="K26" s="37">
        <f t="shared" ref="K26:M26" si="7">(C7-C$16)^2</f>
        <v>2.25</v>
      </c>
      <c r="L26" s="37">
        <f t="shared" si="5"/>
        <v>8.2644628099175013E-3</v>
      </c>
      <c r="M26" s="37">
        <f t="shared" si="7"/>
        <v>4</v>
      </c>
    </row>
    <row r="27" spans="2:15" x14ac:dyDescent="0.3">
      <c r="K27" s="37">
        <f t="shared" ref="K27:M27" si="8">(C8-C$16)^2</f>
        <v>6.25</v>
      </c>
      <c r="L27" s="37">
        <f t="shared" si="5"/>
        <v>0.82644628099173412</v>
      </c>
      <c r="M27" s="37">
        <f t="shared" si="8"/>
        <v>4</v>
      </c>
    </row>
    <row r="28" spans="2:15" x14ac:dyDescent="0.3">
      <c r="G28" s="41"/>
      <c r="K28" s="37">
        <f t="shared" ref="K28:M28" si="9">(C9-C$16)^2</f>
        <v>12.25</v>
      </c>
      <c r="L28" s="37">
        <f t="shared" si="5"/>
        <v>4.371900826446284</v>
      </c>
      <c r="M28" s="37">
        <f t="shared" si="9"/>
        <v>1</v>
      </c>
    </row>
    <row r="29" spans="2:15" x14ac:dyDescent="0.3">
      <c r="K29" s="37">
        <f t="shared" ref="K29:M29" si="10">(C10-C$16)^2</f>
        <v>0.25</v>
      </c>
      <c r="L29" s="37">
        <f t="shared" si="5"/>
        <v>3.6446280991735507</v>
      </c>
      <c r="M29" s="37">
        <f t="shared" si="10"/>
        <v>9</v>
      </c>
      <c r="O29" s="6"/>
    </row>
    <row r="30" spans="2:15" x14ac:dyDescent="0.3">
      <c r="C30" s="3" t="s">
        <v>17</v>
      </c>
      <c r="D30" s="11">
        <v>27</v>
      </c>
      <c r="E30" s="3"/>
      <c r="K30" s="37">
        <f t="shared" ref="K30" si="11">(C11-C$16)^2</f>
        <v>2.25</v>
      </c>
      <c r="L30" s="37">
        <f t="shared" si="5"/>
        <v>8.4628099173553668</v>
      </c>
      <c r="M30" s="37">
        <f>(E11-E$16)^2</f>
        <v>9</v>
      </c>
    </row>
    <row r="31" spans="2:15" x14ac:dyDescent="0.3">
      <c r="C31" s="3" t="s">
        <v>18</v>
      </c>
      <c r="D31" s="11" t="s">
        <v>29</v>
      </c>
      <c r="E31" s="3">
        <f>27-1</f>
        <v>26</v>
      </c>
      <c r="K31" s="37"/>
      <c r="L31" s="37">
        <f t="shared" si="5"/>
        <v>0.82644628099173412</v>
      </c>
      <c r="M31" s="37"/>
    </row>
    <row r="32" spans="2:15" x14ac:dyDescent="0.3">
      <c r="C32" s="3" t="s">
        <v>19</v>
      </c>
      <c r="D32" s="11" t="s">
        <v>22</v>
      </c>
      <c r="E32" s="3">
        <f>27-3</f>
        <v>24</v>
      </c>
      <c r="K32" s="37"/>
      <c r="L32" s="37">
        <f t="shared" si="5"/>
        <v>4.371900826446284</v>
      </c>
      <c r="M32" s="37"/>
    </row>
    <row r="33" spans="3:13" x14ac:dyDescent="0.3">
      <c r="C33" s="3" t="s">
        <v>20</v>
      </c>
      <c r="D33" s="11" t="s">
        <v>21</v>
      </c>
      <c r="E33" s="3">
        <f>3-1</f>
        <v>2</v>
      </c>
      <c r="K33" s="37"/>
      <c r="L33" s="37">
        <f t="shared" si="5"/>
        <v>8.2644628099175013E-3</v>
      </c>
      <c r="M33" s="37"/>
    </row>
    <row r="35" spans="3:13" x14ac:dyDescent="0.3">
      <c r="C35" s="3" t="s">
        <v>23</v>
      </c>
      <c r="D35" s="3" t="s">
        <v>24</v>
      </c>
      <c r="E35" s="3">
        <f>K20/E33</f>
        <v>40.887396694214878</v>
      </c>
      <c r="J35" s="3" t="s">
        <v>16</v>
      </c>
      <c r="K35" s="9">
        <f>SUM(K23:M33)</f>
        <v>88.909090909090907</v>
      </c>
    </row>
    <row r="36" spans="3:13" x14ac:dyDescent="0.3">
      <c r="C36" s="3" t="s">
        <v>25</v>
      </c>
      <c r="D36" s="3" t="s">
        <v>26</v>
      </c>
      <c r="E36" s="3">
        <f>K35/E32</f>
        <v>3.7045454545454546</v>
      </c>
    </row>
    <row r="38" spans="3:13" x14ac:dyDescent="0.3">
      <c r="C38" s="3" t="s">
        <v>27</v>
      </c>
      <c r="D38" s="3" t="s">
        <v>28</v>
      </c>
      <c r="E38" s="38">
        <f>E35/E36</f>
        <v>11.037088678192973</v>
      </c>
    </row>
    <row r="40" spans="3:13" ht="15.6" x14ac:dyDescent="0.3">
      <c r="C40" s="3" t="s">
        <v>30</v>
      </c>
      <c r="D40" s="12">
        <v>3.4</v>
      </c>
    </row>
  </sheetData>
  <mergeCells count="3">
    <mergeCell ref="C19:H19"/>
    <mergeCell ref="C20:H20"/>
    <mergeCell ref="B19:B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D6B9-E3CE-4B1C-82E9-B1CFE4DD5F87}">
  <dimension ref="B2:O40"/>
  <sheetViews>
    <sheetView workbookViewId="0">
      <selection activeCell="O22" sqref="O22"/>
    </sheetView>
  </sheetViews>
  <sheetFormatPr defaultRowHeight="14.4" x14ac:dyDescent="0.3"/>
  <cols>
    <col min="3" max="3" width="19.5546875" bestFit="1" customWidth="1"/>
    <col min="4" max="4" width="13.5546875" bestFit="1" customWidth="1"/>
    <col min="7" max="7" width="13.88671875" bestFit="1" customWidth="1"/>
    <col min="8" max="8" width="12" bestFit="1" customWidth="1"/>
    <col min="11" max="13" width="12" bestFit="1" customWidth="1"/>
    <col min="14" max="14" width="9" customWidth="1"/>
  </cols>
  <sheetData>
    <row r="2" spans="3:13" x14ac:dyDescent="0.3">
      <c r="G2" t="s">
        <v>12</v>
      </c>
      <c r="H2">
        <v>9.1363636363636349</v>
      </c>
    </row>
    <row r="3" spans="3:13" x14ac:dyDescent="0.3">
      <c r="C3" t="s">
        <v>0</v>
      </c>
      <c r="D3" t="s">
        <v>1</v>
      </c>
      <c r="E3" t="s">
        <v>2</v>
      </c>
      <c r="K3">
        <f>(C4-$H$2)^2</f>
        <v>0.74586776859504378</v>
      </c>
      <c r="L3">
        <f t="shared" ref="L3:M3" si="0">(D4-$H$2)^2</f>
        <v>1.8595041322313655E-2</v>
      </c>
      <c r="M3">
        <f t="shared" si="0"/>
        <v>9.8367768595041234</v>
      </c>
    </row>
    <row r="4" spans="3:13" x14ac:dyDescent="0.3">
      <c r="C4">
        <v>10</v>
      </c>
      <c r="D4">
        <v>9</v>
      </c>
      <c r="E4">
        <v>6</v>
      </c>
      <c r="K4">
        <f t="shared" ref="K4:K10" si="1">(C5-$H$2)^2</f>
        <v>14.927685950413235</v>
      </c>
      <c r="L4">
        <f t="shared" ref="L4:L13" si="2">(D5-$H$2)^2</f>
        <v>1.2913223140495835</v>
      </c>
      <c r="M4">
        <f t="shared" ref="M4:M10" si="3">(E5-$H$2)^2</f>
        <v>4.5640495867768536</v>
      </c>
    </row>
    <row r="5" spans="3:13" x14ac:dyDescent="0.3">
      <c r="C5">
        <v>13</v>
      </c>
      <c r="D5">
        <v>8</v>
      </c>
      <c r="E5">
        <v>7</v>
      </c>
      <c r="K5">
        <f t="shared" si="1"/>
        <v>8.2004132231405045</v>
      </c>
      <c r="L5">
        <f t="shared" si="2"/>
        <v>8.2004132231405045</v>
      </c>
      <c r="M5">
        <f t="shared" si="3"/>
        <v>4.5640495867768536</v>
      </c>
    </row>
    <row r="6" spans="3:13" x14ac:dyDescent="0.3">
      <c r="C6">
        <v>12</v>
      </c>
      <c r="D6">
        <v>12</v>
      </c>
      <c r="E6">
        <v>7</v>
      </c>
      <c r="K6">
        <f t="shared" si="1"/>
        <v>0.74586776859504378</v>
      </c>
      <c r="L6">
        <f t="shared" si="2"/>
        <v>1.8595041322313655E-2</v>
      </c>
      <c r="M6">
        <f t="shared" si="3"/>
        <v>17.109504132231393</v>
      </c>
    </row>
    <row r="7" spans="3:13" x14ac:dyDescent="0.3">
      <c r="C7">
        <v>10</v>
      </c>
      <c r="D7">
        <v>9</v>
      </c>
      <c r="E7">
        <v>5</v>
      </c>
      <c r="K7">
        <f t="shared" si="1"/>
        <v>23.654958677685965</v>
      </c>
      <c r="L7">
        <f t="shared" si="2"/>
        <v>1.2913223140495835</v>
      </c>
      <c r="M7">
        <f t="shared" si="3"/>
        <v>1.8595041322313655E-2</v>
      </c>
    </row>
    <row r="8" spans="3:13" x14ac:dyDescent="0.3">
      <c r="C8">
        <v>14</v>
      </c>
      <c r="D8">
        <v>8</v>
      </c>
      <c r="E8">
        <v>9</v>
      </c>
      <c r="K8">
        <f t="shared" si="1"/>
        <v>1.2913223140495835</v>
      </c>
      <c r="L8">
        <f t="shared" si="2"/>
        <v>3.4731404958677738</v>
      </c>
      <c r="M8">
        <f t="shared" si="3"/>
        <v>1.2913223140495835</v>
      </c>
    </row>
    <row r="9" spans="3:13" x14ac:dyDescent="0.3">
      <c r="C9">
        <v>8</v>
      </c>
      <c r="D9">
        <v>11</v>
      </c>
      <c r="E9">
        <v>8</v>
      </c>
      <c r="K9">
        <f t="shared" si="1"/>
        <v>8.2004132231405045</v>
      </c>
      <c r="L9">
        <f t="shared" si="2"/>
        <v>4.5640495867768536</v>
      </c>
      <c r="M9">
        <f t="shared" si="3"/>
        <v>26.382231404958663</v>
      </c>
    </row>
    <row r="10" spans="3:13" x14ac:dyDescent="0.3">
      <c r="C10">
        <v>12</v>
      </c>
      <c r="D10">
        <v>7</v>
      </c>
      <c r="E10">
        <v>4</v>
      </c>
      <c r="K10">
        <f t="shared" si="1"/>
        <v>14.927685950413235</v>
      </c>
      <c r="L10">
        <f t="shared" si="2"/>
        <v>9.8367768595041234</v>
      </c>
      <c r="M10">
        <f t="shared" si="3"/>
        <v>0.74586776859504378</v>
      </c>
    </row>
    <row r="11" spans="3:13" x14ac:dyDescent="0.3">
      <c r="C11">
        <v>13</v>
      </c>
      <c r="D11">
        <v>6</v>
      </c>
      <c r="E11">
        <v>10</v>
      </c>
      <c r="L11">
        <f t="shared" si="2"/>
        <v>1.2913223140495835</v>
      </c>
    </row>
    <row r="12" spans="3:13" x14ac:dyDescent="0.3">
      <c r="D12">
        <v>8</v>
      </c>
      <c r="L12">
        <f t="shared" si="2"/>
        <v>3.4731404958677738</v>
      </c>
    </row>
    <row r="13" spans="3:13" x14ac:dyDescent="0.3">
      <c r="D13">
        <v>11</v>
      </c>
      <c r="L13">
        <f t="shared" si="2"/>
        <v>1.8595041322313655E-2</v>
      </c>
    </row>
    <row r="14" spans="3:13" x14ac:dyDescent="0.3">
      <c r="D14">
        <v>9</v>
      </c>
    </row>
    <row r="15" spans="3:13" x14ac:dyDescent="0.3">
      <c r="K15" t="s">
        <v>13</v>
      </c>
      <c r="L15">
        <f>SUM(K3:M10,L11:L13)</f>
        <v>170.68388429752062</v>
      </c>
    </row>
    <row r="16" spans="3:13" x14ac:dyDescent="0.3">
      <c r="C16">
        <v>11.5</v>
      </c>
      <c r="D16">
        <v>8.9090909090909083</v>
      </c>
      <c r="E16">
        <v>7</v>
      </c>
    </row>
    <row r="18" spans="2:15" x14ac:dyDescent="0.3">
      <c r="J18" t="s">
        <v>14</v>
      </c>
      <c r="K18">
        <f>(C16-$H$2)^2</f>
        <v>5.5867768595041394</v>
      </c>
      <c r="L18">
        <v>5.1652892561983174E-2</v>
      </c>
      <c r="M18">
        <v>4.5640495867768536</v>
      </c>
    </row>
    <row r="19" spans="2:15" x14ac:dyDescent="0.3">
      <c r="B19" t="s">
        <v>31</v>
      </c>
      <c r="C19" t="s">
        <v>3</v>
      </c>
    </row>
    <row r="20" spans="2:15" x14ac:dyDescent="0.3">
      <c r="K20">
        <v>10.202479338842977</v>
      </c>
      <c r="L20" t="s">
        <v>15</v>
      </c>
      <c r="M20">
        <v>81.619834710743802</v>
      </c>
    </row>
    <row r="21" spans="2:15" x14ac:dyDescent="0.3">
      <c r="D21" t="s">
        <v>4</v>
      </c>
      <c r="E21" t="s">
        <v>5</v>
      </c>
      <c r="F21" t="s">
        <v>6</v>
      </c>
      <c r="G21" t="s">
        <v>7</v>
      </c>
      <c r="H21" t="s">
        <v>8</v>
      </c>
      <c r="O21">
        <v>81.7747933884297</v>
      </c>
    </row>
    <row r="22" spans="2:15" x14ac:dyDescent="0.3">
      <c r="C22" t="s">
        <v>9</v>
      </c>
      <c r="D22">
        <v>81.757575757575765</v>
      </c>
      <c r="E22">
        <v>2</v>
      </c>
      <c r="F22">
        <v>40.878787878787882</v>
      </c>
      <c r="G22">
        <v>11.03476482617587</v>
      </c>
      <c r="H22">
        <v>3.9954855144384426E-4</v>
      </c>
    </row>
    <row r="23" spans="2:15" x14ac:dyDescent="0.3">
      <c r="C23" t="s">
        <v>10</v>
      </c>
      <c r="D23">
        <v>88.909090909090907</v>
      </c>
      <c r="E23">
        <v>24</v>
      </c>
      <c r="F23">
        <v>3.7045454545454546</v>
      </c>
      <c r="J23" t="s">
        <v>16</v>
      </c>
      <c r="K23">
        <v>2.25</v>
      </c>
      <c r="L23">
        <v>8.2644628099175013E-3</v>
      </c>
      <c r="M23">
        <v>1</v>
      </c>
    </row>
    <row r="24" spans="2:15" x14ac:dyDescent="0.3">
      <c r="C24" t="s">
        <v>11</v>
      </c>
      <c r="D24">
        <v>170.66666666666669</v>
      </c>
      <c r="E24">
        <v>26</v>
      </c>
      <c r="K24">
        <v>2.25</v>
      </c>
      <c r="L24">
        <v>0.82644628099173412</v>
      </c>
      <c r="M24">
        <v>0</v>
      </c>
    </row>
    <row r="25" spans="2:15" x14ac:dyDescent="0.3">
      <c r="K25">
        <v>0.25</v>
      </c>
      <c r="L25">
        <v>9.5537190082644674</v>
      </c>
      <c r="M25">
        <v>0</v>
      </c>
    </row>
    <row r="26" spans="2:15" x14ac:dyDescent="0.3">
      <c r="K26">
        <v>2.25</v>
      </c>
      <c r="L26">
        <v>8.2644628099175013E-3</v>
      </c>
      <c r="M26">
        <v>4</v>
      </c>
    </row>
    <row r="27" spans="2:15" x14ac:dyDescent="0.3">
      <c r="K27">
        <v>6.25</v>
      </c>
      <c r="L27">
        <v>0.82644628099173412</v>
      </c>
      <c r="M27">
        <v>4</v>
      </c>
    </row>
    <row r="28" spans="2:15" x14ac:dyDescent="0.3">
      <c r="K28">
        <v>12.25</v>
      </c>
      <c r="L28">
        <v>4.371900826446284</v>
      </c>
      <c r="M28">
        <v>1</v>
      </c>
    </row>
    <row r="29" spans="2:15" x14ac:dyDescent="0.3">
      <c r="K29">
        <v>0.25</v>
      </c>
      <c r="L29">
        <v>3.6446280991735507</v>
      </c>
      <c r="M29">
        <v>9</v>
      </c>
    </row>
    <row r="30" spans="2:15" x14ac:dyDescent="0.3">
      <c r="C30" t="s">
        <v>17</v>
      </c>
      <c r="D30">
        <v>27</v>
      </c>
      <c r="K30">
        <v>2.25</v>
      </c>
      <c r="L30">
        <v>8.4628099173553668</v>
      </c>
      <c r="M30">
        <v>9</v>
      </c>
    </row>
    <row r="31" spans="2:15" x14ac:dyDescent="0.3">
      <c r="C31" t="s">
        <v>18</v>
      </c>
      <c r="D31" t="s">
        <v>29</v>
      </c>
      <c r="E31">
        <v>26</v>
      </c>
      <c r="L31">
        <v>0.82644628099173412</v>
      </c>
    </row>
    <row r="32" spans="2:15" x14ac:dyDescent="0.3">
      <c r="C32" t="s">
        <v>19</v>
      </c>
      <c r="D32" t="s">
        <v>22</v>
      </c>
      <c r="E32">
        <v>24</v>
      </c>
      <c r="L32">
        <v>4.371900826446284</v>
      </c>
    </row>
    <row r="33" spans="3:12" x14ac:dyDescent="0.3">
      <c r="C33" t="s">
        <v>20</v>
      </c>
      <c r="D33" t="s">
        <v>21</v>
      </c>
      <c r="E33">
        <v>2</v>
      </c>
      <c r="L33">
        <v>8.2644628099175013E-3</v>
      </c>
    </row>
    <row r="35" spans="3:12" x14ac:dyDescent="0.3">
      <c r="C35" t="s">
        <v>23</v>
      </c>
      <c r="D35" t="s">
        <v>24</v>
      </c>
      <c r="E35">
        <v>40.809917355371908</v>
      </c>
      <c r="J35" t="s">
        <v>16</v>
      </c>
      <c r="K35">
        <v>88.909090909090907</v>
      </c>
    </row>
    <row r="36" spans="3:12" x14ac:dyDescent="0.3">
      <c r="C36" t="s">
        <v>25</v>
      </c>
      <c r="D36" t="s">
        <v>26</v>
      </c>
      <c r="E36">
        <v>3.7045454545454546</v>
      </c>
    </row>
    <row r="38" spans="3:12" x14ac:dyDescent="0.3">
      <c r="C38" t="s">
        <v>27</v>
      </c>
      <c r="D38" t="s">
        <v>28</v>
      </c>
      <c r="E38">
        <v>11.016174010039043</v>
      </c>
    </row>
    <row r="40" spans="3:12" x14ac:dyDescent="0.3">
      <c r="C40" t="s">
        <v>30</v>
      </c>
      <c r="D40">
        <v>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CF52-3DE8-43F9-8FCA-F2F30E8E42D6}">
  <dimension ref="E5:P23"/>
  <sheetViews>
    <sheetView workbookViewId="0">
      <selection activeCell="M13" sqref="M13"/>
    </sheetView>
  </sheetViews>
  <sheetFormatPr defaultRowHeight="14.4" x14ac:dyDescent="0.3"/>
  <cols>
    <col min="9" max="9" width="12.6640625" customWidth="1"/>
    <col min="11" max="11" width="14.21875" customWidth="1"/>
    <col min="15" max="15" width="13.44140625" customWidth="1"/>
  </cols>
  <sheetData>
    <row r="5" spans="5:16" x14ac:dyDescent="0.3">
      <c r="F5" s="52" t="s">
        <v>33</v>
      </c>
      <c r="G5" s="52" t="s">
        <v>34</v>
      </c>
      <c r="H5" s="52" t="s">
        <v>35</v>
      </c>
    </row>
    <row r="6" spans="5:16" x14ac:dyDescent="0.3">
      <c r="F6" s="52">
        <v>1</v>
      </c>
      <c r="G6" s="52">
        <v>2</v>
      </c>
      <c r="H6" s="52">
        <v>2</v>
      </c>
      <c r="O6">
        <f>2.66-2.78</f>
        <v>-0.11999999999999966</v>
      </c>
      <c r="P6">
        <f>O6^2</f>
        <v>1.439999999999992E-2</v>
      </c>
    </row>
    <row r="7" spans="5:16" x14ac:dyDescent="0.3">
      <c r="F7" s="52">
        <v>2</v>
      </c>
      <c r="G7" s="52">
        <v>4</v>
      </c>
      <c r="H7" s="52">
        <v>3</v>
      </c>
    </row>
    <row r="8" spans="5:16" x14ac:dyDescent="0.3">
      <c r="F8" s="52">
        <v>5</v>
      </c>
      <c r="G8" s="52">
        <v>2</v>
      </c>
      <c r="H8" s="52">
        <v>4</v>
      </c>
    </row>
    <row r="9" spans="5:16" x14ac:dyDescent="0.3">
      <c r="K9" s="53" t="s">
        <v>39</v>
      </c>
    </row>
    <row r="10" spans="5:16" x14ac:dyDescent="0.3">
      <c r="E10" s="53" t="s">
        <v>38</v>
      </c>
      <c r="F10" s="52">
        <f>AVERAGE(F6:F8)</f>
        <v>2.6666666666666665</v>
      </c>
      <c r="G10" s="52">
        <f t="shared" ref="G10:H10" si="0">AVERAGE(G6:G8)</f>
        <v>2.6666666666666665</v>
      </c>
      <c r="H10" s="52">
        <f t="shared" si="0"/>
        <v>3</v>
      </c>
      <c r="K10" s="52">
        <f>AVERAGE(F10:H10)</f>
        <v>2.7777777777777772</v>
      </c>
    </row>
    <row r="12" spans="5:16" x14ac:dyDescent="0.3">
      <c r="M12" s="52">
        <f>(F10-$K$10)^2</f>
        <v>1.2345679012345592E-2</v>
      </c>
      <c r="N12" s="52">
        <f>(G10-$K$10)^2</f>
        <v>1.2345679012345592E-2</v>
      </c>
      <c r="O12" s="52">
        <f>(H10-$K$10)^2</f>
        <v>4.9382716049382956E-2</v>
      </c>
    </row>
    <row r="14" spans="5:16" x14ac:dyDescent="0.3">
      <c r="F14">
        <f>(F6-$K$10)^2</f>
        <v>3.1604938271604919</v>
      </c>
      <c r="G14">
        <f t="shared" ref="G14:H14" si="1">(G6-$K$10)^2</f>
        <v>0.60493827160493741</v>
      </c>
      <c r="H14">
        <f t="shared" si="1"/>
        <v>0.60493827160493741</v>
      </c>
      <c r="M14" s="54" t="s">
        <v>37</v>
      </c>
      <c r="N14" s="52">
        <f>SUM(M12:O12)*3</f>
        <v>0.22222222222222243</v>
      </c>
      <c r="O14" s="54" t="s">
        <v>41</v>
      </c>
      <c r="P14">
        <f>N14/2</f>
        <v>0.11111111111111122</v>
      </c>
    </row>
    <row r="15" spans="5:16" x14ac:dyDescent="0.3">
      <c r="F15">
        <f t="shared" ref="F15:H15" si="2">(F7-$K$10)^2</f>
        <v>0.60493827160493741</v>
      </c>
      <c r="G15">
        <f t="shared" si="2"/>
        <v>1.4938271604938285</v>
      </c>
      <c r="H15">
        <f t="shared" si="2"/>
        <v>4.9382716049382956E-2</v>
      </c>
    </row>
    <row r="16" spans="5:16" x14ac:dyDescent="0.3">
      <c r="F16">
        <f t="shared" ref="F16:H16" si="3">(F8-$K$10)^2</f>
        <v>4.938271604938274</v>
      </c>
      <c r="G16">
        <f t="shared" si="3"/>
        <v>0.60493827160493741</v>
      </c>
      <c r="H16">
        <f t="shared" si="3"/>
        <v>1.4938271604938285</v>
      </c>
    </row>
    <row r="17" spans="9:12" x14ac:dyDescent="0.3">
      <c r="I17" s="54" t="s">
        <v>36</v>
      </c>
      <c r="J17" s="52">
        <f>SUM(F14:H16)</f>
        <v>13.555555555555557</v>
      </c>
    </row>
    <row r="20" spans="9:12" x14ac:dyDescent="0.3">
      <c r="I20" s="54" t="s">
        <v>40</v>
      </c>
      <c r="J20" s="52">
        <f>J17-N14</f>
        <v>13.333333333333334</v>
      </c>
      <c r="K20" s="54" t="s">
        <v>42</v>
      </c>
      <c r="L20">
        <f>J20/6</f>
        <v>2.2222222222222223</v>
      </c>
    </row>
    <row r="23" spans="9:12" x14ac:dyDescent="0.3">
      <c r="K23" t="s">
        <v>43</v>
      </c>
      <c r="L23" s="7">
        <f>P14/L20</f>
        <v>5.0000000000000044E-2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BD2E-EC55-4847-8E61-A2C8D8C0EE33}">
  <dimension ref="F4:K14"/>
  <sheetViews>
    <sheetView workbookViewId="0">
      <selection activeCell="K15" sqref="K15"/>
    </sheetView>
  </sheetViews>
  <sheetFormatPr defaultRowHeight="14.4" x14ac:dyDescent="0.3"/>
  <sheetData>
    <row r="4" spans="6:11" x14ac:dyDescent="0.3">
      <c r="F4">
        <v>82</v>
      </c>
      <c r="G4">
        <v>71</v>
      </c>
      <c r="H4">
        <v>64</v>
      </c>
      <c r="K4">
        <f>AVERAGE(F4:H10)</f>
        <v>74.523809523809518</v>
      </c>
    </row>
    <row r="5" spans="6:11" x14ac:dyDescent="0.3">
      <c r="F5">
        <v>93</v>
      </c>
      <c r="G5">
        <v>62</v>
      </c>
      <c r="H5">
        <v>73</v>
      </c>
    </row>
    <row r="6" spans="6:11" x14ac:dyDescent="0.3">
      <c r="F6">
        <v>61</v>
      </c>
      <c r="G6">
        <v>85</v>
      </c>
      <c r="H6">
        <v>87</v>
      </c>
    </row>
    <row r="7" spans="6:11" x14ac:dyDescent="0.3">
      <c r="F7">
        <v>74</v>
      </c>
      <c r="G7">
        <v>94</v>
      </c>
      <c r="H7">
        <v>91</v>
      </c>
    </row>
    <row r="8" spans="6:11" x14ac:dyDescent="0.3">
      <c r="F8">
        <v>69</v>
      </c>
      <c r="G8">
        <v>78</v>
      </c>
      <c r="H8">
        <v>56</v>
      </c>
    </row>
    <row r="9" spans="6:11" x14ac:dyDescent="0.3">
      <c r="F9">
        <v>70</v>
      </c>
      <c r="G9">
        <v>66</v>
      </c>
      <c r="H9">
        <v>78</v>
      </c>
    </row>
    <row r="10" spans="6:11" x14ac:dyDescent="0.3">
      <c r="F10">
        <v>53</v>
      </c>
      <c r="G10">
        <v>71</v>
      </c>
      <c r="H10">
        <v>87</v>
      </c>
    </row>
    <row r="12" spans="6:11" x14ac:dyDescent="0.3">
      <c r="F12">
        <f>AVERAGE(F4:F10)</f>
        <v>71.714285714285708</v>
      </c>
      <c r="G12">
        <f t="shared" ref="G12:H12" si="0">AVERAGE(G4:G10)</f>
        <v>75.285714285714292</v>
      </c>
      <c r="H12">
        <f t="shared" si="0"/>
        <v>76.571428571428569</v>
      </c>
    </row>
    <row r="14" spans="6:11" x14ac:dyDescent="0.3">
      <c r="K14">
        <f>AVERAGE(F12:H12)</f>
        <v>74.523809523809518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A4FB-E1DD-4F52-90FA-10F1A53F1459}">
  <dimension ref="C3:N49"/>
  <sheetViews>
    <sheetView workbookViewId="0">
      <selection activeCell="K17" sqref="K17"/>
    </sheetView>
  </sheetViews>
  <sheetFormatPr defaultRowHeight="14.4" x14ac:dyDescent="0.3"/>
  <cols>
    <col min="3" max="3" width="35.88671875" customWidth="1"/>
  </cols>
  <sheetData>
    <row r="3" spans="3:14" x14ac:dyDescent="0.3">
      <c r="H3">
        <f>AVERAGE(C5:F9)</f>
        <v>28.5</v>
      </c>
    </row>
    <row r="5" spans="3:14" x14ac:dyDescent="0.3">
      <c r="C5">
        <v>20</v>
      </c>
      <c r="D5">
        <v>40</v>
      </c>
      <c r="E5">
        <v>35</v>
      </c>
      <c r="F5">
        <v>10</v>
      </c>
      <c r="J5" t="s">
        <v>11</v>
      </c>
      <c r="K5">
        <f t="shared" ref="K5:N9" si="0">(C5-$H$3)^2</f>
        <v>72.25</v>
      </c>
      <c r="L5">
        <f t="shared" si="0"/>
        <v>132.25</v>
      </c>
      <c r="M5">
        <f t="shared" si="0"/>
        <v>42.25</v>
      </c>
      <c r="N5">
        <f t="shared" si="0"/>
        <v>342.25</v>
      </c>
    </row>
    <row r="6" spans="3:14" x14ac:dyDescent="0.3">
      <c r="C6">
        <v>22</v>
      </c>
      <c r="D6">
        <v>50</v>
      </c>
      <c r="E6">
        <v>30</v>
      </c>
      <c r="F6">
        <v>15</v>
      </c>
      <c r="K6">
        <f t="shared" si="0"/>
        <v>42.25</v>
      </c>
      <c r="L6">
        <f t="shared" si="0"/>
        <v>462.25</v>
      </c>
      <c r="M6">
        <f t="shared" si="0"/>
        <v>2.25</v>
      </c>
      <c r="N6">
        <f t="shared" si="0"/>
        <v>182.25</v>
      </c>
    </row>
    <row r="7" spans="3:14" x14ac:dyDescent="0.3">
      <c r="C7">
        <v>18</v>
      </c>
      <c r="D7">
        <v>45</v>
      </c>
      <c r="E7">
        <v>40</v>
      </c>
      <c r="F7">
        <v>22</v>
      </c>
      <c r="K7">
        <f t="shared" si="0"/>
        <v>110.25</v>
      </c>
      <c r="L7">
        <f t="shared" si="0"/>
        <v>272.25</v>
      </c>
      <c r="M7">
        <f t="shared" si="0"/>
        <v>132.25</v>
      </c>
      <c r="N7">
        <f t="shared" si="0"/>
        <v>42.25</v>
      </c>
    </row>
    <row r="8" spans="3:14" x14ac:dyDescent="0.3">
      <c r="C8">
        <v>25</v>
      </c>
      <c r="D8">
        <v>55</v>
      </c>
      <c r="E8">
        <v>45</v>
      </c>
      <c r="F8">
        <v>28</v>
      </c>
      <c r="K8">
        <f t="shared" si="0"/>
        <v>12.25</v>
      </c>
      <c r="L8">
        <f t="shared" si="0"/>
        <v>702.25</v>
      </c>
      <c r="M8">
        <f t="shared" si="0"/>
        <v>272.25</v>
      </c>
      <c r="N8">
        <f t="shared" si="0"/>
        <v>0.25</v>
      </c>
    </row>
    <row r="9" spans="3:14" x14ac:dyDescent="0.3">
      <c r="C9">
        <v>15</v>
      </c>
      <c r="D9">
        <v>30</v>
      </c>
      <c r="E9">
        <v>20</v>
      </c>
      <c r="F9">
        <v>5</v>
      </c>
      <c r="K9">
        <f t="shared" si="0"/>
        <v>182.25</v>
      </c>
      <c r="L9">
        <f t="shared" si="0"/>
        <v>2.25</v>
      </c>
      <c r="M9">
        <f t="shared" si="0"/>
        <v>72.25</v>
      </c>
      <c r="N9">
        <f t="shared" si="0"/>
        <v>552.25</v>
      </c>
    </row>
    <row r="11" spans="3:14" x14ac:dyDescent="0.3">
      <c r="C11">
        <f>AVERAGE(C5:C9)</f>
        <v>20</v>
      </c>
      <c r="D11">
        <f>AVERAGE(D5:D9)</f>
        <v>44</v>
      </c>
      <c r="E11">
        <f>AVERAGE(E5:E9)</f>
        <v>34</v>
      </c>
      <c r="F11">
        <f>AVERAGE(F5:F9)</f>
        <v>16</v>
      </c>
      <c r="K11">
        <f>SUM(K5:N9)</f>
        <v>3631</v>
      </c>
    </row>
    <row r="14" spans="3:14" x14ac:dyDescent="0.3">
      <c r="K14">
        <f>(C11-$H$3)^2</f>
        <v>72.25</v>
      </c>
      <c r="L14">
        <f>(D11-$H$3)^2</f>
        <v>240.25</v>
      </c>
      <c r="M14">
        <f>(E11-$H$3)^2</f>
        <v>30.25</v>
      </c>
      <c r="N14">
        <f>(F11-$H$3)^2</f>
        <v>156.25</v>
      </c>
    </row>
    <row r="16" spans="3:14" x14ac:dyDescent="0.3">
      <c r="K16">
        <f>SUM(K14:N14)</f>
        <v>499</v>
      </c>
    </row>
    <row r="17" spans="10:14" x14ac:dyDescent="0.3">
      <c r="J17" t="s">
        <v>45</v>
      </c>
      <c r="K17">
        <f>K16*5</f>
        <v>2495</v>
      </c>
    </row>
    <row r="22" spans="10:14" x14ac:dyDescent="0.3">
      <c r="J22" t="s">
        <v>44</v>
      </c>
      <c r="K22">
        <f t="shared" ref="K22:N26" si="1">(C5-C$11)^2</f>
        <v>0</v>
      </c>
      <c r="L22">
        <f t="shared" si="1"/>
        <v>16</v>
      </c>
      <c r="M22">
        <f t="shared" si="1"/>
        <v>1</v>
      </c>
      <c r="N22">
        <f t="shared" si="1"/>
        <v>36</v>
      </c>
    </row>
    <row r="23" spans="10:14" x14ac:dyDescent="0.3">
      <c r="K23">
        <f t="shared" si="1"/>
        <v>4</v>
      </c>
      <c r="L23">
        <f t="shared" si="1"/>
        <v>36</v>
      </c>
      <c r="M23">
        <f t="shared" si="1"/>
        <v>16</v>
      </c>
      <c r="N23">
        <f t="shared" si="1"/>
        <v>1</v>
      </c>
    </row>
    <row r="24" spans="10:14" x14ac:dyDescent="0.3">
      <c r="K24">
        <f t="shared" si="1"/>
        <v>4</v>
      </c>
      <c r="L24">
        <f t="shared" si="1"/>
        <v>1</v>
      </c>
      <c r="M24">
        <f t="shared" si="1"/>
        <v>36</v>
      </c>
      <c r="N24">
        <f t="shared" si="1"/>
        <v>36</v>
      </c>
    </row>
    <row r="25" spans="10:14" x14ac:dyDescent="0.3">
      <c r="K25">
        <f t="shared" si="1"/>
        <v>25</v>
      </c>
      <c r="L25">
        <f t="shared" si="1"/>
        <v>121</v>
      </c>
      <c r="M25">
        <f t="shared" si="1"/>
        <v>121</v>
      </c>
      <c r="N25">
        <f t="shared" si="1"/>
        <v>144</v>
      </c>
    </row>
    <row r="26" spans="10:14" x14ac:dyDescent="0.3">
      <c r="K26">
        <f t="shared" si="1"/>
        <v>25</v>
      </c>
      <c r="L26">
        <f t="shared" si="1"/>
        <v>196</v>
      </c>
      <c r="M26">
        <f t="shared" si="1"/>
        <v>196</v>
      </c>
      <c r="N26">
        <f t="shared" si="1"/>
        <v>121</v>
      </c>
    </row>
    <row r="29" spans="10:14" x14ac:dyDescent="0.3">
      <c r="K29">
        <f>SUM(K22:N26)</f>
        <v>1136</v>
      </c>
    </row>
    <row r="34" spans="3:9" x14ac:dyDescent="0.3">
      <c r="C34" t="s">
        <v>46</v>
      </c>
    </row>
    <row r="36" spans="3:9" ht="15" thickBot="1" x14ac:dyDescent="0.35">
      <c r="C36" t="s">
        <v>47</v>
      </c>
    </row>
    <row r="37" spans="3:9" x14ac:dyDescent="0.3">
      <c r="C37" s="57" t="s">
        <v>48</v>
      </c>
      <c r="D37" s="57" t="s">
        <v>49</v>
      </c>
      <c r="E37" s="57" t="s">
        <v>50</v>
      </c>
      <c r="F37" s="57" t="s">
        <v>38</v>
      </c>
      <c r="G37" s="57" t="s">
        <v>51</v>
      </c>
    </row>
    <row r="38" spans="3:9" x14ac:dyDescent="0.3">
      <c r="C38" t="s">
        <v>52</v>
      </c>
      <c r="D38">
        <v>5</v>
      </c>
      <c r="E38">
        <v>100</v>
      </c>
      <c r="F38">
        <v>20</v>
      </c>
      <c r="G38">
        <v>14.5</v>
      </c>
    </row>
    <row r="39" spans="3:9" x14ac:dyDescent="0.3">
      <c r="C39" t="s">
        <v>53</v>
      </c>
      <c r="D39">
        <v>5</v>
      </c>
      <c r="E39">
        <v>220</v>
      </c>
      <c r="F39">
        <v>44</v>
      </c>
      <c r="G39">
        <v>92.5</v>
      </c>
    </row>
    <row r="40" spans="3:9" x14ac:dyDescent="0.3">
      <c r="C40" t="s">
        <v>54</v>
      </c>
      <c r="D40">
        <v>5</v>
      </c>
      <c r="E40">
        <v>170</v>
      </c>
      <c r="F40">
        <v>34</v>
      </c>
      <c r="G40">
        <v>92.5</v>
      </c>
    </row>
    <row r="41" spans="3:9" ht="15" thickBot="1" x14ac:dyDescent="0.35">
      <c r="C41" s="56" t="s">
        <v>55</v>
      </c>
      <c r="D41" s="56">
        <v>5</v>
      </c>
      <c r="E41" s="56">
        <v>80</v>
      </c>
      <c r="F41" s="56">
        <v>16</v>
      </c>
      <c r="G41" s="56">
        <v>84.5</v>
      </c>
    </row>
    <row r="44" spans="3:9" ht="15" thickBot="1" x14ac:dyDescent="0.35">
      <c r="C44" t="s">
        <v>3</v>
      </c>
    </row>
    <row r="45" spans="3:9" x14ac:dyDescent="0.3">
      <c r="C45" s="57" t="s">
        <v>56</v>
      </c>
      <c r="D45" s="57" t="s">
        <v>57</v>
      </c>
      <c r="E45" s="57" t="s">
        <v>5</v>
      </c>
      <c r="F45" s="57" t="s">
        <v>58</v>
      </c>
      <c r="G45" s="57" t="s">
        <v>7</v>
      </c>
      <c r="H45" s="57" t="s">
        <v>59</v>
      </c>
      <c r="I45" s="57" t="s">
        <v>60</v>
      </c>
    </row>
    <row r="46" spans="3:9" x14ac:dyDescent="0.3">
      <c r="C46" t="s">
        <v>9</v>
      </c>
      <c r="D46">
        <v>2495</v>
      </c>
      <c r="E46">
        <v>3</v>
      </c>
      <c r="F46">
        <v>831.66666666666663</v>
      </c>
      <c r="G46">
        <v>11.713615023474178</v>
      </c>
      <c r="H46">
        <v>2.6031852948385552E-4</v>
      </c>
      <c r="I46">
        <v>3.2388715174535854</v>
      </c>
    </row>
    <row r="47" spans="3:9" x14ac:dyDescent="0.3">
      <c r="C47" t="s">
        <v>10</v>
      </c>
      <c r="D47">
        <v>1136</v>
      </c>
      <c r="E47">
        <v>16</v>
      </c>
      <c r="F47">
        <v>71</v>
      </c>
    </row>
    <row r="49" spans="3:9" ht="15" thickBot="1" x14ac:dyDescent="0.35">
      <c r="C49" s="56" t="s">
        <v>11</v>
      </c>
      <c r="D49" s="56">
        <v>3631</v>
      </c>
      <c r="E49" s="56">
        <v>19</v>
      </c>
      <c r="F49" s="56"/>
      <c r="G49" s="56"/>
      <c r="H49" s="56"/>
      <c r="I49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</cp:lastModifiedBy>
  <dcterms:created xsi:type="dcterms:W3CDTF">2021-06-07T14:51:14Z</dcterms:created>
  <dcterms:modified xsi:type="dcterms:W3CDTF">2023-08-30T18:42:49Z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c370ee94-a1cc-4fa1-ab27-b3026464c85b</vt:lpwstr>
  </property>
</Properties>
</file>