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211724\Downloads\ALL Data SDA\ANOVA Statistics\"/>
    </mc:Choice>
  </mc:AlternateContent>
  <xr:revisionPtr revIDLastSave="0" documentId="13_ncr:1_{33D8C484-8A94-4ABC-8CAD-0DBAD014EDCF}" xr6:coauthVersionLast="47" xr6:coauthVersionMax="47" xr10:uidLastSave="{00000000-0000-0000-0000-000000000000}"/>
  <bookViews>
    <workbookView xWindow="-120" yWindow="-120" windowWidth="20730" windowHeight="11040" activeTab="4" xr2:uid="{722AD6BD-CE54-41C2-82B4-207922087328}"/>
  </bookViews>
  <sheets>
    <sheet name="SST" sheetId="1" r:id="rId1"/>
    <sheet name="SSA" sheetId="3" r:id="rId2"/>
    <sheet name="SSB" sheetId="4" r:id="rId3"/>
    <sheet name="SSBetween" sheetId="6" r:id="rId4"/>
    <sheet name="Answers and Calcul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2" l="1"/>
  <c r="I18" i="2"/>
  <c r="I17" i="2"/>
  <c r="H19" i="2"/>
  <c r="H18" i="2"/>
  <c r="H17" i="2"/>
  <c r="G19" i="2"/>
  <c r="G18" i="2"/>
  <c r="G17" i="2"/>
  <c r="G16" i="2"/>
  <c r="G15" i="2"/>
  <c r="G14" i="2"/>
  <c r="G13" i="2"/>
  <c r="F11" i="2"/>
  <c r="F8" i="2"/>
  <c r="D26" i="6"/>
  <c r="D25" i="6"/>
  <c r="H22" i="4"/>
  <c r="H15" i="4"/>
  <c r="K15" i="4" s="1"/>
  <c r="H8" i="4"/>
  <c r="K8" i="4" s="1"/>
  <c r="E28" i="3"/>
  <c r="H24" i="3"/>
  <c r="P27" i="3" s="1"/>
  <c r="G24" i="3"/>
  <c r="O27" i="3" s="1"/>
  <c r="F24" i="3"/>
  <c r="N27" i="3" s="1"/>
  <c r="E24" i="3"/>
  <c r="M27" i="3" s="1"/>
  <c r="E83" i="1"/>
  <c r="H72" i="1"/>
  <c r="G71" i="1"/>
  <c r="G65" i="1"/>
  <c r="D59" i="1"/>
  <c r="H54" i="1" s="1"/>
  <c r="F19" i="2"/>
  <c r="F18" i="2"/>
  <c r="F17" i="2"/>
  <c r="F16" i="2"/>
  <c r="F15" i="2"/>
  <c r="F14" i="2"/>
  <c r="F13" i="2"/>
  <c r="G22" i="6"/>
  <c r="F22" i="6"/>
  <c r="E22" i="6"/>
  <c r="D22" i="6"/>
  <c r="E15" i="6"/>
  <c r="F15" i="6"/>
  <c r="G15" i="6"/>
  <c r="D15" i="6"/>
  <c r="I15" i="6" s="1"/>
  <c r="E8" i="6"/>
  <c r="F8" i="6"/>
  <c r="G8" i="6"/>
  <c r="L8" i="6" s="1"/>
  <c r="D8" i="6"/>
  <c r="K22" i="4"/>
  <c r="E22" i="4"/>
  <c r="F22" i="4"/>
  <c r="G22" i="4"/>
  <c r="D22" i="4"/>
  <c r="E15" i="4"/>
  <c r="F15" i="4"/>
  <c r="G15" i="4"/>
  <c r="D15" i="4"/>
  <c r="E8" i="4"/>
  <c r="F8" i="4"/>
  <c r="G8" i="4"/>
  <c r="D8" i="4"/>
  <c r="I6" i="1"/>
  <c r="D17" i="2"/>
  <c r="D18" i="2"/>
  <c r="J22" i="6"/>
  <c r="K22" i="6"/>
  <c r="L22" i="6"/>
  <c r="I22" i="6"/>
  <c r="L15" i="6"/>
  <c r="K15" i="6"/>
  <c r="J15" i="6"/>
  <c r="K8" i="6"/>
  <c r="J8" i="6"/>
  <c r="R27" i="3"/>
  <c r="H47" i="1"/>
  <c r="P17" i="2"/>
  <c r="P16" i="2"/>
  <c r="D16" i="2"/>
  <c r="H28" i="1"/>
  <c r="O9" i="2"/>
  <c r="N8" i="2"/>
  <c r="D15" i="2"/>
  <c r="D14" i="2"/>
  <c r="M4" i="3"/>
  <c r="N28" i="3" l="1"/>
  <c r="P30" i="3" s="1"/>
  <c r="I8" i="6"/>
  <c r="J11" i="6" s="1"/>
  <c r="H66" i="1"/>
  <c r="H60" i="1"/>
  <c r="F59" i="1"/>
  <c r="E59" i="1"/>
  <c r="D65" i="1"/>
  <c r="G59" i="1"/>
  <c r="H46" i="1"/>
  <c r="H21" i="4" l="1"/>
  <c r="H14" i="4"/>
  <c r="H7" i="4"/>
  <c r="N14" i="4" l="1"/>
  <c r="C26" i="4"/>
  <c r="E71" i="1"/>
  <c r="F71" i="1"/>
  <c r="D71" i="1"/>
  <c r="E65" i="1"/>
  <c r="F65" i="1"/>
  <c r="E72" i="1"/>
  <c r="D6" i="2"/>
  <c r="D33" i="1"/>
  <c r="E39" i="1"/>
  <c r="F39" i="1"/>
  <c r="G39" i="1"/>
  <c r="E45" i="1"/>
  <c r="F45" i="1"/>
  <c r="G45" i="1"/>
  <c r="D45" i="1"/>
  <c r="D39" i="1"/>
  <c r="H34" i="1" s="1"/>
  <c r="E33" i="1"/>
  <c r="F33" i="1"/>
  <c r="G33" i="1"/>
  <c r="G72" i="1" l="1"/>
  <c r="D72" i="1"/>
  <c r="F72" i="1"/>
  <c r="G46" i="1"/>
  <c r="F46" i="1"/>
  <c r="E46" i="1"/>
  <c r="H40" i="1"/>
  <c r="D46" i="1"/>
</calcChain>
</file>

<file path=xl/sharedStrings.xml><?xml version="1.0" encoding="utf-8"?>
<sst xmlns="http://schemas.openxmlformats.org/spreadsheetml/2006/main" count="193" uniqueCount="90">
  <si>
    <t>FRESHMAN</t>
  </si>
  <si>
    <t>SOPHOMORE</t>
  </si>
  <si>
    <t>JUNIOR</t>
  </si>
  <si>
    <t>SENIOR</t>
  </si>
  <si>
    <t>SWOOPS</t>
  </si>
  <si>
    <t>BALDY'S</t>
  </si>
  <si>
    <t>THE ROOST</t>
  </si>
  <si>
    <t>STUDENT HAPPINESS</t>
  </si>
  <si>
    <t>Σ</t>
  </si>
  <si>
    <t>N</t>
  </si>
  <si>
    <t>Σx</t>
  </si>
  <si>
    <t>Σx²</t>
  </si>
  <si>
    <t>(Σx)²</t>
  </si>
  <si>
    <t>CALCULATING Σx²</t>
  </si>
  <si>
    <t>CALCULATING (Σx)²</t>
  </si>
  <si>
    <t>SSA</t>
  </si>
  <si>
    <t>SSB</t>
  </si>
  <si>
    <t>SSAXB</t>
  </si>
  <si>
    <t>SSwithin</t>
  </si>
  <si>
    <t>SST</t>
  </si>
  <si>
    <t>Calculating SST</t>
  </si>
  <si>
    <t>SST=</t>
  </si>
  <si>
    <t>Σx²-((Σx)²/N)</t>
  </si>
  <si>
    <t xml:space="preserve"> </t>
  </si>
  <si>
    <t>Number of Observation (n)=</t>
  </si>
  <si>
    <t>((60^2)/15+(70^2)/15+(84^2)/15+(111^2)/15)-(105625/60)</t>
  </si>
  <si>
    <t>Total</t>
  </si>
  <si>
    <t>((82^2)/20+(104^2)/20+(139^2)/20)-(105625/60)</t>
  </si>
  <si>
    <t>ΣBlock</t>
  </si>
  <si>
    <t>Σ(ΣBlock)²/n</t>
  </si>
  <si>
    <t>DOF Factor A</t>
  </si>
  <si>
    <t>DOF Factor B</t>
  </si>
  <si>
    <t>DOF AXB</t>
  </si>
  <si>
    <t>DOFWithin</t>
  </si>
  <si>
    <t>DOF Total</t>
  </si>
  <si>
    <t>MSA</t>
  </si>
  <si>
    <t>MSB</t>
  </si>
  <si>
    <t>MS AXB</t>
  </si>
  <si>
    <t>Fstatistics A</t>
  </si>
  <si>
    <t>Fstatistics B</t>
  </si>
  <si>
    <t>Fstatistics AXB</t>
  </si>
  <si>
    <t>FCriticalA</t>
  </si>
  <si>
    <t>FCriticalB</t>
  </si>
  <si>
    <t>Fcritical AXB</t>
  </si>
  <si>
    <t>Icecream_Parlor</t>
  </si>
  <si>
    <t>Student_Category</t>
  </si>
  <si>
    <t>Tests of Between-Subjects Effects</t>
  </si>
  <si>
    <t>Dependent Variable: Frequency</t>
  </si>
  <si>
    <t>Source</t>
  </si>
  <si>
    <t>Type III Sum of Squares</t>
  </si>
  <si>
    <t>df</t>
  </si>
  <si>
    <t>Mean Square</t>
  </si>
  <si>
    <t>F</t>
  </si>
  <si>
    <t>Sig.</t>
  </si>
  <si>
    <t>Model</t>
  </si>
  <si>
    <t>Icecream_Parlor * Student_Category</t>
  </si>
  <si>
    <t>Error</t>
  </si>
  <si>
    <t>a. R Squared = .973 (Adjusted R Squared = .966)</t>
  </si>
  <si>
    <r>
      <t>1944.200</t>
    </r>
    <r>
      <rPr>
        <vertAlign val="superscript"/>
        <sz val="9"/>
        <color indexed="8"/>
        <rFont val="Arial"/>
        <family val="2"/>
      </rPr>
      <t>a</t>
    </r>
  </si>
  <si>
    <t>sum of X square</t>
  </si>
  <si>
    <t>Total (nAi)</t>
  </si>
  <si>
    <t>((ΣAi)²/nA)-((Σx)²/N)</t>
  </si>
  <si>
    <t>((ΣBi)²/nB)-((Σx)²/N)</t>
  </si>
  <si>
    <t>Σ(ΣBlock)²/n)-((Σx)²/N)</t>
  </si>
  <si>
    <t>SSBetween</t>
  </si>
  <si>
    <t>SSwithin=  SST- SSBetween</t>
  </si>
  <si>
    <t>SSAXB= SSBetween-SSA-SSB</t>
  </si>
  <si>
    <t>N=</t>
  </si>
  <si>
    <t>Total DOF</t>
  </si>
  <si>
    <t>N-1</t>
  </si>
  <si>
    <t>MSwithin</t>
  </si>
  <si>
    <t>Anova: Two-Factor With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</si>
  <si>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</si>
  <si>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</si>
  <si>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</si>
  <si>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</si>
  <si>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</si>
  <si>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</si>
  <si>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</si>
  <si>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</si>
  <si>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</si>
  <si>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P-value</t>
  </si>
  <si>
    <t>F crit</t>
  </si>
  <si>
    <t>Sample</t>
  </si>
  <si>
    <t>Columns</t>
  </si>
  <si>
    <t>Interaction</t>
  </si>
  <si>
    <t>Within</t>
  </si>
  <si>
    <t xml:space="preserve"> =((13^2)/5+(16^2)/5+(21^2)/5+(32^2)/5+(19)^2/5+(22^2)/5+(26^2)/5+(37^2)/5+(28^2)/5+(32^2)/5+(37^2)/5+(42^2)/5)-(105625/60)</t>
  </si>
  <si>
    <t>CRITICAL VALUE</t>
  </si>
  <si>
    <t>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</si>
</sst>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"/>
    <numFmt numFmtId="166" formatCode="####.000"/>
    <numFmt numFmtId="167" formatCode="0.00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15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8" fillId="0" borderId="0" xfId="0" applyFont="1"/>
    <xf numFmtId="0" fontId="7" fillId="0" borderId="7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7" xfId="0" applyFont="1" applyBorder="1"/>
    <xf numFmtId="1" fontId="11" fillId="0" borderId="1" xfId="0" applyNumberFormat="1" applyFont="1" applyBorder="1" applyAlignment="1">
      <alignment horizontal="center"/>
    </xf>
    <xf numFmtId="0" fontId="16" fillId="0" borderId="0" xfId="1"/>
    <xf numFmtId="0" fontId="18" fillId="0" borderId="16" xfId="1" applyFont="1" applyBorder="1" applyAlignment="1">
      <alignment horizontal="center" wrapText="1"/>
    </xf>
    <xf numFmtId="0" fontId="18" fillId="0" borderId="17" xfId="1" applyFont="1" applyBorder="1" applyAlignment="1">
      <alignment horizontal="center" wrapText="1"/>
    </xf>
    <xf numFmtId="0" fontId="18" fillId="0" borderId="25" xfId="1" applyFont="1" applyBorder="1" applyAlignment="1">
      <alignment horizontal="center" wrapText="1"/>
    </xf>
    <xf numFmtId="0" fontId="18" fillId="0" borderId="26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right" vertical="top"/>
    </xf>
    <xf numFmtId="164" fontId="18" fillId="0" borderId="27" xfId="1" applyNumberFormat="1" applyFont="1" applyBorder="1" applyAlignment="1">
      <alignment horizontal="right" vertical="top"/>
    </xf>
    <xf numFmtId="165" fontId="18" fillId="0" borderId="27" xfId="1" applyNumberFormat="1" applyFont="1" applyBorder="1" applyAlignment="1">
      <alignment horizontal="right" vertical="top"/>
    </xf>
    <xf numFmtId="166" fontId="18" fillId="0" borderId="19" xfId="1" applyNumberFormat="1" applyFont="1" applyBorder="1" applyAlignment="1">
      <alignment horizontal="right" vertical="top"/>
    </xf>
    <xf numFmtId="0" fontId="18" fillId="0" borderId="28" xfId="1" applyFont="1" applyBorder="1" applyAlignment="1">
      <alignment horizontal="left" vertical="top" wrapText="1"/>
    </xf>
    <xf numFmtId="165" fontId="18" fillId="0" borderId="20" xfId="1" applyNumberFormat="1" applyFont="1" applyBorder="1" applyAlignment="1">
      <alignment horizontal="right" vertical="top"/>
    </xf>
    <xf numFmtId="164" fontId="18" fillId="0" borderId="29" xfId="1" applyNumberFormat="1" applyFont="1" applyBorder="1" applyAlignment="1">
      <alignment horizontal="right" vertical="top"/>
    </xf>
    <xf numFmtId="165" fontId="18" fillId="0" borderId="29" xfId="1" applyNumberFormat="1" applyFont="1" applyBorder="1" applyAlignment="1">
      <alignment horizontal="right" vertical="top"/>
    </xf>
    <xf numFmtId="166" fontId="18" fillId="0" borderId="21" xfId="1" applyNumberFormat="1" applyFont="1" applyBorder="1" applyAlignment="1">
      <alignment horizontal="right" vertical="top"/>
    </xf>
    <xf numFmtId="166" fontId="18" fillId="0" borderId="29" xfId="1" applyNumberFormat="1" applyFont="1" applyBorder="1" applyAlignment="1">
      <alignment horizontal="right" vertical="top"/>
    </xf>
    <xf numFmtId="0" fontId="18" fillId="0" borderId="29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30" xfId="1" applyFont="1" applyBorder="1" applyAlignment="1">
      <alignment horizontal="left" vertical="top" wrapText="1"/>
    </xf>
    <xf numFmtId="165" fontId="18" fillId="0" borderId="22" xfId="1" applyNumberFormat="1" applyFont="1" applyBorder="1" applyAlignment="1">
      <alignment horizontal="right" vertical="top"/>
    </xf>
    <xf numFmtId="164" fontId="18" fillId="0" borderId="31" xfId="1" applyNumberFormat="1" applyFont="1" applyBorder="1" applyAlignment="1">
      <alignment horizontal="right" vertical="top"/>
    </xf>
    <xf numFmtId="0" fontId="18" fillId="0" borderId="31" xfId="1" applyFont="1" applyBorder="1" applyAlignment="1">
      <alignment horizontal="left" vertical="top" wrapText="1"/>
    </xf>
    <xf numFmtId="0" fontId="18" fillId="0" borderId="23" xfId="1" applyFont="1" applyBorder="1" applyAlignment="1">
      <alignment horizontal="left" vertical="top" wrapText="1"/>
    </xf>
    <xf numFmtId="0" fontId="20" fillId="0" borderId="3" xfId="0" applyFont="1" applyBorder="1" applyAlignment="1">
      <alignment horizontal="left"/>
    </xf>
    <xf numFmtId="0" fontId="22" fillId="0" borderId="0" xfId="0" applyFont="1"/>
    <xf numFmtId="0" fontId="24" fillId="0" borderId="0" xfId="0" applyFont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7" fillId="0" borderId="1" xfId="0" applyFont="1" applyBorder="1" applyAlignment="1">
      <alignment horizontal="right"/>
    </xf>
    <xf numFmtId="0" fontId="27" fillId="0" borderId="7" xfId="0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8" fillId="0" borderId="1" xfId="0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0" fontId="5" fillId="0" borderId="4" xfId="0" applyFont="1" applyBorder="1"/>
    <xf numFmtId="0" fontId="5" fillId="0" borderId="15" xfId="0" applyFont="1" applyBorder="1"/>
    <xf numFmtId="0" fontId="5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0" fontId="27" fillId="0" borderId="8" xfId="0" applyFont="1" applyBorder="1"/>
    <xf numFmtId="0" fontId="27" fillId="0" borderId="10" xfId="0" applyFont="1" applyBorder="1"/>
    <xf numFmtId="0" fontId="27" fillId="0" borderId="11" xfId="0" applyFont="1" applyBorder="1"/>
    <xf numFmtId="0" fontId="27" fillId="0" borderId="12" xfId="0" applyFont="1" applyBorder="1"/>
    <xf numFmtId="0" fontId="27" fillId="0" borderId="13" xfId="0" applyFont="1" applyBorder="1"/>
    <xf numFmtId="0" fontId="27" fillId="0" borderId="15" xfId="0" applyFont="1" applyBorder="1"/>
    <xf numFmtId="0" fontId="30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31" fillId="0" borderId="8" xfId="0" applyFont="1" applyBorder="1"/>
    <xf numFmtId="0" fontId="31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1" fillId="0" borderId="15" xfId="0" applyFont="1" applyBorder="1"/>
    <xf numFmtId="0" fontId="32" fillId="0" borderId="32" xfId="0" applyFont="1" applyBorder="1" applyAlignment="1">
      <alignment horizontal="right"/>
    </xf>
    <xf numFmtId="0" fontId="0" fillId="0" borderId="14" xfId="0" applyBorder="1"/>
    <xf numFmtId="0" fontId="33" fillId="0" borderId="33" xfId="0" applyFont="1" applyBorder="1" applyAlignment="1">
      <alignment horizontal="center"/>
    </xf>
    <xf numFmtId="0" fontId="21" fillId="0" borderId="0" xfId="0" applyFont="1"/>
    <xf numFmtId="0" fontId="34" fillId="0" borderId="0" xfId="0" applyFont="1"/>
    <xf numFmtId="1" fontId="0" fillId="0" borderId="0" xfId="0" applyNumberForma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8" fillId="0" borderId="24" xfId="1" applyFont="1" applyBorder="1" applyAlignment="1">
      <alignment horizontal="left" wrapText="1"/>
    </xf>
    <xf numFmtId="0" fontId="18" fillId="0" borderId="0" xfId="1" applyFont="1" applyAlignment="1">
      <alignment horizontal="left" vertical="top" wrapText="1"/>
    </xf>
    <xf numFmtId="0" fontId="17" fillId="0" borderId="0" xfId="1" applyFont="1" applyAlignment="1">
      <alignment horizontal="center" vertical="center" wrapText="1"/>
    </xf>
    <xf numFmtId="0" fontId="35" fillId="0" borderId="0" xfId="0" applyFont="1"/>
    <xf numFmtId="0" fontId="27" fillId="0" borderId="0" xfId="0" applyFont="1" applyFill="1" applyBorder="1"/>
    <xf numFmtId="167" fontId="35" fillId="0" borderId="0" xfId="0" applyNumberFormat="1" applyFont="1"/>
  </cellXfs>
  <cellStyles count="2">
    <cellStyle name="Normal" xfId="0" builtinId="0"/>
    <cellStyle name="Normal_Answers and Calculations" xfId="1" xr:uid="{5606C37C-3F5E-4645-94EE-61222C983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D728-A0E5-4A56-A0D0-76C96FDD328C}">
  <dimension ref="C1:S84"/>
  <sheetViews>
    <sheetView topLeftCell="A30" zoomScale="90" zoomScaleNormal="90" workbookViewId="0">
      <selection activeCell="O82" sqref="O82"/>
    </sheetView>
  </sheetViews>
  <sheetFormatPr defaultRowHeight="15" x14ac:dyDescent="0.25"/>
  <cols>
    <col min="3" max="3" width="18.7109375" customWidth="1"/>
    <col min="4" max="7" width="14.28515625" customWidth="1"/>
    <col min="8" max="8" width="20" customWidth="1"/>
    <col min="12" max="12" width="24.28515625" customWidth="1"/>
    <col min="13" max="13" width="16" customWidth="1"/>
    <col min="18" max="18" width="18.42578125" customWidth="1"/>
  </cols>
  <sheetData>
    <row r="1" spans="3:18" ht="15.75" thickBot="1" x14ac:dyDescent="0.3"/>
    <row r="2" spans="3:18" x14ac:dyDescent="0.25">
      <c r="C2" s="126" t="s">
        <v>7</v>
      </c>
      <c r="D2" s="127"/>
      <c r="E2" s="127"/>
      <c r="F2" s="127"/>
      <c r="G2" s="128"/>
    </row>
    <row r="3" spans="3:18" x14ac:dyDescent="0.25">
      <c r="C3" s="129"/>
      <c r="D3" s="130"/>
      <c r="E3" s="130"/>
      <c r="F3" s="130"/>
      <c r="G3" s="131"/>
    </row>
    <row r="4" spans="3:18" ht="15.75" thickBot="1" x14ac:dyDescent="0.3">
      <c r="C4" s="132"/>
      <c r="D4" s="133"/>
      <c r="E4" s="133"/>
      <c r="F4" s="133"/>
      <c r="G4" s="134"/>
    </row>
    <row r="5" spans="3:18" ht="26.45" customHeight="1" thickBot="1" x14ac:dyDescent="0.3">
      <c r="D5" s="6" t="s">
        <v>0</v>
      </c>
      <c r="E5" s="6" t="s">
        <v>1</v>
      </c>
      <c r="F5" s="6" t="s">
        <v>2</v>
      </c>
      <c r="G5" s="3" t="s">
        <v>3</v>
      </c>
      <c r="M5" t="s">
        <v>71</v>
      </c>
    </row>
    <row r="6" spans="3:18" x14ac:dyDescent="0.25">
      <c r="C6" s="114" t="s">
        <v>4</v>
      </c>
      <c r="D6" s="4">
        <v>3</v>
      </c>
      <c r="E6" s="4">
        <v>4</v>
      </c>
      <c r="F6" s="4">
        <v>5</v>
      </c>
      <c r="G6" s="1">
        <v>6</v>
      </c>
      <c r="I6">
        <f>SUM(D6:G20)</f>
        <v>325</v>
      </c>
    </row>
    <row r="7" spans="3:18" x14ac:dyDescent="0.25">
      <c r="C7" s="115"/>
      <c r="D7" s="5">
        <v>1</v>
      </c>
      <c r="E7" s="5">
        <v>2</v>
      </c>
      <c r="F7" s="5">
        <v>5</v>
      </c>
      <c r="G7" s="2">
        <v>6</v>
      </c>
      <c r="M7" t="s">
        <v>72</v>
      </c>
      <c r="N7" t="s">
        <v>0</v>
      </c>
      <c r="O7" t="s">
        <v>1</v>
      </c>
      <c r="P7" t="s">
        <v>2</v>
      </c>
      <c r="Q7" t="s">
        <v>3</v>
      </c>
      <c r="R7" t="s">
        <v>26</v>
      </c>
    </row>
    <row r="8" spans="3:18" ht="15.75" thickBot="1" x14ac:dyDescent="0.3">
      <c r="C8" s="115"/>
      <c r="D8" s="5">
        <v>3</v>
      </c>
      <c r="E8" s="5">
        <v>3</v>
      </c>
      <c r="F8" s="5">
        <v>4</v>
      </c>
      <c r="G8" s="2">
        <v>7</v>
      </c>
      <c r="M8" s="95" t="s">
        <v>4</v>
      </c>
      <c r="N8" s="95"/>
      <c r="O8" s="95"/>
      <c r="P8" s="95"/>
      <c r="Q8" s="95"/>
      <c r="R8" s="95"/>
    </row>
    <row r="9" spans="3:18" x14ac:dyDescent="0.25">
      <c r="C9" s="115"/>
      <c r="D9" s="5">
        <v>2</v>
      </c>
      <c r="E9" s="5">
        <v>4</v>
      </c>
      <c r="F9" s="5">
        <v>3</v>
      </c>
      <c r="G9" s="2">
        <v>8</v>
      </c>
      <c r="M9" t="s">
        <v>73</v>
      </c>
      <c r="N9">
        <v>5</v>
      </c>
      <c r="O9">
        <v>5</v>
      </c>
      <c r="P9">
        <v>5</v>
      </c>
      <c r="Q9">
        <v>5</v>
      </c>
      <c r="R9">
        <v>20</v>
      </c>
    </row>
    <row r="10" spans="3:18" ht="15.75" thickBot="1" x14ac:dyDescent="0.3">
      <c r="C10" s="116"/>
      <c r="D10" s="6">
        <v>4</v>
      </c>
      <c r="E10" s="6">
        <v>3</v>
      </c>
      <c r="F10" s="6">
        <v>4</v>
      </c>
      <c r="G10" s="3">
        <v>5</v>
      </c>
      <c r="M10" t="s">
        <v>74</v>
      </c>
      <c r="N10">
        <v>13</v>
      </c>
      <c r="O10">
        <v>16</v>
      </c>
      <c r="P10">
        <v>21</v>
      </c>
      <c r="Q10">
        <v>32</v>
      </c>
      <c r="R10">
        <v>82</v>
      </c>
    </row>
    <row r="11" spans="3:18" x14ac:dyDescent="0.25">
      <c r="C11" s="114" t="s">
        <v>5</v>
      </c>
      <c r="D11" s="4">
        <v>4</v>
      </c>
      <c r="E11" s="4">
        <v>3</v>
      </c>
      <c r="F11" s="4">
        <v>6</v>
      </c>
      <c r="G11" s="1">
        <v>7</v>
      </c>
      <c r="M11" t="s">
        <v>75</v>
      </c>
      <c r="N11">
        <v>2.6</v>
      </c>
      <c r="O11">
        <v>3.2</v>
      </c>
      <c r="P11">
        <v>4.2</v>
      </c>
      <c r="Q11">
        <v>6.4</v>
      </c>
      <c r="R11">
        <v>4.0999999999999996</v>
      </c>
    </row>
    <row r="12" spans="3:18" x14ac:dyDescent="0.25">
      <c r="C12" s="115"/>
      <c r="D12" s="5">
        <v>3</v>
      </c>
      <c r="E12" s="5">
        <v>5</v>
      </c>
      <c r="F12" s="5">
        <v>4</v>
      </c>
      <c r="G12" s="2">
        <v>8</v>
      </c>
      <c r="M12" t="s">
        <v>76</v>
      </c>
      <c r="N12">
        <v>1.3000000000000007</v>
      </c>
      <c r="O12">
        <v>0.69999999999999929</v>
      </c>
      <c r="P12">
        <v>0.69999999999999929</v>
      </c>
      <c r="Q12">
        <v>1.2999999999999972</v>
      </c>
      <c r="R12">
        <v>3.0421052631578953</v>
      </c>
    </row>
    <row r="13" spans="3:18" x14ac:dyDescent="0.25">
      <c r="C13" s="115"/>
      <c r="D13" s="5">
        <v>5</v>
      </c>
      <c r="E13" s="5">
        <v>4</v>
      </c>
      <c r="F13" s="5">
        <v>5</v>
      </c>
      <c r="G13" s="2">
        <v>7</v>
      </c>
    </row>
    <row r="14" spans="3:18" ht="15.75" thickBot="1" x14ac:dyDescent="0.3">
      <c r="C14" s="115"/>
      <c r="D14" s="5">
        <v>4</v>
      </c>
      <c r="E14" s="5">
        <v>5</v>
      </c>
      <c r="F14" s="5">
        <v>5</v>
      </c>
      <c r="G14" s="2">
        <v>9</v>
      </c>
      <c r="M14" s="95" t="s">
        <v>5</v>
      </c>
      <c r="N14" s="95"/>
      <c r="O14" s="95"/>
      <c r="P14" s="95"/>
      <c r="Q14" s="95"/>
      <c r="R14" s="95"/>
    </row>
    <row r="15" spans="3:18" ht="15.75" thickBot="1" x14ac:dyDescent="0.3">
      <c r="C15" s="116"/>
      <c r="D15" s="6">
        <v>3</v>
      </c>
      <c r="E15" s="6">
        <v>5</v>
      </c>
      <c r="F15" s="6">
        <v>6</v>
      </c>
      <c r="G15" s="3">
        <v>6</v>
      </c>
      <c r="M15" t="s">
        <v>73</v>
      </c>
      <c r="N15">
        <v>5</v>
      </c>
      <c r="O15">
        <v>5</v>
      </c>
      <c r="P15">
        <v>5</v>
      </c>
      <c r="Q15">
        <v>5</v>
      </c>
      <c r="R15">
        <v>20</v>
      </c>
    </row>
    <row r="16" spans="3:18" x14ac:dyDescent="0.25">
      <c r="C16" s="114" t="s">
        <v>6</v>
      </c>
      <c r="D16" s="4">
        <v>8</v>
      </c>
      <c r="E16" s="4">
        <v>6</v>
      </c>
      <c r="F16" s="4">
        <v>6</v>
      </c>
      <c r="G16" s="1">
        <v>7</v>
      </c>
      <c r="M16" t="s">
        <v>74</v>
      </c>
      <c r="N16">
        <v>19</v>
      </c>
      <c r="O16">
        <v>22</v>
      </c>
      <c r="P16">
        <v>26</v>
      </c>
      <c r="Q16">
        <v>37</v>
      </c>
      <c r="R16">
        <v>104</v>
      </c>
    </row>
    <row r="17" spans="3:18" x14ac:dyDescent="0.25">
      <c r="C17" s="115"/>
      <c r="D17" s="5">
        <v>6</v>
      </c>
      <c r="E17" s="5">
        <v>8</v>
      </c>
      <c r="F17" s="5">
        <v>8</v>
      </c>
      <c r="G17" s="2">
        <v>8</v>
      </c>
      <c r="M17" t="s">
        <v>75</v>
      </c>
      <c r="N17">
        <v>3.8</v>
      </c>
      <c r="O17">
        <v>4.4000000000000004</v>
      </c>
      <c r="P17">
        <v>5.2</v>
      </c>
      <c r="Q17">
        <v>7.4</v>
      </c>
      <c r="R17">
        <v>5.2</v>
      </c>
    </row>
    <row r="18" spans="3:18" x14ac:dyDescent="0.25">
      <c r="C18" s="115"/>
      <c r="D18" s="5">
        <v>4</v>
      </c>
      <c r="E18" s="5">
        <v>6</v>
      </c>
      <c r="F18" s="5">
        <v>7</v>
      </c>
      <c r="G18" s="2">
        <v>10</v>
      </c>
      <c r="M18" t="s">
        <v>76</v>
      </c>
      <c r="N18">
        <v>0.69999999999999929</v>
      </c>
      <c r="O18">
        <v>0.80000000000000071</v>
      </c>
      <c r="P18">
        <v>0.70000000000000284</v>
      </c>
      <c r="Q18">
        <v>1.2999999999999972</v>
      </c>
      <c r="R18">
        <v>2.6947368421052658</v>
      </c>
    </row>
    <row r="19" spans="3:18" x14ac:dyDescent="0.25">
      <c r="C19" s="115"/>
      <c r="D19" s="5">
        <v>5</v>
      </c>
      <c r="E19" s="5">
        <v>7</v>
      </c>
      <c r="F19" s="5">
        <v>7</v>
      </c>
      <c r="G19" s="2">
        <v>9</v>
      </c>
    </row>
    <row r="20" spans="3:18" ht="15.75" thickBot="1" x14ac:dyDescent="0.3">
      <c r="C20" s="116"/>
      <c r="D20" s="6">
        <v>5</v>
      </c>
      <c r="E20" s="6">
        <v>5</v>
      </c>
      <c r="F20" s="6">
        <v>9</v>
      </c>
      <c r="G20" s="3">
        <v>8</v>
      </c>
      <c r="M20" s="95" t="s">
        <v>6</v>
      </c>
      <c r="N20" s="95"/>
      <c r="O20" s="95"/>
      <c r="P20" s="95"/>
      <c r="Q20" s="95"/>
      <c r="R20" s="95"/>
    </row>
    <row r="21" spans="3:18" x14ac:dyDescent="0.25">
      <c r="M21" t="s">
        <v>73</v>
      </c>
      <c r="N21">
        <v>5</v>
      </c>
      <c r="O21">
        <v>5</v>
      </c>
      <c r="P21">
        <v>5</v>
      </c>
      <c r="Q21">
        <v>5</v>
      </c>
      <c r="R21">
        <v>20</v>
      </c>
    </row>
    <row r="22" spans="3:18" ht="15.75" thickBot="1" x14ac:dyDescent="0.3">
      <c r="M22" t="s">
        <v>74</v>
      </c>
      <c r="N22">
        <v>28</v>
      </c>
      <c r="O22">
        <v>32</v>
      </c>
      <c r="P22">
        <v>37</v>
      </c>
      <c r="Q22">
        <v>42</v>
      </c>
      <c r="R22">
        <v>139</v>
      </c>
    </row>
    <row r="23" spans="3:18" ht="73.150000000000006" customHeight="1" thickBot="1" x14ac:dyDescent="0.95">
      <c r="C23" s="120" t="s">
        <v>14</v>
      </c>
      <c r="D23" s="121"/>
      <c r="E23" s="121"/>
      <c r="F23" s="121"/>
      <c r="G23" s="121"/>
      <c r="H23" s="122"/>
      <c r="M23" t="s">
        <v>75</v>
      </c>
      <c r="N23">
        <v>5.6</v>
      </c>
      <c r="O23">
        <v>6.4</v>
      </c>
      <c r="P23">
        <v>7.4</v>
      </c>
      <c r="Q23">
        <v>8.4</v>
      </c>
      <c r="R23">
        <v>6.95</v>
      </c>
    </row>
    <row r="24" spans="3:18" x14ac:dyDescent="0.25">
      <c r="C24" s="126" t="s">
        <v>7</v>
      </c>
      <c r="D24" s="127"/>
      <c r="E24" s="127"/>
      <c r="F24" s="127"/>
      <c r="G24" s="128"/>
      <c r="H24" s="123" t="s">
        <v>8</v>
      </c>
      <c r="M24" t="s">
        <v>76</v>
      </c>
      <c r="N24">
        <v>2.2999999999999972</v>
      </c>
      <c r="O24">
        <v>1.2999999999999972</v>
      </c>
      <c r="P24">
        <v>1.2999999999999972</v>
      </c>
      <c r="Q24">
        <v>1.2999999999999972</v>
      </c>
      <c r="R24">
        <v>2.4710526315789498</v>
      </c>
    </row>
    <row r="25" spans="3:18" x14ac:dyDescent="0.25">
      <c r="C25" s="129"/>
      <c r="D25" s="130"/>
      <c r="E25" s="130"/>
      <c r="F25" s="130"/>
      <c r="G25" s="131"/>
      <c r="H25" s="124"/>
    </row>
    <row r="26" spans="3:18" ht="15.75" thickBot="1" x14ac:dyDescent="0.3">
      <c r="C26" s="132"/>
      <c r="D26" s="133"/>
      <c r="E26" s="133"/>
      <c r="F26" s="133"/>
      <c r="G26" s="134"/>
      <c r="H26" s="124"/>
      <c r="M26" s="95" t="s">
        <v>26</v>
      </c>
      <c r="N26" s="95"/>
      <c r="O26" s="95"/>
      <c r="P26" s="95"/>
      <c r="Q26" s="95"/>
    </row>
    <row r="27" spans="3:18" ht="15.75" thickBot="1" x14ac:dyDescent="0.3">
      <c r="D27" s="6" t="s">
        <v>0</v>
      </c>
      <c r="E27" s="6" t="s">
        <v>1</v>
      </c>
      <c r="F27" s="6" t="s">
        <v>2</v>
      </c>
      <c r="G27" s="3" t="s">
        <v>3</v>
      </c>
      <c r="H27" s="125"/>
      <c r="M27" t="s">
        <v>73</v>
      </c>
      <c r="N27">
        <v>15</v>
      </c>
      <c r="O27">
        <v>15</v>
      </c>
      <c r="P27">
        <v>15</v>
      </c>
      <c r="Q27">
        <v>15</v>
      </c>
    </row>
    <row r="28" spans="3:18" ht="15.75" x14ac:dyDescent="0.25">
      <c r="C28" s="114" t="s">
        <v>4</v>
      </c>
      <c r="D28" s="9">
        <v>3</v>
      </c>
      <c r="E28" s="9">
        <v>4</v>
      </c>
      <c r="F28" s="9">
        <v>5</v>
      </c>
      <c r="G28" s="10">
        <v>6</v>
      </c>
      <c r="H28" s="117">
        <f>SUM(D33:G33)</f>
        <v>82</v>
      </c>
      <c r="M28" t="s">
        <v>74</v>
      </c>
      <c r="N28">
        <v>60</v>
      </c>
      <c r="O28">
        <v>70</v>
      </c>
      <c r="P28">
        <v>84</v>
      </c>
      <c r="Q28">
        <v>111</v>
      </c>
    </row>
    <row r="29" spans="3:18" ht="15.75" x14ac:dyDescent="0.25">
      <c r="C29" s="115"/>
      <c r="D29" s="11">
        <v>1</v>
      </c>
      <c r="E29" s="11">
        <v>2</v>
      </c>
      <c r="F29" s="11">
        <v>5</v>
      </c>
      <c r="G29" s="12">
        <v>6</v>
      </c>
      <c r="H29" s="118"/>
      <c r="M29" t="s">
        <v>75</v>
      </c>
      <c r="N29">
        <v>4</v>
      </c>
      <c r="O29">
        <v>4.666666666666667</v>
      </c>
      <c r="P29">
        <v>5.6</v>
      </c>
      <c r="Q29">
        <v>7.4</v>
      </c>
    </row>
    <row r="30" spans="3:18" ht="15.75" x14ac:dyDescent="0.25">
      <c r="C30" s="115"/>
      <c r="D30" s="11">
        <v>3</v>
      </c>
      <c r="E30" s="11">
        <v>3</v>
      </c>
      <c r="F30" s="11">
        <v>4</v>
      </c>
      <c r="G30" s="12">
        <v>7</v>
      </c>
      <c r="H30" s="118"/>
      <c r="M30" t="s">
        <v>76</v>
      </c>
      <c r="N30">
        <v>2.8571428571428572</v>
      </c>
      <c r="O30">
        <v>2.6666666666666652</v>
      </c>
      <c r="P30">
        <v>2.6857142857142873</v>
      </c>
      <c r="Q30">
        <v>1.8285714285714303</v>
      </c>
    </row>
    <row r="31" spans="3:18" ht="15.75" x14ac:dyDescent="0.25">
      <c r="C31" s="115"/>
      <c r="D31" s="11">
        <v>2</v>
      </c>
      <c r="E31" s="11">
        <v>4</v>
      </c>
      <c r="F31" s="11">
        <v>3</v>
      </c>
      <c r="G31" s="12">
        <v>8</v>
      </c>
      <c r="H31" s="118"/>
    </row>
    <row r="32" spans="3:18" ht="16.5" thickBot="1" x14ac:dyDescent="0.3">
      <c r="C32" s="116"/>
      <c r="D32" s="13">
        <v>4</v>
      </c>
      <c r="E32" s="13">
        <v>3</v>
      </c>
      <c r="F32" s="13">
        <v>4</v>
      </c>
      <c r="G32" s="14">
        <v>5</v>
      </c>
      <c r="H32" s="118"/>
    </row>
    <row r="33" spans="3:19" ht="29.25" thickBot="1" x14ac:dyDescent="0.3">
      <c r="C33" s="7" t="s">
        <v>8</v>
      </c>
      <c r="D33" s="11">
        <f>SUM(D28:D32)</f>
        <v>13</v>
      </c>
      <c r="E33" s="11">
        <f t="shared" ref="E33:G33" si="0">SUM(E28:E32)</f>
        <v>16</v>
      </c>
      <c r="F33" s="11">
        <f t="shared" si="0"/>
        <v>21</v>
      </c>
      <c r="G33" s="11">
        <f t="shared" si="0"/>
        <v>32</v>
      </c>
      <c r="H33" s="119"/>
      <c r="M33" t="s">
        <v>77</v>
      </c>
    </row>
    <row r="34" spans="3:19" ht="15.75" x14ac:dyDescent="0.25">
      <c r="C34" s="114" t="s">
        <v>5</v>
      </c>
      <c r="D34" s="9">
        <v>4</v>
      </c>
      <c r="E34" s="9">
        <v>3</v>
      </c>
      <c r="F34" s="9">
        <v>6</v>
      </c>
      <c r="G34" s="10">
        <v>7</v>
      </c>
      <c r="H34" s="117">
        <f t="shared" ref="H34" si="1">SUM(D39:G39)</f>
        <v>104</v>
      </c>
      <c r="M34" s="97" t="s">
        <v>78</v>
      </c>
      <c r="N34" s="97" t="s">
        <v>79</v>
      </c>
      <c r="O34" s="97" t="s">
        <v>50</v>
      </c>
      <c r="P34" s="97" t="s">
        <v>80</v>
      </c>
      <c r="Q34" s="97" t="s">
        <v>52</v>
      </c>
      <c r="R34" s="97" t="s">
        <v>81</v>
      </c>
      <c r="S34" s="97" t="s">
        <v>82</v>
      </c>
    </row>
    <row r="35" spans="3:19" ht="15.75" x14ac:dyDescent="0.25">
      <c r="C35" s="115"/>
      <c r="D35" s="11">
        <v>3</v>
      </c>
      <c r="E35" s="11">
        <v>5</v>
      </c>
      <c r="F35" s="11">
        <v>4</v>
      </c>
      <c r="G35" s="12">
        <v>8</v>
      </c>
      <c r="H35" s="118"/>
      <c r="M35" t="s">
        <v>83</v>
      </c>
      <c r="N35">
        <v>82.633333333333411</v>
      </c>
      <c r="O35">
        <v>2</v>
      </c>
      <c r="P35">
        <v>41.316666666666706</v>
      </c>
      <c r="Q35">
        <v>36.189781021897836</v>
      </c>
      <c r="R35">
        <v>2.6092968000420732E-10</v>
      </c>
      <c r="S35">
        <v>3.1907273359284987</v>
      </c>
    </row>
    <row r="36" spans="3:19" ht="15.75" x14ac:dyDescent="0.25">
      <c r="C36" s="115"/>
      <c r="D36" s="11">
        <v>5</v>
      </c>
      <c r="E36" s="11">
        <v>4</v>
      </c>
      <c r="F36" s="11">
        <v>5</v>
      </c>
      <c r="G36" s="12">
        <v>7</v>
      </c>
      <c r="H36" s="118"/>
      <c r="M36" t="s">
        <v>84</v>
      </c>
      <c r="N36">
        <v>98.050000000000097</v>
      </c>
      <c r="O36">
        <v>3</v>
      </c>
      <c r="P36">
        <v>32.683333333333366</v>
      </c>
      <c r="Q36">
        <v>28.627737226277397</v>
      </c>
      <c r="R36">
        <v>9.2466646519218796E-11</v>
      </c>
      <c r="S36">
        <v>2.7980606354356103</v>
      </c>
    </row>
    <row r="37" spans="3:19" ht="15.75" x14ac:dyDescent="0.25">
      <c r="C37" s="115"/>
      <c r="D37" s="11">
        <v>4</v>
      </c>
      <c r="E37" s="11">
        <v>5</v>
      </c>
      <c r="F37" s="11">
        <v>5</v>
      </c>
      <c r="G37" s="12">
        <v>9</v>
      </c>
      <c r="H37" s="118"/>
      <c r="M37" t="s">
        <v>85</v>
      </c>
      <c r="N37">
        <v>3.0999999999999091</v>
      </c>
      <c r="O37">
        <v>6</v>
      </c>
      <c r="P37">
        <v>0.51666666666665151</v>
      </c>
      <c r="Q37">
        <v>0.45255474452553413</v>
      </c>
      <c r="R37">
        <v>0.83957975141615737</v>
      </c>
      <c r="S37">
        <v>2.29460131347063</v>
      </c>
    </row>
    <row r="38" spans="3:19" ht="16.5" thickBot="1" x14ac:dyDescent="0.3">
      <c r="C38" s="116"/>
      <c r="D38" s="13">
        <v>3</v>
      </c>
      <c r="E38" s="13">
        <v>5</v>
      </c>
      <c r="F38" s="13">
        <v>6</v>
      </c>
      <c r="G38" s="14">
        <v>6</v>
      </c>
      <c r="H38" s="118"/>
      <c r="M38" t="s">
        <v>86</v>
      </c>
      <c r="N38">
        <v>54.800000000000011</v>
      </c>
      <c r="O38">
        <v>48</v>
      </c>
      <c r="P38">
        <v>1.1416666666666668</v>
      </c>
    </row>
    <row r="39" spans="3:19" ht="29.25" thickBot="1" x14ac:dyDescent="0.3">
      <c r="C39" s="7" t="s">
        <v>8</v>
      </c>
      <c r="D39" s="11">
        <f>SUM(D34:D38)</f>
        <v>19</v>
      </c>
      <c r="E39" s="11">
        <f t="shared" ref="E39:G39" si="2">SUM(E34:E38)</f>
        <v>22</v>
      </c>
      <c r="F39" s="11">
        <f t="shared" si="2"/>
        <v>26</v>
      </c>
      <c r="G39" s="11">
        <f t="shared" si="2"/>
        <v>37</v>
      </c>
      <c r="H39" s="119"/>
    </row>
    <row r="40" spans="3:19" ht="16.5" thickBot="1" x14ac:dyDescent="0.3">
      <c r="C40" s="114" t="s">
        <v>6</v>
      </c>
      <c r="D40" s="9">
        <v>8</v>
      </c>
      <c r="E40" s="9">
        <v>6</v>
      </c>
      <c r="F40" s="9">
        <v>6</v>
      </c>
      <c r="G40" s="10">
        <v>7</v>
      </c>
      <c r="H40" s="117">
        <f t="shared" ref="H40" si="3">SUM(D45:G45)</f>
        <v>139</v>
      </c>
      <c r="M40" s="96" t="s">
        <v>26</v>
      </c>
      <c r="N40" s="96">
        <v>238.58333333333343</v>
      </c>
      <c r="O40" s="96">
        <v>59</v>
      </c>
      <c r="P40" s="96"/>
      <c r="Q40" s="96"/>
      <c r="R40" s="96"/>
      <c r="S40" s="96"/>
    </row>
    <row r="41" spans="3:19" ht="15.75" x14ac:dyDescent="0.25">
      <c r="C41" s="115"/>
      <c r="D41" s="11">
        <v>6</v>
      </c>
      <c r="E41" s="11">
        <v>8</v>
      </c>
      <c r="F41" s="11">
        <v>8</v>
      </c>
      <c r="G41" s="12">
        <v>8</v>
      </c>
      <c r="H41" s="118"/>
    </row>
    <row r="42" spans="3:19" ht="15.75" x14ac:dyDescent="0.25">
      <c r="C42" s="115"/>
      <c r="D42" s="11">
        <v>4</v>
      </c>
      <c r="E42" s="11">
        <v>6</v>
      </c>
      <c r="F42" s="11">
        <v>7</v>
      </c>
      <c r="G42" s="12">
        <v>10</v>
      </c>
      <c r="H42" s="118"/>
    </row>
    <row r="43" spans="3:19" ht="15.75" x14ac:dyDescent="0.25">
      <c r="C43" s="115"/>
      <c r="D43" s="11">
        <v>5</v>
      </c>
      <c r="E43" s="11">
        <v>7</v>
      </c>
      <c r="F43" s="11">
        <v>7</v>
      </c>
      <c r="G43" s="12">
        <v>9</v>
      </c>
      <c r="H43" s="118"/>
    </row>
    <row r="44" spans="3:19" ht="16.5" thickBot="1" x14ac:dyDescent="0.3">
      <c r="C44" s="116"/>
      <c r="D44" s="13">
        <v>5</v>
      </c>
      <c r="E44" s="13">
        <v>5</v>
      </c>
      <c r="F44" s="13">
        <v>9</v>
      </c>
      <c r="G44" s="14">
        <v>8</v>
      </c>
      <c r="H44" s="118"/>
    </row>
    <row r="45" spans="3:19" ht="29.25" thickBot="1" x14ac:dyDescent="0.3">
      <c r="C45" s="8" t="s">
        <v>8</v>
      </c>
      <c r="D45" s="15">
        <f>SUM(D40:D44)</f>
        <v>28</v>
      </c>
      <c r="E45" s="15">
        <f t="shared" ref="E45:G45" si="4">SUM(E40:E44)</f>
        <v>32</v>
      </c>
      <c r="F45" s="15">
        <f t="shared" si="4"/>
        <v>37</v>
      </c>
      <c r="G45" s="15">
        <f t="shared" si="4"/>
        <v>42</v>
      </c>
      <c r="H45" s="119"/>
    </row>
    <row r="46" spans="3:19" ht="58.15" customHeight="1" thickBot="1" x14ac:dyDescent="0.6">
      <c r="C46" s="16" t="s">
        <v>8</v>
      </c>
      <c r="D46" s="17">
        <f>SUM(D33,D39,D45)</f>
        <v>60</v>
      </c>
      <c r="E46" s="17">
        <f t="shared" ref="E46:G46" si="5">SUM(E33,E39,E45)</f>
        <v>70</v>
      </c>
      <c r="F46" s="17">
        <f t="shared" si="5"/>
        <v>84</v>
      </c>
      <c r="G46" s="17">
        <f t="shared" si="5"/>
        <v>111</v>
      </c>
      <c r="H46" s="17">
        <f>SUM(H28:H45)</f>
        <v>325</v>
      </c>
    </row>
    <row r="47" spans="3:19" ht="58.15" customHeight="1" thickBot="1" x14ac:dyDescent="0.6">
      <c r="C47" s="18"/>
      <c r="D47" s="19"/>
      <c r="E47" s="19"/>
      <c r="F47" s="19"/>
      <c r="G47" s="17" t="s">
        <v>12</v>
      </c>
      <c r="H47" s="23">
        <f>H46^2</f>
        <v>105625</v>
      </c>
    </row>
    <row r="48" spans="3:19" ht="15" customHeight="1" thickBot="1" x14ac:dyDescent="0.3"/>
    <row r="49" spans="3:8" ht="58.9" customHeight="1" thickBot="1" x14ac:dyDescent="0.95">
      <c r="C49" s="120" t="s">
        <v>13</v>
      </c>
      <c r="D49" s="121"/>
      <c r="E49" s="121"/>
      <c r="F49" s="121"/>
      <c r="G49" s="121"/>
      <c r="H49" s="122"/>
    </row>
    <row r="50" spans="3:8" x14ac:dyDescent="0.25">
      <c r="C50" s="126" t="s">
        <v>7</v>
      </c>
      <c r="D50" s="127"/>
      <c r="E50" s="127"/>
      <c r="F50" s="127"/>
      <c r="G50" s="128"/>
      <c r="H50" s="123" t="s">
        <v>8</v>
      </c>
    </row>
    <row r="51" spans="3:8" x14ac:dyDescent="0.25">
      <c r="C51" s="129"/>
      <c r="D51" s="130"/>
      <c r="E51" s="130"/>
      <c r="F51" s="130"/>
      <c r="G51" s="131"/>
      <c r="H51" s="124"/>
    </row>
    <row r="52" spans="3:8" ht="15.75" thickBot="1" x14ac:dyDescent="0.3">
      <c r="C52" s="132"/>
      <c r="D52" s="133"/>
      <c r="E52" s="133"/>
      <c r="F52" s="133"/>
      <c r="G52" s="134"/>
      <c r="H52" s="124"/>
    </row>
    <row r="53" spans="3:8" ht="15.75" thickBot="1" x14ac:dyDescent="0.3">
      <c r="D53" s="6" t="s">
        <v>0</v>
      </c>
      <c r="E53" s="6" t="s">
        <v>1</v>
      </c>
      <c r="F53" s="6" t="s">
        <v>2</v>
      </c>
      <c r="G53" s="3" t="s">
        <v>3</v>
      </c>
      <c r="H53" s="125"/>
    </row>
    <row r="54" spans="3:8" ht="15.75" x14ac:dyDescent="0.25">
      <c r="C54" s="114" t="s">
        <v>4</v>
      </c>
      <c r="D54" s="9">
        <v>3</v>
      </c>
      <c r="E54" s="9">
        <v>4</v>
      </c>
      <c r="F54" s="9">
        <v>5</v>
      </c>
      <c r="G54" s="10">
        <v>6</v>
      </c>
      <c r="H54" s="117">
        <f>SUM(D59:G59)</f>
        <v>394</v>
      </c>
    </row>
    <row r="55" spans="3:8" ht="15.75" x14ac:dyDescent="0.25">
      <c r="C55" s="115"/>
      <c r="D55" s="11">
        <v>1</v>
      </c>
      <c r="E55" s="11">
        <v>2</v>
      </c>
      <c r="F55" s="11">
        <v>5</v>
      </c>
      <c r="G55" s="12">
        <v>6</v>
      </c>
      <c r="H55" s="118"/>
    </row>
    <row r="56" spans="3:8" ht="15.75" x14ac:dyDescent="0.25">
      <c r="C56" s="115"/>
      <c r="D56" s="11">
        <v>3</v>
      </c>
      <c r="E56" s="11">
        <v>3</v>
      </c>
      <c r="F56" s="11">
        <v>4</v>
      </c>
      <c r="G56" s="12">
        <v>7</v>
      </c>
      <c r="H56" s="118"/>
    </row>
    <row r="57" spans="3:8" ht="15.75" x14ac:dyDescent="0.25">
      <c r="C57" s="115"/>
      <c r="D57" s="11">
        <v>2</v>
      </c>
      <c r="E57" s="11">
        <v>4</v>
      </c>
      <c r="F57" s="11">
        <v>3</v>
      </c>
      <c r="G57" s="12">
        <v>8</v>
      </c>
      <c r="H57" s="118"/>
    </row>
    <row r="58" spans="3:8" ht="16.5" thickBot="1" x14ac:dyDescent="0.3">
      <c r="C58" s="116"/>
      <c r="D58" s="13">
        <v>4</v>
      </c>
      <c r="E58" s="13">
        <v>3</v>
      </c>
      <c r="F58" s="13">
        <v>4</v>
      </c>
      <c r="G58" s="14">
        <v>5</v>
      </c>
      <c r="H58" s="118"/>
    </row>
    <row r="59" spans="3:8" ht="29.25" thickBot="1" x14ac:dyDescent="0.3">
      <c r="C59" s="7" t="s">
        <v>8</v>
      </c>
      <c r="D59" s="11">
        <f>SUM(D54^2,D55^2,D56^2,D57^2,D58^2)</f>
        <v>39</v>
      </c>
      <c r="E59" s="11">
        <f>SUM(E54^2,E55^2,E56^2,E57^2,E58^2)</f>
        <v>54</v>
      </c>
      <c r="F59" s="11">
        <f>SUM(F54^2,F55^2,F56^2,F57^2,F58^2)</f>
        <v>91</v>
      </c>
      <c r="G59" s="11">
        <f>SUM(G54^2,G55^2,G56^2,G57^2,G58^2)</f>
        <v>210</v>
      </c>
      <c r="H59" s="119"/>
    </row>
    <row r="60" spans="3:8" ht="15.75" x14ac:dyDescent="0.25">
      <c r="C60" s="114" t="s">
        <v>5</v>
      </c>
      <c r="D60" s="9">
        <v>4</v>
      </c>
      <c r="E60" s="9">
        <v>3</v>
      </c>
      <c r="F60" s="9">
        <v>6</v>
      </c>
      <c r="G60" s="10">
        <v>7</v>
      </c>
      <c r="H60" s="117">
        <f>SUM(D65:G65)</f>
        <v>592</v>
      </c>
    </row>
    <row r="61" spans="3:8" ht="15.75" x14ac:dyDescent="0.25">
      <c r="C61" s="115"/>
      <c r="D61" s="11">
        <v>3</v>
      </c>
      <c r="E61" s="11">
        <v>5</v>
      </c>
      <c r="F61" s="11">
        <v>4</v>
      </c>
      <c r="G61" s="12">
        <v>8</v>
      </c>
      <c r="H61" s="118"/>
    </row>
    <row r="62" spans="3:8" ht="15.75" x14ac:dyDescent="0.25">
      <c r="C62" s="115"/>
      <c r="D62" s="11">
        <v>5</v>
      </c>
      <c r="E62" s="11">
        <v>4</v>
      </c>
      <c r="F62" s="11">
        <v>5</v>
      </c>
      <c r="G62" s="12">
        <v>7</v>
      </c>
      <c r="H62" s="118"/>
    </row>
    <row r="63" spans="3:8" ht="15.75" x14ac:dyDescent="0.25">
      <c r="C63" s="115"/>
      <c r="D63" s="11">
        <v>4</v>
      </c>
      <c r="E63" s="11">
        <v>5</v>
      </c>
      <c r="F63" s="11">
        <v>5</v>
      </c>
      <c r="G63" s="12">
        <v>9</v>
      </c>
      <c r="H63" s="118"/>
    </row>
    <row r="64" spans="3:8" ht="16.5" thickBot="1" x14ac:dyDescent="0.3">
      <c r="C64" s="116"/>
      <c r="D64" s="13">
        <v>3</v>
      </c>
      <c r="E64" s="13">
        <v>5</v>
      </c>
      <c r="F64" s="13">
        <v>6</v>
      </c>
      <c r="G64" s="14">
        <v>6</v>
      </c>
      <c r="H64" s="118"/>
    </row>
    <row r="65" spans="3:8" ht="29.25" thickBot="1" x14ac:dyDescent="0.3">
      <c r="C65" s="7" t="s">
        <v>8</v>
      </c>
      <c r="D65" s="11">
        <f>SUM(D60^2,D61^2,D62^2,D63^2,D64^2)</f>
        <v>75</v>
      </c>
      <c r="E65" s="11">
        <f t="shared" ref="E65:G65" si="6">SUM(E60^2,E61^2,E62^2,E63^2,E64^2)</f>
        <v>100</v>
      </c>
      <c r="F65" s="11">
        <f t="shared" si="6"/>
        <v>138</v>
      </c>
      <c r="G65" s="11">
        <f>SUM(G60^2,G61^2,G62^2,G63^2,G64^2)</f>
        <v>279</v>
      </c>
      <c r="H65" s="119"/>
    </row>
    <row r="66" spans="3:8" ht="15.75" x14ac:dyDescent="0.25">
      <c r="C66" s="114" t="s">
        <v>6</v>
      </c>
      <c r="D66" s="9">
        <v>8</v>
      </c>
      <c r="E66" s="9">
        <v>6</v>
      </c>
      <c r="F66" s="9">
        <v>6</v>
      </c>
      <c r="G66" s="10">
        <v>7</v>
      </c>
      <c r="H66" s="117">
        <f>SUM(D71:G71)</f>
        <v>1013</v>
      </c>
    </row>
    <row r="67" spans="3:8" ht="15.75" x14ac:dyDescent="0.25">
      <c r="C67" s="115"/>
      <c r="D67" s="11">
        <v>6</v>
      </c>
      <c r="E67" s="11">
        <v>8</v>
      </c>
      <c r="F67" s="11">
        <v>8</v>
      </c>
      <c r="G67" s="12">
        <v>8</v>
      </c>
      <c r="H67" s="118"/>
    </row>
    <row r="68" spans="3:8" ht="15.75" x14ac:dyDescent="0.25">
      <c r="C68" s="115"/>
      <c r="D68" s="11">
        <v>4</v>
      </c>
      <c r="E68" s="11">
        <v>6</v>
      </c>
      <c r="F68" s="11">
        <v>7</v>
      </c>
      <c r="G68" s="12">
        <v>10</v>
      </c>
      <c r="H68" s="118"/>
    </row>
    <row r="69" spans="3:8" ht="15.75" x14ac:dyDescent="0.25">
      <c r="C69" s="115"/>
      <c r="D69" s="11">
        <v>5</v>
      </c>
      <c r="E69" s="11">
        <v>7</v>
      </c>
      <c r="F69" s="11">
        <v>7</v>
      </c>
      <c r="G69" s="12">
        <v>9</v>
      </c>
      <c r="H69" s="118"/>
    </row>
    <row r="70" spans="3:8" ht="16.5" thickBot="1" x14ac:dyDescent="0.3">
      <c r="C70" s="116"/>
      <c r="D70" s="13">
        <v>5</v>
      </c>
      <c r="E70" s="13">
        <v>5</v>
      </c>
      <c r="F70" s="13">
        <v>9</v>
      </c>
      <c r="G70" s="14">
        <v>8</v>
      </c>
      <c r="H70" s="118"/>
    </row>
    <row r="71" spans="3:8" ht="29.25" thickBot="1" x14ac:dyDescent="0.3">
      <c r="C71" s="8" t="s">
        <v>8</v>
      </c>
      <c r="D71" s="11">
        <f>SUM(D66^2,D67^2,D68^2,D69^2,D70^2)</f>
        <v>166</v>
      </c>
      <c r="E71" s="11">
        <f t="shared" ref="E71:F71" si="7">SUM(E66^2,E67^2,E68^2,E69^2,E70^2)</f>
        <v>210</v>
      </c>
      <c r="F71" s="11">
        <f t="shared" si="7"/>
        <v>279</v>
      </c>
      <c r="G71" s="11">
        <f>SUM(G66^2,G67^2,G68^2,G69^2,G70^2)</f>
        <v>358</v>
      </c>
      <c r="H71" s="119"/>
    </row>
    <row r="72" spans="3:8" ht="62.25" thickBot="1" x14ac:dyDescent="0.6">
      <c r="C72" s="16" t="s">
        <v>8</v>
      </c>
      <c r="D72" s="17">
        <f>SUM(D59,D65,D71)</f>
        <v>280</v>
      </c>
      <c r="E72" s="17">
        <f t="shared" ref="E72" si="8">SUM(E59,E65,E71)</f>
        <v>364</v>
      </c>
      <c r="F72" s="17">
        <f t="shared" ref="F72" si="9">SUM(F59,F65,F71)</f>
        <v>508</v>
      </c>
      <c r="G72" s="17">
        <f t="shared" ref="G72" si="10">SUM(G59,G65,G71)</f>
        <v>847</v>
      </c>
      <c r="H72" s="17">
        <f>SUM(H54:H71)</f>
        <v>1999</v>
      </c>
    </row>
    <row r="77" spans="3:8" ht="15.75" thickBot="1" x14ac:dyDescent="0.3"/>
    <row r="78" spans="3:8" ht="14.45" customHeight="1" x14ac:dyDescent="0.25">
      <c r="D78" s="104" t="s">
        <v>20</v>
      </c>
      <c r="E78" s="105"/>
      <c r="F78" s="105"/>
      <c r="G78" s="106"/>
    </row>
    <row r="79" spans="3:8" ht="14.45" customHeight="1" x14ac:dyDescent="0.25">
      <c r="D79" s="107"/>
      <c r="E79" s="108"/>
      <c r="F79" s="108"/>
      <c r="G79" s="109"/>
    </row>
    <row r="80" spans="3:8" ht="14.45" customHeight="1" x14ac:dyDescent="0.25">
      <c r="D80" s="107"/>
      <c r="E80" s="108"/>
      <c r="F80" s="108"/>
      <c r="G80" s="109"/>
    </row>
    <row r="81" spans="4:8" ht="15" customHeight="1" thickBot="1" x14ac:dyDescent="0.3">
      <c r="D81" s="110"/>
      <c r="E81" s="111"/>
      <c r="F81" s="111"/>
      <c r="G81" s="112"/>
    </row>
    <row r="82" spans="4:8" ht="47.25" thickBot="1" x14ac:dyDescent="0.75">
      <c r="D82" s="22" t="s">
        <v>21</v>
      </c>
      <c r="E82" s="101" t="s">
        <v>22</v>
      </c>
      <c r="F82" s="102"/>
      <c r="G82" s="103"/>
      <c r="H82" s="28"/>
    </row>
    <row r="83" spans="4:8" ht="58.9" customHeight="1" x14ac:dyDescent="0.7">
      <c r="D83" s="22" t="s">
        <v>21</v>
      </c>
      <c r="E83" s="113">
        <f>H72-(H47/60)</f>
        <v>238.58333333333326</v>
      </c>
      <c r="F83" s="113"/>
      <c r="G83" s="113"/>
    </row>
    <row r="84" spans="4:8" ht="52.9" customHeight="1" x14ac:dyDescent="0.7">
      <c r="D84" s="22" t="s">
        <v>21</v>
      </c>
      <c r="E84" s="113"/>
      <c r="F84" s="113"/>
      <c r="G84" s="113"/>
    </row>
  </sheetData>
  <mergeCells count="26">
    <mergeCell ref="C6:C10"/>
    <mergeCell ref="C11:C15"/>
    <mergeCell ref="C16:C20"/>
    <mergeCell ref="C2:G4"/>
    <mergeCell ref="C24:G26"/>
    <mergeCell ref="H66:H71"/>
    <mergeCell ref="C49:H49"/>
    <mergeCell ref="C23:H23"/>
    <mergeCell ref="H24:H27"/>
    <mergeCell ref="C50:G52"/>
    <mergeCell ref="H50:H53"/>
    <mergeCell ref="C54:C58"/>
    <mergeCell ref="H54:H59"/>
    <mergeCell ref="C60:C64"/>
    <mergeCell ref="H60:H65"/>
    <mergeCell ref="C34:C38"/>
    <mergeCell ref="C40:C44"/>
    <mergeCell ref="H28:H33"/>
    <mergeCell ref="H34:H39"/>
    <mergeCell ref="H40:H45"/>
    <mergeCell ref="C28:C32"/>
    <mergeCell ref="E82:G82"/>
    <mergeCell ref="D78:G81"/>
    <mergeCell ref="E83:G83"/>
    <mergeCell ref="E84:G84"/>
    <mergeCell ref="C66:C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50F4-D801-41BF-9853-CD733AE171A4}">
  <dimension ref="D1:R30"/>
  <sheetViews>
    <sheetView topLeftCell="A18" zoomScale="50" zoomScaleNormal="50" workbookViewId="0">
      <selection activeCell="E27" sqref="E27"/>
    </sheetView>
  </sheetViews>
  <sheetFormatPr defaultRowHeight="15" x14ac:dyDescent="0.25"/>
  <cols>
    <col min="4" max="4" width="55.42578125" customWidth="1"/>
    <col min="5" max="8" width="38.7109375" customWidth="1"/>
    <col min="13" max="13" width="22.5703125" customWidth="1"/>
    <col min="14" max="14" width="16.28515625" customWidth="1"/>
    <col min="18" max="18" width="19.5703125" customWidth="1"/>
  </cols>
  <sheetData>
    <row r="1" spans="4:13" ht="29.25" thickBot="1" x14ac:dyDescent="0.5">
      <c r="D1" s="20"/>
      <c r="E1" s="72" t="s">
        <v>0</v>
      </c>
      <c r="F1" s="72" t="s">
        <v>1</v>
      </c>
      <c r="G1" s="72" t="s">
        <v>2</v>
      </c>
      <c r="H1" s="73" t="s">
        <v>3</v>
      </c>
    </row>
    <row r="2" spans="4:13" ht="26.25" x14ac:dyDescent="0.4">
      <c r="D2" s="135" t="s">
        <v>4</v>
      </c>
      <c r="E2" s="61">
        <v>3</v>
      </c>
      <c r="F2" s="61">
        <v>4</v>
      </c>
      <c r="G2" s="61">
        <v>5</v>
      </c>
      <c r="H2" s="62">
        <v>6</v>
      </c>
    </row>
    <row r="3" spans="4:13" ht="26.25" x14ac:dyDescent="0.4">
      <c r="D3" s="136"/>
      <c r="E3" s="63">
        <v>1</v>
      </c>
      <c r="F3" s="63">
        <v>2</v>
      </c>
      <c r="G3" s="63">
        <v>5</v>
      </c>
      <c r="H3" s="64">
        <v>6</v>
      </c>
    </row>
    <row r="4" spans="4:13" ht="26.25" x14ac:dyDescent="0.4">
      <c r="D4" s="136"/>
      <c r="E4" s="63">
        <v>3</v>
      </c>
      <c r="F4" s="63">
        <v>3</v>
      </c>
      <c r="G4" s="63">
        <v>4</v>
      </c>
      <c r="H4" s="64">
        <v>7</v>
      </c>
      <c r="M4">
        <f>105625/60</f>
        <v>1760.4166666666667</v>
      </c>
    </row>
    <row r="5" spans="4:13" ht="26.25" x14ac:dyDescent="0.4">
      <c r="D5" s="136"/>
      <c r="E5" s="63">
        <v>2</v>
      </c>
      <c r="F5" s="63">
        <v>4</v>
      </c>
      <c r="G5" s="63">
        <v>3</v>
      </c>
      <c r="H5" s="64">
        <v>8</v>
      </c>
    </row>
    <row r="6" spans="4:13" ht="27" thickBot="1" x14ac:dyDescent="0.45">
      <c r="D6" s="137"/>
      <c r="E6" s="65">
        <v>4</v>
      </c>
      <c r="F6" s="65">
        <v>3</v>
      </c>
      <c r="G6" s="65">
        <v>4</v>
      </c>
      <c r="H6" s="66">
        <v>5</v>
      </c>
    </row>
    <row r="7" spans="4:13" ht="29.25" thickBot="1" x14ac:dyDescent="0.45">
      <c r="D7" s="74" t="s">
        <v>24</v>
      </c>
      <c r="E7" s="67">
        <v>5</v>
      </c>
      <c r="F7" s="67">
        <v>5</v>
      </c>
      <c r="G7" s="67">
        <v>5</v>
      </c>
      <c r="H7" s="68">
        <v>5</v>
      </c>
    </row>
    <row r="8" spans="4:13" ht="29.25" thickBot="1" x14ac:dyDescent="0.45">
      <c r="D8" s="7" t="s">
        <v>8</v>
      </c>
      <c r="E8" s="63">
        <v>13</v>
      </c>
      <c r="F8" s="63">
        <v>16</v>
      </c>
      <c r="G8" s="63">
        <v>21</v>
      </c>
      <c r="H8" s="63">
        <v>32</v>
      </c>
    </row>
    <row r="9" spans="4:13" ht="26.25" x14ac:dyDescent="0.4">
      <c r="D9" s="135" t="s">
        <v>5</v>
      </c>
      <c r="E9" s="61">
        <v>4</v>
      </c>
      <c r="F9" s="61">
        <v>3</v>
      </c>
      <c r="G9" s="61">
        <v>6</v>
      </c>
      <c r="H9" s="62">
        <v>7</v>
      </c>
    </row>
    <row r="10" spans="4:13" ht="26.25" x14ac:dyDescent="0.4">
      <c r="D10" s="136"/>
      <c r="E10" s="63">
        <v>3</v>
      </c>
      <c r="F10" s="63">
        <v>5</v>
      </c>
      <c r="G10" s="63">
        <v>4</v>
      </c>
      <c r="H10" s="64">
        <v>8</v>
      </c>
    </row>
    <row r="11" spans="4:13" ht="26.25" x14ac:dyDescent="0.4">
      <c r="D11" s="136"/>
      <c r="E11" s="63">
        <v>5</v>
      </c>
      <c r="F11" s="63">
        <v>4</v>
      </c>
      <c r="G11" s="63">
        <v>5</v>
      </c>
      <c r="H11" s="64">
        <v>7</v>
      </c>
    </row>
    <row r="12" spans="4:13" ht="26.25" x14ac:dyDescent="0.4">
      <c r="D12" s="136"/>
      <c r="E12" s="63">
        <v>4</v>
      </c>
      <c r="F12" s="63">
        <v>5</v>
      </c>
      <c r="G12" s="63">
        <v>5</v>
      </c>
      <c r="H12" s="64">
        <v>9</v>
      </c>
    </row>
    <row r="13" spans="4:13" ht="27" thickBot="1" x14ac:dyDescent="0.45">
      <c r="D13" s="137"/>
      <c r="E13" s="65">
        <v>3</v>
      </c>
      <c r="F13" s="65">
        <v>5</v>
      </c>
      <c r="G13" s="65">
        <v>6</v>
      </c>
      <c r="H13" s="66">
        <v>6</v>
      </c>
    </row>
    <row r="14" spans="4:13" ht="29.25" thickBot="1" x14ac:dyDescent="0.45">
      <c r="D14" s="74" t="s">
        <v>24</v>
      </c>
      <c r="E14" s="67">
        <v>5</v>
      </c>
      <c r="F14" s="67">
        <v>5</v>
      </c>
      <c r="G14" s="67">
        <v>5</v>
      </c>
      <c r="H14" s="68">
        <v>5</v>
      </c>
    </row>
    <row r="15" spans="4:13" ht="29.25" thickBot="1" x14ac:dyDescent="0.45">
      <c r="D15" s="7" t="s">
        <v>8</v>
      </c>
      <c r="E15" s="63">
        <v>19</v>
      </c>
      <c r="F15" s="63">
        <v>22</v>
      </c>
      <c r="G15" s="63">
        <v>26</v>
      </c>
      <c r="H15" s="63">
        <v>37</v>
      </c>
    </row>
    <row r="16" spans="4:13" ht="26.25" x14ac:dyDescent="0.4">
      <c r="D16" s="135" t="s">
        <v>6</v>
      </c>
      <c r="E16" s="61">
        <v>8</v>
      </c>
      <c r="F16" s="61">
        <v>6</v>
      </c>
      <c r="G16" s="61">
        <v>6</v>
      </c>
      <c r="H16" s="62">
        <v>7</v>
      </c>
    </row>
    <row r="17" spans="4:18" ht="26.25" x14ac:dyDescent="0.4">
      <c r="D17" s="136"/>
      <c r="E17" s="63">
        <v>6</v>
      </c>
      <c r="F17" s="63">
        <v>8</v>
      </c>
      <c r="G17" s="63">
        <v>8</v>
      </c>
      <c r="H17" s="64">
        <v>8</v>
      </c>
    </row>
    <row r="18" spans="4:18" ht="26.25" x14ac:dyDescent="0.4">
      <c r="D18" s="136"/>
      <c r="E18" s="63">
        <v>4</v>
      </c>
      <c r="F18" s="63">
        <v>6</v>
      </c>
      <c r="G18" s="63">
        <v>7</v>
      </c>
      <c r="H18" s="64">
        <v>10</v>
      </c>
    </row>
    <row r="19" spans="4:18" ht="26.25" x14ac:dyDescent="0.4">
      <c r="D19" s="136"/>
      <c r="E19" s="63">
        <v>5</v>
      </c>
      <c r="F19" s="63">
        <v>7</v>
      </c>
      <c r="G19" s="63">
        <v>7</v>
      </c>
      <c r="H19" s="64">
        <v>9</v>
      </c>
    </row>
    <row r="20" spans="4:18" ht="27" thickBot="1" x14ac:dyDescent="0.45">
      <c r="D20" s="137"/>
      <c r="E20" s="65">
        <v>5</v>
      </c>
      <c r="F20" s="65">
        <v>5</v>
      </c>
      <c r="G20" s="65">
        <v>9</v>
      </c>
      <c r="H20" s="66">
        <v>8</v>
      </c>
    </row>
    <row r="21" spans="4:18" ht="29.25" thickBot="1" x14ac:dyDescent="0.45">
      <c r="D21" s="74" t="s">
        <v>24</v>
      </c>
      <c r="E21" s="67">
        <v>5</v>
      </c>
      <c r="F21" s="67">
        <v>5</v>
      </c>
      <c r="G21" s="67">
        <v>5</v>
      </c>
      <c r="H21" s="68">
        <v>5</v>
      </c>
      <c r="K21" t="s">
        <v>23</v>
      </c>
    </row>
    <row r="22" spans="4:18" ht="29.45" customHeight="1" thickBot="1" x14ac:dyDescent="0.45">
      <c r="D22" s="8" t="s">
        <v>8</v>
      </c>
      <c r="E22" s="69">
        <v>28</v>
      </c>
      <c r="F22" s="69">
        <v>32</v>
      </c>
      <c r="G22" s="69">
        <v>37</v>
      </c>
      <c r="H22" s="69">
        <v>42</v>
      </c>
    </row>
    <row r="23" spans="4:18" ht="29.25" thickBot="1" x14ac:dyDescent="0.45">
      <c r="D23" s="8" t="s">
        <v>60</v>
      </c>
      <c r="E23" s="70">
        <v>15</v>
      </c>
      <c r="F23" s="70">
        <v>15</v>
      </c>
      <c r="G23" s="70">
        <v>15</v>
      </c>
      <c r="H23" s="71">
        <v>15</v>
      </c>
    </row>
    <row r="24" spans="4:18" ht="32.25" thickBot="1" x14ac:dyDescent="0.55000000000000004">
      <c r="D24" s="8" t="s">
        <v>8</v>
      </c>
      <c r="E24" s="60">
        <f>SUM(E8,E15,E22)</f>
        <v>60</v>
      </c>
      <c r="F24" s="60">
        <f>SUM(F8,F15,F22)</f>
        <v>70</v>
      </c>
      <c r="G24" s="60">
        <f>SUM(G8,G15,G22)</f>
        <v>84</v>
      </c>
      <c r="H24" s="60">
        <f>SUM(H8,H15,H22)</f>
        <v>111</v>
      </c>
    </row>
    <row r="26" spans="4:18" ht="81" customHeight="1" x14ac:dyDescent="0.55000000000000004">
      <c r="E26" s="138" t="s">
        <v>25</v>
      </c>
      <c r="F26" s="138"/>
      <c r="G26" s="138"/>
      <c r="H26" s="138"/>
    </row>
    <row r="27" spans="4:18" ht="92.25" x14ac:dyDescent="1.35">
      <c r="D27" s="59" t="s">
        <v>15</v>
      </c>
      <c r="E27" s="58" t="s">
        <v>61</v>
      </c>
      <c r="M27">
        <f>E24^2/15</f>
        <v>240</v>
      </c>
      <c r="N27">
        <f>F24^2/15</f>
        <v>326.66666666666669</v>
      </c>
      <c r="O27">
        <f>G24^2/15</f>
        <v>470.4</v>
      </c>
      <c r="P27">
        <f>H24^2/15</f>
        <v>821.4</v>
      </c>
      <c r="R27">
        <f>105625/60</f>
        <v>1760.4166666666667</v>
      </c>
    </row>
    <row r="28" spans="4:18" ht="28.5" x14ac:dyDescent="0.45">
      <c r="D28" s="57" t="s">
        <v>15</v>
      </c>
      <c r="E28" s="57">
        <f>(E24^2)/E23+(F24)^2/F23+(G24)^2/G23+(H24)^2/H23-(105625/60)</f>
        <v>98.049999999999955</v>
      </c>
      <c r="H28" s="20" t="s">
        <v>59</v>
      </c>
      <c r="N28">
        <f>SUM(M27:P27)</f>
        <v>1858.4666666666667</v>
      </c>
    </row>
    <row r="30" spans="4:18" ht="23.25" x14ac:dyDescent="0.35">
      <c r="E30" s="21"/>
      <c r="P30">
        <f>N28-R27</f>
        <v>98.049999999999955</v>
      </c>
    </row>
  </sheetData>
  <mergeCells count="4">
    <mergeCell ref="D2:D6"/>
    <mergeCell ref="D9:D13"/>
    <mergeCell ref="D16:D20"/>
    <mergeCell ref="E26:H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C8D7-9EED-412B-89A1-25F365D5C545}">
  <dimension ref="B1:N26"/>
  <sheetViews>
    <sheetView zoomScale="90" zoomScaleNormal="90" workbookViewId="0">
      <selection activeCell="H8" sqref="H8"/>
    </sheetView>
  </sheetViews>
  <sheetFormatPr defaultRowHeight="15" x14ac:dyDescent="0.25"/>
  <cols>
    <col min="3" max="3" width="28.28515625" customWidth="1"/>
    <col min="4" max="7" width="18.5703125" customWidth="1"/>
    <col min="8" max="8" width="23.28515625" customWidth="1"/>
    <col min="11" max="11" width="12" bestFit="1" customWidth="1"/>
  </cols>
  <sheetData>
    <row r="1" spans="3:14" ht="16.5" thickBot="1" x14ac:dyDescent="0.3">
      <c r="C1" s="29"/>
      <c r="D1" s="31" t="s">
        <v>0</v>
      </c>
      <c r="E1" s="31" t="s">
        <v>1</v>
      </c>
      <c r="F1" s="31" t="s">
        <v>2</v>
      </c>
      <c r="G1" s="32" t="s">
        <v>3</v>
      </c>
      <c r="H1" s="29"/>
    </row>
    <row r="2" spans="3:14" ht="15.75" x14ac:dyDescent="0.25">
      <c r="C2" s="140" t="s">
        <v>4</v>
      </c>
      <c r="D2" s="9">
        <v>3</v>
      </c>
      <c r="E2" s="9">
        <v>4</v>
      </c>
      <c r="F2" s="9">
        <v>5</v>
      </c>
      <c r="G2" s="10">
        <v>6</v>
      </c>
      <c r="H2" s="143" t="s">
        <v>26</v>
      </c>
    </row>
    <row r="3" spans="3:14" ht="15.75" x14ac:dyDescent="0.25">
      <c r="C3" s="141"/>
      <c r="D3" s="11">
        <v>1</v>
      </c>
      <c r="E3" s="11">
        <v>2</v>
      </c>
      <c r="F3" s="11">
        <v>5</v>
      </c>
      <c r="G3" s="12">
        <v>6</v>
      </c>
      <c r="H3" s="144"/>
    </row>
    <row r="4" spans="3:14" ht="15.75" x14ac:dyDescent="0.25">
      <c r="C4" s="141"/>
      <c r="D4" s="11">
        <v>3</v>
      </c>
      <c r="E4" s="11">
        <v>3</v>
      </c>
      <c r="F4" s="11">
        <v>4</v>
      </c>
      <c r="G4" s="12">
        <v>7</v>
      </c>
      <c r="H4" s="144"/>
      <c r="K4" s="29"/>
      <c r="L4" s="29"/>
      <c r="M4" s="29"/>
      <c r="N4" s="29"/>
    </row>
    <row r="5" spans="3:14" ht="15.75" x14ac:dyDescent="0.25">
      <c r="C5" s="141"/>
      <c r="D5" s="11">
        <v>2</v>
      </c>
      <c r="E5" s="11">
        <v>4</v>
      </c>
      <c r="F5" s="11">
        <v>3</v>
      </c>
      <c r="G5" s="12">
        <v>8</v>
      </c>
      <c r="H5" s="144"/>
      <c r="K5" s="29"/>
      <c r="L5" s="29"/>
      <c r="M5" s="29"/>
      <c r="N5" s="29"/>
    </row>
    <row r="6" spans="3:14" ht="16.5" thickBot="1" x14ac:dyDescent="0.3">
      <c r="C6" s="142"/>
      <c r="D6" s="13">
        <v>4</v>
      </c>
      <c r="E6" s="13">
        <v>3</v>
      </c>
      <c r="F6" s="13">
        <v>4</v>
      </c>
      <c r="G6" s="14">
        <v>5</v>
      </c>
      <c r="H6" s="145"/>
      <c r="K6" s="29"/>
      <c r="L6" s="29"/>
      <c r="M6" s="29"/>
      <c r="N6" s="29"/>
    </row>
    <row r="7" spans="3:14" ht="16.5" thickBot="1" x14ac:dyDescent="0.3">
      <c r="C7" s="27" t="s">
        <v>24</v>
      </c>
      <c r="D7" s="24">
        <v>5</v>
      </c>
      <c r="E7" s="24">
        <v>5</v>
      </c>
      <c r="F7" s="24">
        <v>5</v>
      </c>
      <c r="G7" s="25">
        <v>5</v>
      </c>
      <c r="H7" s="25">
        <f>SUM(D7:G7)</f>
        <v>20</v>
      </c>
      <c r="K7" s="29"/>
      <c r="L7" s="29"/>
      <c r="M7" s="29"/>
      <c r="N7" s="29"/>
    </row>
    <row r="8" spans="3:14" ht="19.5" thickBot="1" x14ac:dyDescent="0.35">
      <c r="C8" s="26" t="s">
        <v>8</v>
      </c>
      <c r="D8" s="11">
        <f>SUM(D2:D6)</f>
        <v>13</v>
      </c>
      <c r="E8" s="11">
        <f t="shared" ref="E8:G8" si="0">SUM(E2:E6)</f>
        <v>16</v>
      </c>
      <c r="F8" s="11">
        <f t="shared" si="0"/>
        <v>21</v>
      </c>
      <c r="G8" s="11">
        <f t="shared" si="0"/>
        <v>32</v>
      </c>
      <c r="H8" s="15">
        <f>SUM(D8:G8)</f>
        <v>82</v>
      </c>
      <c r="K8" s="20">
        <f>H8^2/20</f>
        <v>336.2</v>
      </c>
      <c r="L8" s="29"/>
      <c r="M8" s="29"/>
      <c r="N8" s="29"/>
    </row>
    <row r="9" spans="3:14" ht="15.75" x14ac:dyDescent="0.25">
      <c r="C9" s="140" t="s">
        <v>5</v>
      </c>
      <c r="D9" s="9">
        <v>4</v>
      </c>
      <c r="E9" s="9">
        <v>3</v>
      </c>
      <c r="F9" s="9">
        <v>6</v>
      </c>
      <c r="G9" s="10">
        <v>7</v>
      </c>
      <c r="H9" s="143" t="s">
        <v>26</v>
      </c>
      <c r="K9" s="29"/>
      <c r="L9" s="29"/>
      <c r="M9" s="29"/>
      <c r="N9" s="29"/>
    </row>
    <row r="10" spans="3:14" ht="15.75" x14ac:dyDescent="0.25">
      <c r="C10" s="141"/>
      <c r="D10" s="11">
        <v>3</v>
      </c>
      <c r="E10" s="11">
        <v>5</v>
      </c>
      <c r="F10" s="11">
        <v>4</v>
      </c>
      <c r="G10" s="12">
        <v>8</v>
      </c>
      <c r="H10" s="144"/>
      <c r="K10" s="29"/>
      <c r="L10" s="29"/>
      <c r="M10" s="29"/>
      <c r="N10" s="29"/>
    </row>
    <row r="11" spans="3:14" ht="15.75" x14ac:dyDescent="0.25">
      <c r="C11" s="141"/>
      <c r="D11" s="11">
        <v>5</v>
      </c>
      <c r="E11" s="11">
        <v>4</v>
      </c>
      <c r="F11" s="11">
        <v>5</v>
      </c>
      <c r="G11" s="12">
        <v>7</v>
      </c>
      <c r="H11" s="144"/>
      <c r="K11" s="29"/>
      <c r="L11" s="29"/>
      <c r="M11" s="29"/>
      <c r="N11" s="29"/>
    </row>
    <row r="12" spans="3:14" ht="15.75" x14ac:dyDescent="0.25">
      <c r="C12" s="141"/>
      <c r="D12" s="11">
        <v>4</v>
      </c>
      <c r="E12" s="11">
        <v>5</v>
      </c>
      <c r="F12" s="11">
        <v>5</v>
      </c>
      <c r="G12" s="12">
        <v>9</v>
      </c>
      <c r="H12" s="144"/>
      <c r="K12" s="29"/>
      <c r="L12" s="29"/>
      <c r="M12" s="29"/>
      <c r="N12" s="29"/>
    </row>
    <row r="13" spans="3:14" ht="16.5" thickBot="1" x14ac:dyDescent="0.3">
      <c r="C13" s="142"/>
      <c r="D13" s="13">
        <v>3</v>
      </c>
      <c r="E13" s="13">
        <v>5</v>
      </c>
      <c r="F13" s="13">
        <v>6</v>
      </c>
      <c r="G13" s="14">
        <v>6</v>
      </c>
      <c r="H13" s="145"/>
      <c r="K13" s="29"/>
      <c r="L13" s="29"/>
      <c r="M13" s="29"/>
      <c r="N13" s="29"/>
    </row>
    <row r="14" spans="3:14" ht="19.5" thickBot="1" x14ac:dyDescent="0.35">
      <c r="C14" s="27" t="s">
        <v>24</v>
      </c>
      <c r="D14" s="24">
        <v>5</v>
      </c>
      <c r="E14" s="24">
        <v>5</v>
      </c>
      <c r="F14" s="24">
        <v>5</v>
      </c>
      <c r="G14" s="25">
        <v>5</v>
      </c>
      <c r="H14" s="25">
        <f>SUM(D14:G14)</f>
        <v>20</v>
      </c>
      <c r="K14" s="29"/>
      <c r="L14" s="29"/>
      <c r="M14" s="29"/>
      <c r="N14" s="20">
        <f>SUM(K8,K15,K22)</f>
        <v>1843.05</v>
      </c>
    </row>
    <row r="15" spans="3:14" ht="16.5" thickBot="1" x14ac:dyDescent="0.3">
      <c r="C15" s="26" t="s">
        <v>8</v>
      </c>
      <c r="D15" s="11">
        <f>SUM(D9:D13)</f>
        <v>19</v>
      </c>
      <c r="E15" s="11">
        <f t="shared" ref="E15:G15" si="1">SUM(E9:E13)</f>
        <v>22</v>
      </c>
      <c r="F15" s="11">
        <f t="shared" si="1"/>
        <v>26</v>
      </c>
      <c r="G15" s="11">
        <f t="shared" si="1"/>
        <v>37</v>
      </c>
      <c r="H15" s="15">
        <f>SUM(D15:G15)</f>
        <v>104</v>
      </c>
      <c r="K15" s="29">
        <f>H15^2/20</f>
        <v>540.79999999999995</v>
      </c>
      <c r="L15" s="29"/>
      <c r="M15" s="29"/>
      <c r="N15" s="29"/>
    </row>
    <row r="16" spans="3:14" ht="15.75" x14ac:dyDescent="0.25">
      <c r="C16" s="140" t="s">
        <v>6</v>
      </c>
      <c r="D16" s="9">
        <v>8</v>
      </c>
      <c r="E16" s="9">
        <v>6</v>
      </c>
      <c r="F16" s="9">
        <v>6</v>
      </c>
      <c r="G16" s="10">
        <v>7</v>
      </c>
      <c r="H16" s="143" t="s">
        <v>26</v>
      </c>
      <c r="K16" s="29"/>
      <c r="L16" s="29"/>
      <c r="M16" s="29"/>
      <c r="N16" s="29"/>
    </row>
    <row r="17" spans="2:14" ht="15.75" x14ac:dyDescent="0.25">
      <c r="C17" s="141"/>
      <c r="D17" s="11">
        <v>6</v>
      </c>
      <c r="E17" s="11">
        <v>8</v>
      </c>
      <c r="F17" s="11">
        <v>8</v>
      </c>
      <c r="G17" s="12">
        <v>8</v>
      </c>
      <c r="H17" s="144"/>
      <c r="K17" s="29"/>
      <c r="L17" s="29"/>
      <c r="M17" s="29"/>
      <c r="N17" s="29"/>
    </row>
    <row r="18" spans="2:14" ht="15.75" x14ac:dyDescent="0.25">
      <c r="C18" s="141"/>
      <c r="D18" s="11">
        <v>4</v>
      </c>
      <c r="E18" s="11">
        <v>6</v>
      </c>
      <c r="F18" s="11">
        <v>7</v>
      </c>
      <c r="G18" s="12">
        <v>10</v>
      </c>
      <c r="H18" s="144"/>
      <c r="K18" s="29"/>
      <c r="L18" s="29"/>
      <c r="M18" s="29"/>
      <c r="N18" s="29"/>
    </row>
    <row r="19" spans="2:14" ht="15.75" x14ac:dyDescent="0.25">
      <c r="C19" s="141"/>
      <c r="D19" s="11">
        <v>5</v>
      </c>
      <c r="E19" s="11">
        <v>7</v>
      </c>
      <c r="F19" s="11">
        <v>7</v>
      </c>
      <c r="G19" s="12">
        <v>9</v>
      </c>
      <c r="H19" s="144"/>
      <c r="K19" s="29"/>
      <c r="L19" s="29"/>
      <c r="M19" s="29"/>
      <c r="N19" s="29"/>
    </row>
    <row r="20" spans="2:14" ht="16.5" thickBot="1" x14ac:dyDescent="0.3">
      <c r="C20" s="142"/>
      <c r="D20" s="13">
        <v>5</v>
      </c>
      <c r="E20" s="13">
        <v>5</v>
      </c>
      <c r="F20" s="13">
        <v>9</v>
      </c>
      <c r="G20" s="14">
        <v>8</v>
      </c>
      <c r="H20" s="145"/>
      <c r="K20" s="29"/>
      <c r="L20" s="29"/>
      <c r="M20" s="29"/>
      <c r="N20" s="29"/>
    </row>
    <row r="21" spans="2:14" ht="16.5" thickBot="1" x14ac:dyDescent="0.3">
      <c r="C21" s="27" t="s">
        <v>24</v>
      </c>
      <c r="D21" s="24">
        <v>5</v>
      </c>
      <c r="E21" s="24">
        <v>5</v>
      </c>
      <c r="F21" s="24">
        <v>5</v>
      </c>
      <c r="G21" s="25">
        <v>5</v>
      </c>
      <c r="H21" s="25">
        <f>SUM(D21:G21)</f>
        <v>20</v>
      </c>
      <c r="K21" s="29"/>
      <c r="L21" s="29"/>
      <c r="M21" s="29"/>
      <c r="N21" s="29"/>
    </row>
    <row r="22" spans="2:14" ht="19.5" thickBot="1" x14ac:dyDescent="0.35">
      <c r="C22" s="30" t="s">
        <v>8</v>
      </c>
      <c r="D22" s="15">
        <f>SUM(D16:D20)</f>
        <v>28</v>
      </c>
      <c r="E22" s="15">
        <f t="shared" ref="E22:G22" si="2">SUM(E16:E20)</f>
        <v>32</v>
      </c>
      <c r="F22" s="15">
        <f t="shared" si="2"/>
        <v>37</v>
      </c>
      <c r="G22" s="15">
        <f t="shared" si="2"/>
        <v>42</v>
      </c>
      <c r="H22" s="15">
        <f>SUM(D22:G22)</f>
        <v>139</v>
      </c>
      <c r="K22" s="20">
        <f>H22^2/20</f>
        <v>966.05</v>
      </c>
      <c r="L22" s="29"/>
      <c r="M22" s="29"/>
      <c r="N22" s="29"/>
    </row>
    <row r="23" spans="2:14" ht="15.75" x14ac:dyDescent="0.25">
      <c r="K23" s="29"/>
      <c r="L23" s="29"/>
      <c r="M23" s="29"/>
      <c r="N23" s="29"/>
    </row>
    <row r="24" spans="2:14" ht="26.25" x14ac:dyDescent="0.4">
      <c r="C24" s="139" t="s">
        <v>27</v>
      </c>
      <c r="D24" s="139"/>
      <c r="E24" s="139"/>
      <c r="F24" s="139"/>
      <c r="G24" s="20"/>
    </row>
    <row r="25" spans="2:14" ht="28.5" x14ac:dyDescent="0.45">
      <c r="B25" s="28" t="s">
        <v>16</v>
      </c>
      <c r="C25" s="57" t="s">
        <v>62</v>
      </c>
    </row>
    <row r="26" spans="2:14" ht="21" x14ac:dyDescent="0.35">
      <c r="B26" s="28" t="s">
        <v>16</v>
      </c>
      <c r="C26" s="28">
        <f>((H8^2)/20+(H15^2)/20+(H22^2)/20)-(105625/60)</f>
        <v>82.633333333333212</v>
      </c>
    </row>
  </sheetData>
  <mergeCells count="7">
    <mergeCell ref="C24:F24"/>
    <mergeCell ref="C2:C6"/>
    <mergeCell ref="C9:C13"/>
    <mergeCell ref="C16:C20"/>
    <mergeCell ref="H2:H6"/>
    <mergeCell ref="H9:H13"/>
    <mergeCell ref="H16:H2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B321-5C1B-413B-B940-E2495EE93DB6}">
  <dimension ref="B1:L26"/>
  <sheetViews>
    <sheetView topLeftCell="A13" zoomScale="90" zoomScaleNormal="90" workbookViewId="0">
      <selection activeCell="F26" sqref="F26"/>
    </sheetView>
  </sheetViews>
  <sheetFormatPr defaultRowHeight="15" x14ac:dyDescent="0.25"/>
  <cols>
    <col min="2" max="2" width="24.28515625" customWidth="1"/>
    <col min="3" max="3" width="73.7109375" customWidth="1"/>
    <col min="4" max="7" width="22.42578125" customWidth="1"/>
  </cols>
  <sheetData>
    <row r="1" spans="3:12" ht="16.5" thickBot="1" x14ac:dyDescent="0.3">
      <c r="C1" s="29"/>
      <c r="D1" s="31" t="s">
        <v>0</v>
      </c>
      <c r="E1" s="31" t="s">
        <v>1</v>
      </c>
      <c r="F1" s="31" t="s">
        <v>2</v>
      </c>
      <c r="G1" s="32" t="s">
        <v>3</v>
      </c>
    </row>
    <row r="2" spans="3:12" ht="15.75" x14ac:dyDescent="0.25">
      <c r="C2" s="140" t="s">
        <v>4</v>
      </c>
      <c r="D2" s="9">
        <v>3</v>
      </c>
      <c r="E2" s="9">
        <v>4</v>
      </c>
      <c r="F2" s="9">
        <v>5</v>
      </c>
      <c r="G2" s="10">
        <v>6</v>
      </c>
    </row>
    <row r="3" spans="3:12" ht="15.75" x14ac:dyDescent="0.25">
      <c r="C3" s="141"/>
      <c r="D3" s="11">
        <v>1</v>
      </c>
      <c r="E3" s="11">
        <v>2</v>
      </c>
      <c r="F3" s="11">
        <v>5</v>
      </c>
      <c r="G3" s="12">
        <v>6</v>
      </c>
    </row>
    <row r="4" spans="3:12" ht="15.75" x14ac:dyDescent="0.25">
      <c r="C4" s="141"/>
      <c r="D4" s="11">
        <v>3</v>
      </c>
      <c r="E4" s="11">
        <v>3</v>
      </c>
      <c r="F4" s="11">
        <v>4</v>
      </c>
      <c r="G4" s="12">
        <v>7</v>
      </c>
    </row>
    <row r="5" spans="3:12" ht="15.75" x14ac:dyDescent="0.25">
      <c r="C5" s="141"/>
      <c r="D5" s="11">
        <v>2</v>
      </c>
      <c r="E5" s="11">
        <v>4</v>
      </c>
      <c r="F5" s="11">
        <v>3</v>
      </c>
      <c r="G5" s="12">
        <v>8</v>
      </c>
    </row>
    <row r="6" spans="3:12" ht="16.5" thickBot="1" x14ac:dyDescent="0.3">
      <c r="C6" s="142"/>
      <c r="D6" s="13">
        <v>4</v>
      </c>
      <c r="E6" s="13">
        <v>3</v>
      </c>
      <c r="F6" s="13">
        <v>4</v>
      </c>
      <c r="G6" s="14">
        <v>5</v>
      </c>
    </row>
    <row r="7" spans="3:12" ht="16.5" thickBot="1" x14ac:dyDescent="0.3">
      <c r="C7" s="27" t="s">
        <v>24</v>
      </c>
      <c r="D7" s="24">
        <v>5</v>
      </c>
      <c r="E7" s="24">
        <v>5</v>
      </c>
      <c r="F7" s="24">
        <v>5</v>
      </c>
      <c r="G7" s="25">
        <v>5</v>
      </c>
    </row>
    <row r="8" spans="3:12" ht="16.5" thickBot="1" x14ac:dyDescent="0.3">
      <c r="C8" s="26" t="s">
        <v>28</v>
      </c>
      <c r="D8" s="56">
        <f>SUM(D2:D6)</f>
        <v>13</v>
      </c>
      <c r="E8" s="56">
        <f t="shared" ref="E8:G8" si="0">SUM(E2:E6)</f>
        <v>16</v>
      </c>
      <c r="F8" s="56">
        <f t="shared" si="0"/>
        <v>21</v>
      </c>
      <c r="G8" s="56">
        <f t="shared" si="0"/>
        <v>32</v>
      </c>
      <c r="I8">
        <f>D8^2/5</f>
        <v>33.799999999999997</v>
      </c>
      <c r="J8">
        <f>E8^2/5</f>
        <v>51.2</v>
      </c>
      <c r="K8">
        <f>F8^2/5</f>
        <v>88.2</v>
      </c>
      <c r="L8">
        <f>G8^2/5</f>
        <v>204.8</v>
      </c>
    </row>
    <row r="9" spans="3:12" ht="15.75" x14ac:dyDescent="0.25">
      <c r="C9" s="140" t="s">
        <v>5</v>
      </c>
      <c r="D9" s="9">
        <v>4</v>
      </c>
      <c r="E9" s="9">
        <v>3</v>
      </c>
      <c r="F9" s="9">
        <v>6</v>
      </c>
      <c r="G9" s="10">
        <v>7</v>
      </c>
    </row>
    <row r="10" spans="3:12" ht="15.75" x14ac:dyDescent="0.25">
      <c r="C10" s="141"/>
      <c r="D10" s="11">
        <v>3</v>
      </c>
      <c r="E10" s="11">
        <v>5</v>
      </c>
      <c r="F10" s="11">
        <v>4</v>
      </c>
      <c r="G10" s="12">
        <v>8</v>
      </c>
    </row>
    <row r="11" spans="3:12" ht="15.75" x14ac:dyDescent="0.25">
      <c r="C11" s="141"/>
      <c r="D11" s="11">
        <v>5</v>
      </c>
      <c r="E11" s="11">
        <v>4</v>
      </c>
      <c r="F11" s="11">
        <v>5</v>
      </c>
      <c r="G11" s="12">
        <v>7</v>
      </c>
      <c r="J11">
        <f>SUM(I8:L8,I15:L15,I22:L22)</f>
        <v>1944.1999999999998</v>
      </c>
    </row>
    <row r="12" spans="3:12" ht="15.75" x14ac:dyDescent="0.25">
      <c r="C12" s="141"/>
      <c r="D12" s="11">
        <v>4</v>
      </c>
      <c r="E12" s="11">
        <v>5</v>
      </c>
      <c r="F12" s="11">
        <v>5</v>
      </c>
      <c r="G12" s="12">
        <v>9</v>
      </c>
    </row>
    <row r="13" spans="3:12" ht="16.5" thickBot="1" x14ac:dyDescent="0.3">
      <c r="C13" s="142"/>
      <c r="D13" s="13">
        <v>3</v>
      </c>
      <c r="E13" s="13">
        <v>5</v>
      </c>
      <c r="F13" s="13">
        <v>6</v>
      </c>
      <c r="G13" s="14">
        <v>6</v>
      </c>
    </row>
    <row r="14" spans="3:12" ht="16.5" thickBot="1" x14ac:dyDescent="0.3">
      <c r="C14" s="27" t="s">
        <v>24</v>
      </c>
      <c r="D14" s="24">
        <v>5</v>
      </c>
      <c r="E14" s="24">
        <v>5</v>
      </c>
      <c r="F14" s="24">
        <v>5</v>
      </c>
      <c r="G14" s="25">
        <v>5</v>
      </c>
    </row>
    <row r="15" spans="3:12" ht="16.5" thickBot="1" x14ac:dyDescent="0.3">
      <c r="C15" s="26" t="s">
        <v>28</v>
      </c>
      <c r="D15" s="56">
        <f>SUM(D9:D13)</f>
        <v>19</v>
      </c>
      <c r="E15" s="56">
        <f t="shared" ref="E15:G15" si="1">SUM(E9:E13)</f>
        <v>22</v>
      </c>
      <c r="F15" s="56">
        <f t="shared" si="1"/>
        <v>26</v>
      </c>
      <c r="G15" s="56">
        <f t="shared" si="1"/>
        <v>37</v>
      </c>
      <c r="I15">
        <f>D15^2/5</f>
        <v>72.2</v>
      </c>
      <c r="J15">
        <f>E15^2/5</f>
        <v>96.8</v>
      </c>
      <c r="K15">
        <f>F15^2/5</f>
        <v>135.19999999999999</v>
      </c>
      <c r="L15">
        <f>G15^2/5</f>
        <v>273.8</v>
      </c>
    </row>
    <row r="16" spans="3:12" ht="15.75" x14ac:dyDescent="0.25">
      <c r="C16" s="140" t="s">
        <v>6</v>
      </c>
      <c r="D16" s="9">
        <v>8</v>
      </c>
      <c r="E16" s="9">
        <v>6</v>
      </c>
      <c r="F16" s="9">
        <v>6</v>
      </c>
      <c r="G16" s="10">
        <v>7</v>
      </c>
    </row>
    <row r="17" spans="2:12" ht="15.75" x14ac:dyDescent="0.25">
      <c r="C17" s="141"/>
      <c r="D17" s="11">
        <v>6</v>
      </c>
      <c r="E17" s="11">
        <v>8</v>
      </c>
      <c r="F17" s="11">
        <v>8</v>
      </c>
      <c r="G17" s="12">
        <v>8</v>
      </c>
    </row>
    <row r="18" spans="2:12" ht="15.75" x14ac:dyDescent="0.25">
      <c r="C18" s="141"/>
      <c r="D18" s="11">
        <v>4</v>
      </c>
      <c r="E18" s="11">
        <v>6</v>
      </c>
      <c r="F18" s="11">
        <v>7</v>
      </c>
      <c r="G18" s="12">
        <v>10</v>
      </c>
    </row>
    <row r="19" spans="2:12" ht="15.75" x14ac:dyDescent="0.25">
      <c r="C19" s="141"/>
      <c r="D19" s="11">
        <v>5</v>
      </c>
      <c r="E19" s="11">
        <v>7</v>
      </c>
      <c r="F19" s="11">
        <v>7</v>
      </c>
      <c r="G19" s="12">
        <v>9</v>
      </c>
    </row>
    <row r="20" spans="2:12" ht="16.5" thickBot="1" x14ac:dyDescent="0.3">
      <c r="C20" s="142"/>
      <c r="D20" s="13">
        <v>5</v>
      </c>
      <c r="E20" s="13">
        <v>5</v>
      </c>
      <c r="F20" s="13">
        <v>9</v>
      </c>
      <c r="G20" s="14">
        <v>8</v>
      </c>
    </row>
    <row r="21" spans="2:12" ht="16.5" thickBot="1" x14ac:dyDescent="0.3">
      <c r="C21" s="27" t="s">
        <v>24</v>
      </c>
      <c r="D21" s="24">
        <v>5</v>
      </c>
      <c r="E21" s="24">
        <v>5</v>
      </c>
      <c r="F21" s="24">
        <v>5</v>
      </c>
      <c r="G21" s="25">
        <v>5</v>
      </c>
    </row>
    <row r="22" spans="2:12" ht="16.5" thickBot="1" x14ac:dyDescent="0.3">
      <c r="C22" s="30" t="s">
        <v>28</v>
      </c>
      <c r="D22" s="56">
        <f>SUM(D16:D20)</f>
        <v>28</v>
      </c>
      <c r="E22" s="56">
        <f t="shared" ref="E22:G22" si="2">SUM(E16:E20)</f>
        <v>32</v>
      </c>
      <c r="F22" s="56">
        <f t="shared" si="2"/>
        <v>37</v>
      </c>
      <c r="G22" s="56">
        <f t="shared" si="2"/>
        <v>42</v>
      </c>
      <c r="I22">
        <f>D22^2/5</f>
        <v>156.80000000000001</v>
      </c>
      <c r="J22">
        <f t="shared" ref="J22:L22" si="3">E22^2/5</f>
        <v>204.8</v>
      </c>
      <c r="K22">
        <f t="shared" si="3"/>
        <v>273.8</v>
      </c>
      <c r="L22">
        <f t="shared" si="3"/>
        <v>352.8</v>
      </c>
    </row>
    <row r="24" spans="2:12" ht="36" customHeight="1" x14ac:dyDescent="0.25">
      <c r="C24" s="146" t="s">
        <v>87</v>
      </c>
      <c r="D24" s="146"/>
      <c r="E24" s="146"/>
      <c r="F24" s="146"/>
      <c r="G24" s="146"/>
      <c r="H24" s="146"/>
      <c r="I24" s="146"/>
      <c r="J24" s="146"/>
      <c r="K24" s="146"/>
    </row>
    <row r="25" spans="2:12" ht="23.25" x14ac:dyDescent="0.35">
      <c r="C25" s="21" t="s">
        <v>29</v>
      </c>
      <c r="D25" s="28">
        <f>(D8^2)/5+(E8^2)/5+(F8^2)/5+(G8^2)/5+(D15)^2/5+(E15^2)/5+(F15^2)/5+(G15^2)/5+(D22^2)/5+(E22^2)/5+(F22^2)/5+(G22^2)/5</f>
        <v>1944.1999999999998</v>
      </c>
    </row>
    <row r="26" spans="2:12" ht="23.25" x14ac:dyDescent="0.35">
      <c r="B26" s="21" t="s">
        <v>64</v>
      </c>
      <c r="C26" s="21" t="s">
        <v>63</v>
      </c>
      <c r="D26" s="28">
        <f>D25-(105625/60)</f>
        <v>183.78333333333308</v>
      </c>
    </row>
  </sheetData>
  <mergeCells count="4">
    <mergeCell ref="C2:C6"/>
    <mergeCell ref="C9:C13"/>
    <mergeCell ref="C16:C20"/>
    <mergeCell ref="C24:K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2B8F-A2DD-468D-BC67-E8014F99A311}">
  <dimension ref="C3:Q32"/>
  <sheetViews>
    <sheetView tabSelected="1" topLeftCell="A8" zoomScale="60" zoomScaleNormal="60" workbookViewId="0">
      <selection activeCell="I16" sqref="I16"/>
    </sheetView>
  </sheetViews>
  <sheetFormatPr defaultRowHeight="15" x14ac:dyDescent="0.25"/>
  <cols>
    <col min="3" max="3" width="25.85546875" customWidth="1"/>
    <col min="4" max="4" width="30.5703125" customWidth="1"/>
    <col min="5" max="5" width="36.7109375" customWidth="1"/>
    <col min="6" max="6" width="63.42578125" customWidth="1"/>
    <col min="7" max="7" width="54.85546875" customWidth="1"/>
    <col min="8" max="8" width="25.85546875" customWidth="1"/>
    <col min="9" max="9" width="23" customWidth="1"/>
    <col min="15" max="15" width="31.5703125" customWidth="1"/>
    <col min="16" max="16" width="31.7109375" customWidth="1"/>
  </cols>
  <sheetData>
    <row r="3" spans="3:17" ht="15.75" thickBot="1" x14ac:dyDescent="0.3"/>
    <row r="4" spans="3:17" ht="35.450000000000003" customHeight="1" thickBot="1" x14ac:dyDescent="0.55000000000000004">
      <c r="C4" s="84" t="s">
        <v>9</v>
      </c>
      <c r="D4" s="85">
        <v>60</v>
      </c>
    </row>
    <row r="5" spans="3:17" ht="35.450000000000003" customHeight="1" thickBot="1" x14ac:dyDescent="0.55000000000000004">
      <c r="C5" s="84" t="s">
        <v>10</v>
      </c>
      <c r="D5" s="85">
        <v>325</v>
      </c>
      <c r="F5" s="99"/>
      <c r="H5" s="98"/>
    </row>
    <row r="6" spans="3:17" ht="35.450000000000003" customHeight="1" thickBot="1" x14ac:dyDescent="0.55000000000000004">
      <c r="C6" s="84" t="s">
        <v>12</v>
      </c>
      <c r="D6" s="85">
        <f>D5^2</f>
        <v>105625</v>
      </c>
    </row>
    <row r="7" spans="3:17" ht="35.450000000000003" customHeight="1" thickBot="1" x14ac:dyDescent="0.6">
      <c r="C7" s="84" t="s">
        <v>11</v>
      </c>
      <c r="D7" s="85">
        <v>1999</v>
      </c>
      <c r="F7" s="75" t="s">
        <v>66</v>
      </c>
    </row>
    <row r="8" spans="3:17" ht="35.450000000000003" customHeight="1" thickBot="1" x14ac:dyDescent="0.6">
      <c r="C8" s="84" t="s">
        <v>15</v>
      </c>
      <c r="D8" s="85">
        <v>98.05</v>
      </c>
      <c r="F8" s="75">
        <f>D10-D9-D8</f>
        <v>3.0999999999998664</v>
      </c>
      <c r="N8">
        <f>14+15+12+11+10+11</f>
        <v>73</v>
      </c>
    </row>
    <row r="9" spans="3:17" ht="35.450000000000003" customHeight="1" thickBot="1" x14ac:dyDescent="0.55000000000000004">
      <c r="C9" s="84" t="s">
        <v>16</v>
      </c>
      <c r="D9" s="85">
        <v>82.633333333333212</v>
      </c>
      <c r="O9">
        <f>N8/6</f>
        <v>12.166666666666666</v>
      </c>
    </row>
    <row r="10" spans="3:17" ht="35.450000000000003" customHeight="1" thickBot="1" x14ac:dyDescent="0.6">
      <c r="C10" s="84" t="s">
        <v>64</v>
      </c>
      <c r="D10" s="85">
        <v>183.78333333333308</v>
      </c>
      <c r="E10" t="s">
        <v>23</v>
      </c>
      <c r="F10" s="75" t="s">
        <v>65</v>
      </c>
    </row>
    <row r="11" spans="3:17" ht="35.450000000000003" customHeight="1" thickBot="1" x14ac:dyDescent="0.6">
      <c r="C11" s="84" t="s">
        <v>17</v>
      </c>
      <c r="D11" s="85">
        <v>3.09999999999987</v>
      </c>
      <c r="F11" s="75">
        <f>D13-D10</f>
        <v>54.800000000000182</v>
      </c>
    </row>
    <row r="12" spans="3:17" ht="35.450000000000003" customHeight="1" thickBot="1" x14ac:dyDescent="0.55000000000000004">
      <c r="C12" s="84" t="s">
        <v>18</v>
      </c>
      <c r="D12" s="85">
        <v>54.800000000000203</v>
      </c>
    </row>
    <row r="13" spans="3:17" ht="35.450000000000003" customHeight="1" thickBot="1" x14ac:dyDescent="0.55000000000000004">
      <c r="C13" s="86" t="s">
        <v>19</v>
      </c>
      <c r="D13" s="87">
        <v>238.58333333333326</v>
      </c>
      <c r="E13" s="89" t="s">
        <v>35</v>
      </c>
      <c r="F13" s="90">
        <f>D8/D14</f>
        <v>32.68333333333333</v>
      </c>
      <c r="G13" s="21">
        <f>D8/D14</f>
        <v>32.68333333333333</v>
      </c>
      <c r="H13" s="77" t="s">
        <v>41</v>
      </c>
      <c r="I13" s="78">
        <v>2.76</v>
      </c>
      <c r="O13" s="83" t="s">
        <v>67</v>
      </c>
      <c r="P13" s="83">
        <v>60</v>
      </c>
    </row>
    <row r="14" spans="3:17" ht="42" customHeight="1" thickBot="1" x14ac:dyDescent="0.55000000000000004">
      <c r="C14" s="88" t="s">
        <v>30</v>
      </c>
      <c r="D14" s="76">
        <f>4-1</f>
        <v>3</v>
      </c>
      <c r="E14" s="91" t="s">
        <v>36</v>
      </c>
      <c r="F14" s="92">
        <f>D9/D15</f>
        <v>41.316666666666606</v>
      </c>
      <c r="G14" s="21">
        <f>D9/D15</f>
        <v>41.316666666666606</v>
      </c>
      <c r="H14" s="79" t="s">
        <v>42</v>
      </c>
      <c r="I14" s="80">
        <v>3.15</v>
      </c>
      <c r="O14" s="83" t="s">
        <v>68</v>
      </c>
      <c r="P14" s="83" t="s">
        <v>69</v>
      </c>
      <c r="Q14" s="83">
        <v>59</v>
      </c>
    </row>
    <row r="15" spans="3:17" ht="42" customHeight="1" thickBot="1" x14ac:dyDescent="0.55000000000000004">
      <c r="C15" s="88" t="s">
        <v>31</v>
      </c>
      <c r="D15" s="76">
        <f>3-1</f>
        <v>2</v>
      </c>
      <c r="E15" s="91" t="s">
        <v>70</v>
      </c>
      <c r="F15" s="92">
        <f>D12/D17</f>
        <v>1.1416666666666708</v>
      </c>
      <c r="G15" s="21">
        <f>D12/D17</f>
        <v>1.1416666666666708</v>
      </c>
      <c r="H15" s="81" t="s">
        <v>43</v>
      </c>
      <c r="I15" s="82">
        <v>2.25</v>
      </c>
      <c r="O15" s="83"/>
      <c r="P15" s="83"/>
    </row>
    <row r="16" spans="3:17" ht="42" customHeight="1" thickBot="1" x14ac:dyDescent="0.55000000000000004">
      <c r="C16" s="88" t="s">
        <v>32</v>
      </c>
      <c r="D16" s="76">
        <f>3*2</f>
        <v>6</v>
      </c>
      <c r="E16" s="91" t="s">
        <v>37</v>
      </c>
      <c r="F16" s="92">
        <f>D11/D16</f>
        <v>0.51666666666664496</v>
      </c>
      <c r="G16" s="21">
        <f>D11/D16</f>
        <v>0.51666666666664496</v>
      </c>
      <c r="H16" s="151" t="s">
        <v>88</v>
      </c>
      <c r="I16" s="151" t="s">
        <v>89</v>
      </c>
      <c r="O16" s="33" t="s">
        <v>30</v>
      </c>
      <c r="P16" s="83">
        <f>4-1</f>
        <v>3</v>
      </c>
    </row>
    <row r="17" spans="3:16" ht="42" customHeight="1" thickBot="1" x14ac:dyDescent="0.55000000000000004">
      <c r="C17" s="88" t="s">
        <v>33</v>
      </c>
      <c r="D17" s="76">
        <f>60-12</f>
        <v>48</v>
      </c>
      <c r="E17" s="91" t="s">
        <v>38</v>
      </c>
      <c r="F17" s="92">
        <f>F13/F15</f>
        <v>28.627737226277265</v>
      </c>
      <c r="G17" s="21">
        <f>F13/F15</f>
        <v>28.627737226277265</v>
      </c>
      <c r="H17" s="150">
        <f>FINV(0.05,3,48)</f>
        <v>2.7980606354356103</v>
      </c>
      <c r="I17" s="152">
        <f>_xlfn.F.DIST.RT(G17,D14,48)</f>
        <v>9.246664651922531E-11</v>
      </c>
      <c r="O17" s="33" t="s">
        <v>31</v>
      </c>
      <c r="P17" s="83">
        <f>3-1</f>
        <v>2</v>
      </c>
    </row>
    <row r="18" spans="3:16" ht="36" customHeight="1" thickBot="1" x14ac:dyDescent="0.55000000000000004">
      <c r="C18" s="88" t="s">
        <v>34</v>
      </c>
      <c r="D18" s="76">
        <f>60-1</f>
        <v>59</v>
      </c>
      <c r="E18" s="91" t="s">
        <v>39</v>
      </c>
      <c r="F18" s="92">
        <f>F14/F15</f>
        <v>36.189781021897623</v>
      </c>
      <c r="G18" s="21">
        <f>F14/F15</f>
        <v>36.189781021897623</v>
      </c>
      <c r="H18" s="150">
        <f>FINV(0.05,2,48)</f>
        <v>3.1907273359284987</v>
      </c>
      <c r="I18" s="152">
        <f>_xlfn.F.DIST.RT(G18,2,48)</f>
        <v>2.6092968000422862E-10</v>
      </c>
      <c r="O18" s="33" t="s">
        <v>32</v>
      </c>
      <c r="P18" s="83">
        <v>6</v>
      </c>
    </row>
    <row r="19" spans="3:16" ht="33.6" customHeight="1" thickBot="1" x14ac:dyDescent="0.55000000000000004">
      <c r="D19" s="100"/>
      <c r="E19" s="93" t="s">
        <v>40</v>
      </c>
      <c r="F19" s="94">
        <f>F16/F15</f>
        <v>0.4525547445255268</v>
      </c>
      <c r="G19" s="21">
        <f>F16/F15</f>
        <v>0.4525547445255268</v>
      </c>
      <c r="H19" s="150">
        <f>FINV(0.05,6,48)</f>
        <v>2.29460131347063</v>
      </c>
      <c r="I19" s="152">
        <f>_xlfn.F.DIST.RT(G19,6,48)</f>
        <v>0.83957975141616248</v>
      </c>
      <c r="O19" s="33" t="s">
        <v>33</v>
      </c>
    </row>
    <row r="23" spans="3:16" x14ac:dyDescent="0.25">
      <c r="D23" s="149" t="s">
        <v>46</v>
      </c>
      <c r="E23" s="149"/>
      <c r="F23" s="149"/>
      <c r="G23" s="149"/>
      <c r="H23" s="149"/>
      <c r="I23" s="149"/>
      <c r="J23" s="34"/>
    </row>
    <row r="24" spans="3:16" ht="15.75" thickBot="1" x14ac:dyDescent="0.3">
      <c r="D24" s="148" t="s">
        <v>47</v>
      </c>
      <c r="E24" s="148"/>
      <c r="F24" s="148"/>
      <c r="G24" s="148"/>
      <c r="H24" s="148"/>
      <c r="I24" s="148"/>
      <c r="J24" s="34"/>
    </row>
    <row r="25" spans="3:16" ht="26.25" thickTop="1" thickBot="1" x14ac:dyDescent="0.3">
      <c r="D25" s="147" t="s">
        <v>48</v>
      </c>
      <c r="E25" s="35" t="s">
        <v>49</v>
      </c>
      <c r="F25" s="37" t="s">
        <v>50</v>
      </c>
      <c r="G25" s="37" t="s">
        <v>51</v>
      </c>
      <c r="H25" s="37" t="s">
        <v>52</v>
      </c>
      <c r="I25" s="36" t="s">
        <v>53</v>
      </c>
      <c r="J25" s="34"/>
    </row>
    <row r="26" spans="3:16" ht="15.75" thickTop="1" x14ac:dyDescent="0.25">
      <c r="D26" s="38" t="s">
        <v>54</v>
      </c>
      <c r="E26" s="39" t="s">
        <v>58</v>
      </c>
      <c r="F26" s="40">
        <v>12</v>
      </c>
      <c r="G26" s="41">
        <v>162.01666666666674</v>
      </c>
      <c r="H26" s="41">
        <v>141.91240875912411</v>
      </c>
      <c r="I26" s="42">
        <v>3.3726473028641652E-33</v>
      </c>
      <c r="J26" s="34"/>
    </row>
    <row r="27" spans="3:16" x14ac:dyDescent="0.25">
      <c r="D27" s="43" t="s">
        <v>44</v>
      </c>
      <c r="E27" s="44">
        <v>82.633333333333425</v>
      </c>
      <c r="F27" s="45">
        <v>2</v>
      </c>
      <c r="G27" s="46">
        <v>41.316666666666713</v>
      </c>
      <c r="H27" s="46">
        <v>36.189781021897836</v>
      </c>
      <c r="I27" s="47">
        <v>2.6092968000420546E-10</v>
      </c>
      <c r="J27" s="34"/>
    </row>
    <row r="28" spans="3:16" x14ac:dyDescent="0.25">
      <c r="D28" s="43" t="s">
        <v>45</v>
      </c>
      <c r="E28" s="44">
        <v>98.05</v>
      </c>
      <c r="F28" s="45">
        <v>3</v>
      </c>
      <c r="G28" s="46">
        <v>32.68333333333333</v>
      </c>
      <c r="H28" s="46">
        <v>28.627737226277361</v>
      </c>
      <c r="I28" s="47">
        <v>9.2466646519221084E-11</v>
      </c>
      <c r="J28" s="34"/>
    </row>
    <row r="29" spans="3:16" x14ac:dyDescent="0.25">
      <c r="D29" s="43" t="s">
        <v>55</v>
      </c>
      <c r="E29" s="44">
        <v>3.1000000000000019</v>
      </c>
      <c r="F29" s="45">
        <v>6</v>
      </c>
      <c r="G29" s="48">
        <v>0.51666666666666694</v>
      </c>
      <c r="H29" s="48">
        <v>0.45255474452554756</v>
      </c>
      <c r="I29" s="47">
        <v>0.83957975141614871</v>
      </c>
      <c r="J29" s="34"/>
    </row>
    <row r="30" spans="3:16" x14ac:dyDescent="0.25">
      <c r="D30" s="43" t="s">
        <v>56</v>
      </c>
      <c r="E30" s="44">
        <v>54.800000000000018</v>
      </c>
      <c r="F30" s="45">
        <v>48</v>
      </c>
      <c r="G30" s="46">
        <v>1.1416666666666671</v>
      </c>
      <c r="H30" s="49"/>
      <c r="I30" s="50"/>
      <c r="J30" s="34"/>
    </row>
    <row r="31" spans="3:16" ht="15.75" thickBot="1" x14ac:dyDescent="0.3">
      <c r="D31" s="51" t="s">
        <v>26</v>
      </c>
      <c r="E31" s="52">
        <v>1999</v>
      </c>
      <c r="F31" s="53">
        <v>60</v>
      </c>
      <c r="G31" s="54"/>
      <c r="H31" s="54"/>
      <c r="I31" s="55"/>
      <c r="J31" s="34"/>
    </row>
    <row r="32" spans="3:16" ht="15.75" thickTop="1" x14ac:dyDescent="0.25">
      <c r="D32" s="148" t="s">
        <v>57</v>
      </c>
      <c r="E32" s="148"/>
      <c r="F32" s="148"/>
      <c r="G32" s="148"/>
      <c r="H32" s="148"/>
      <c r="I32" s="148"/>
      <c r="J32" s="34"/>
    </row>
  </sheetData>
  <mergeCells count="4">
    <mergeCell ref="D25"/>
    <mergeCell ref="D32:I32"/>
    <mergeCell ref="D23:I23"/>
    <mergeCell ref="D24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SST</vt:lpstr>
      <vt:lpstr>SSA</vt:lpstr>
      <vt:lpstr>SSB</vt:lpstr>
      <vt:lpstr>SSBetween</vt:lpstr>
      <vt:lpstr>Answers and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 (LAM)</cp:lastModifiedBy>
  <dcterms:created xsi:type="dcterms:W3CDTF">2020-04-25T16:52:15Z</dcterms:created>
  <dcterms:modified xsi:type="dcterms:W3CDTF">2023-11-14T11:59:05Z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349020ba-4734-4d1d-9c7e-89b6f720b089</vt:lpwstr>
  </property>
</Properties>
</file>