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BDDEE124-3B83-4A4C-B601-179482740314}" xr6:coauthVersionLast="47" xr6:coauthVersionMax="47" xr10:uidLastSave="{00000000-0000-0000-0000-000000000000}"/>
  <bookViews>
    <workbookView xWindow="-120" yWindow="-120" windowWidth="20730" windowHeight="11160" activeTab="5" xr2:uid="{26D4546B-D2A1-4444-8EAF-A6228F96F0C1}"/>
  </bookViews>
  <sheets>
    <sheet name="examples" sheetId="1" r:id="rId1"/>
    <sheet name="ex1" sheetId="3" r:id="rId2"/>
    <sheet name="ex6" sheetId="4" r:id="rId3"/>
    <sheet name="ex6.1" sheetId="5" r:id="rId4"/>
    <sheet name="ex6.2" sheetId="6" r:id="rId5"/>
    <sheet name="ex10" sheetId="7" r:id="rId6"/>
  </sheets>
  <definedNames>
    <definedName name="_xlnm._FilterDatabase" localSheetId="5" hidden="1">'ex10'!$C$4:$E$57</definedName>
    <definedName name="_xlnm._FilterDatabase" localSheetId="2" hidden="1">'ex6'!$C$4:$E$57</definedName>
    <definedName name="_xlnm._FilterDatabase" localSheetId="3" hidden="1">'ex6.1'!$C$4:$E$57</definedName>
    <definedName name="_xlnm._FilterDatabase" localSheetId="4" hidden="1">'ex6.2'!$C$4:$E$57</definedName>
    <definedName name="enableRul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7" l="1"/>
  <c r="H17" i="7" a="1"/>
  <c r="H17" i="7" s="1"/>
  <c r="J24" i="1" a="1"/>
  <c r="J24" i="1" s="1"/>
  <c r="J22" i="1" a="1"/>
  <c r="J22" i="1" s="1"/>
  <c r="J19" i="1"/>
  <c r="J18" i="1"/>
  <c r="F71" i="1"/>
  <c r="K72" i="1"/>
  <c r="K70" i="1"/>
  <c r="H20" i="5"/>
  <c r="K60" i="1"/>
  <c r="K52" i="1"/>
  <c r="J31" i="1" a="1"/>
  <c r="J31" i="1" s="1"/>
  <c r="J29" i="1" a="1"/>
  <c r="J29" i="1" s="1"/>
  <c r="J27" i="1"/>
  <c r="K18" i="3"/>
  <c r="K17" i="3"/>
  <c r="H20" i="4"/>
  <c r="G59" i="1" a="1"/>
  <c r="G59" i="1" s="1"/>
  <c r="G57" i="1" a="1"/>
  <c r="G57" i="1" s="1"/>
  <c r="E49" i="1"/>
  <c r="H17" i="6"/>
  <c r="H17" i="5"/>
  <c r="H18" i="7"/>
  <c r="H18" i="6"/>
  <c r="K18" i="7"/>
  <c r="H18" i="5"/>
  <c r="H2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<sst xmlns="http://schemas.openxmlformats.org/spreadsheetml/2006/main" count="350" uniqueCount="58">
  <si>
    <t>Name</t>
  </si>
  <si>
    <t>Gender</t>
  </si>
  <si>
    <t>Barr Faughny</t>
  </si>
  <si>
    <t>Female</t>
  </si>
  <si>
    <t>Dennison Crosswaite</t>
  </si>
  <si>
    <t>Male</t>
  </si>
  <si>
    <t>Gunar Cockshoot</t>
  </si>
  <si>
    <t>Gigi Bohling</t>
  </si>
  <si>
    <t>Curtice Advani</t>
  </si>
  <si>
    <t>Kaine Padly</t>
  </si>
  <si>
    <t>Ches Bonnell</t>
  </si>
  <si>
    <t>Andria Kimpton</t>
  </si>
  <si>
    <t>Product</t>
  </si>
  <si>
    <t>Customers</t>
  </si>
  <si>
    <t>Milk Choco bars</t>
  </si>
  <si>
    <t>50% Dark bars</t>
  </si>
  <si>
    <t>Almond Choco</t>
  </si>
  <si>
    <t>Raspberry Choc</t>
  </si>
  <si>
    <t>Mint Chip Choc</t>
  </si>
  <si>
    <t>Situation</t>
  </si>
  <si>
    <t>Formula</t>
  </si>
  <si>
    <t>Amount</t>
  </si>
  <si>
    <t>Data</t>
  </si>
  <si>
    <t>SUMIFS &amp; some more…</t>
  </si>
  <si>
    <t>Person</t>
  </si>
  <si>
    <t>Jan</t>
  </si>
  <si>
    <t>Feb</t>
  </si>
  <si>
    <t>Mar</t>
  </si>
  <si>
    <t>Apr</t>
  </si>
  <si>
    <t>May</t>
  </si>
  <si>
    <t>Jun</t>
  </si>
  <si>
    <t>Date</t>
  </si>
  <si>
    <t>Calls Received</t>
  </si>
  <si>
    <t>Start Date</t>
  </si>
  <si>
    <t>End Date</t>
  </si>
  <si>
    <t>Call count</t>
  </si>
  <si>
    <t>Calls for Gunar</t>
  </si>
  <si>
    <t>Unique Count</t>
  </si>
  <si>
    <t>Easy</t>
  </si>
  <si>
    <t>Count</t>
  </si>
  <si>
    <t>bars</t>
  </si>
  <si>
    <t>Sales</t>
  </si>
  <si>
    <t>Avg. Cust</t>
  </si>
  <si>
    <t>first name</t>
  </si>
  <si>
    <t>Avg. sales</t>
  </si>
  <si>
    <t>Max Sales</t>
  </si>
  <si>
    <t>Min Sales</t>
  </si>
  <si>
    <t>Median</t>
  </si>
  <si>
    <t>80th pc.</t>
  </si>
  <si>
    <t>Result</t>
  </si>
  <si>
    <t>Formulas</t>
  </si>
  <si>
    <t>Reveal the formulas by moving away these boxes</t>
  </si>
  <si>
    <t>with FILTER</t>
  </si>
  <si>
    <t>with SUMPRODUCT</t>
  </si>
  <si>
    <t>scroll down for more formulas</t>
  </si>
  <si>
    <t>Filter &amp; sum function</t>
  </si>
  <si>
    <t>Sumifs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</si>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</sst>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h]mm&quot;h&quot;"/>
    <numFmt numFmtId="167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/>
    <xf numFmtId="0" fontId="0" fillId="0" borderId="2" xfId="0" applyBorder="1"/>
    <xf numFmtId="0" fontId="0" fillId="5" borderId="2" xfId="0" applyFill="1" applyBorder="1"/>
    <xf numFmtId="0" fontId="2" fillId="2" borderId="2" xfId="0" applyFont="1" applyFill="1" applyBorder="1"/>
    <xf numFmtId="164" fontId="0" fillId="0" borderId="2" xfId="0" applyNumberFormat="1" applyBorder="1"/>
    <xf numFmtId="0" fontId="2" fillId="2" borderId="2" xfId="0" applyFont="1" applyFill="1" applyBorder="1" applyAlignment="1">
      <alignment horizontal="right"/>
    </xf>
    <xf numFmtId="6" fontId="0" fillId="0" borderId="0" xfId="0" applyNumberFormat="1"/>
    <xf numFmtId="14" fontId="0" fillId="0" borderId="2" xfId="0" applyNumberForma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1" xfId="0" applyBorder="1"/>
    <xf numFmtId="15" fontId="0" fillId="0" borderId="1" xfId="0" applyNumberFormat="1" applyBorder="1"/>
    <xf numFmtId="6" fontId="0" fillId="3" borderId="1" xfId="0" applyNumberFormat="1" applyFill="1" applyBorder="1"/>
    <xf numFmtId="0" fontId="2" fillId="3" borderId="1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14" fontId="0" fillId="0" borderId="0" xfId="0" applyNumberFormat="1" applyAlignment="1">
      <alignment horizontal="left"/>
    </xf>
    <xf numFmtId="6" fontId="0" fillId="6" borderId="1" xfId="0" applyNumberFormat="1" applyFill="1" applyBorder="1"/>
    <xf numFmtId="0" fontId="2" fillId="6" borderId="1" xfId="0" applyFont="1" applyFill="1" applyBorder="1"/>
    <xf numFmtId="6" fontId="0" fillId="0" borderId="0" xfId="0" applyNumberFormat="1" applyAlignment="1">
      <alignment horizontal="left"/>
    </xf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7" borderId="1" xfId="0" applyFill="1" applyBorder="1" applyAlignment="1">
      <alignment horizontal="left"/>
    </xf>
    <xf numFmtId="6" fontId="2" fillId="8" borderId="1" xfId="0" applyNumberFormat="1" applyFont="1" applyFill="1" applyBorder="1"/>
    <xf numFmtId="15" fontId="0" fillId="0" borderId="0" xfId="0" applyNumberFormat="1"/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4" fontId="0" fillId="0" borderId="0" xfId="1" applyFont="1"/>
    <xf numFmtId="167" fontId="0" fillId="0" borderId="0" xfId="1" applyNumberFormat="1" applyFont="1"/>
    <xf numFmtId="1" fontId="2" fillId="8" borderId="1" xfId="0" applyNumberFormat="1" applyFont="1" applyFill="1" applyBorder="1"/>
  </cellXfs>
  <cellStyles count="2">
    <cellStyle name="Currency" xfId="1" builtinId="4"/>
    <cellStyle name="Normal" xfId="0" builtinId="0"/>
  </cellStyles>
  <dxfs count="10">
    <dxf>
      <font>
        <b/>
        <i val="0"/>
        <color auto="1"/>
      </font>
      <fill>
        <patternFill>
          <bgColor theme="9" tint="0.79998168889431442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numFmt numFmtId="19" formatCode="m/d/yyyy"/>
      <alignment horizontal="left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923192</xdr:colOff>
      <xdr:row>45</xdr:row>
      <xdr:rowOff>91589</xdr:rowOff>
    </xdr:from>
    <xdr:to>
      <xdr:col>7</xdr:col>
      <xdr:colOff>256442</xdr:colOff>
      <xdr:row>52</xdr:row>
      <xdr:rowOff>98914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BA3C4FCA-0F0D-418B-911E-55327EE58F04}"/>
            </a:ext>
          </a:extLst>
        </xdr:cNvPr>
        <xdr:cNvSpPr/>
      </xdr:nvSpPr>
      <xdr:spPr>
        <a:xfrm>
          <a:off x="2561492" y="9140339"/>
          <a:ext cx="3143250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Total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Female </a:t>
          </a:r>
          <a:r>
            <a:rPr lang="en-US" sz="2800" b="1" u="sng" baseline="0">
              <a:solidFill>
                <a:schemeClr val="tx1"/>
              </a:solidFill>
              <a:latin typeface="Handlee" panose="02000000000000000000" pitchFamily="2" charset="0"/>
            </a:rPr>
            <a:t>AND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Almond Choco</a:t>
          </a:r>
          <a:endParaRPr lang="en-US" sz="28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8</xdr:col>
      <xdr:colOff>644036</xdr:colOff>
      <xdr:row>65</xdr:row>
      <xdr:rowOff>90853</xdr:rowOff>
    </xdr:from>
    <xdr:to>
      <xdr:col>13</xdr:col>
      <xdr:colOff>570767</xdr:colOff>
      <xdr:row>72</xdr:row>
      <xdr:rowOff>98178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61C83C77-D413-4071-9F43-FE09EACCAAC3}"/>
            </a:ext>
          </a:extLst>
        </xdr:cNvPr>
        <xdr:cNvSpPr/>
      </xdr:nvSpPr>
      <xdr:spPr>
        <a:xfrm>
          <a:off x="6663836" y="12949603"/>
          <a:ext cx="3841506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Total sales of bars</a:t>
          </a:r>
        </a:p>
      </xdr:txBody>
    </xdr:sp>
    <xdr:clientData/>
  </xdr:twoCellAnchor>
  <xdr:twoCellAnchor>
    <xdr:from>
      <xdr:col>3</xdr:col>
      <xdr:colOff>876300</xdr:colOff>
      <xdr:row>66</xdr:row>
      <xdr:rowOff>79131</xdr:rowOff>
    </xdr:from>
    <xdr:to>
      <xdr:col>7</xdr:col>
      <xdr:colOff>209550</xdr:colOff>
      <xdr:row>73</xdr:row>
      <xdr:rowOff>86456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AF453246-18DD-4C0D-8658-5952473D51D2}"/>
            </a:ext>
          </a:extLst>
        </xdr:cNvPr>
        <xdr:cNvSpPr/>
      </xdr:nvSpPr>
      <xdr:spPr>
        <a:xfrm>
          <a:off x="2514600" y="13128381"/>
          <a:ext cx="3143250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Average sales by 5 letter first name people...</a:t>
          </a:r>
        </a:p>
      </xdr:txBody>
    </xdr:sp>
    <xdr:clientData/>
  </xdr:twoCellAnchor>
  <xdr:twoCellAnchor>
    <xdr:from>
      <xdr:col>3</xdr:col>
      <xdr:colOff>914400</xdr:colOff>
      <xdr:row>54</xdr:row>
      <xdr:rowOff>156795</xdr:rowOff>
    </xdr:from>
    <xdr:to>
      <xdr:col>7</xdr:col>
      <xdr:colOff>247650</xdr:colOff>
      <xdr:row>61</xdr:row>
      <xdr:rowOff>164120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26A2265-AB5C-4954-BCF3-DD41B537D968}"/>
            </a:ext>
          </a:extLst>
        </xdr:cNvPr>
        <xdr:cNvSpPr/>
      </xdr:nvSpPr>
      <xdr:spPr>
        <a:xfrm>
          <a:off x="2552700" y="10920045"/>
          <a:ext cx="3143250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Total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Female </a:t>
          </a:r>
          <a:r>
            <a:rPr lang="en-US" sz="2800" b="1" u="sng" baseline="0">
              <a:solidFill>
                <a:schemeClr val="tx1"/>
              </a:solidFill>
              <a:latin typeface="Handlee" panose="02000000000000000000" pitchFamily="2" charset="0"/>
            </a:rPr>
            <a:t>OR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Almond Choco</a:t>
          </a:r>
          <a:endParaRPr lang="en-US" sz="28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8</xdr:col>
      <xdr:colOff>531202</xdr:colOff>
      <xdr:row>45</xdr:row>
      <xdr:rowOff>104044</xdr:rowOff>
    </xdr:from>
    <xdr:to>
      <xdr:col>13</xdr:col>
      <xdr:colOff>457933</xdr:colOff>
      <xdr:row>52</xdr:row>
      <xdr:rowOff>111369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62D1764-B667-43F0-A1F4-497E97E1C17B}"/>
            </a:ext>
          </a:extLst>
        </xdr:cNvPr>
        <xdr:cNvSpPr/>
      </xdr:nvSpPr>
      <xdr:spPr>
        <a:xfrm>
          <a:off x="6551002" y="9152794"/>
          <a:ext cx="3841506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 u="sng">
              <a:solidFill>
                <a:schemeClr val="tx1"/>
              </a:solidFill>
              <a:latin typeface="Handlee" panose="02000000000000000000" pitchFamily="2" charset="0"/>
            </a:rPr>
            <a:t>Lookup</a:t>
          </a:r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 Customers for</a:t>
          </a:r>
        </a:p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Barr Faughny &amp; Mint</a:t>
          </a:r>
          <a:r>
            <a:rPr lang="en-US" sz="2000" b="0" baseline="0">
              <a:solidFill>
                <a:schemeClr val="tx1"/>
              </a:solidFill>
              <a:latin typeface="Handlee" panose="02000000000000000000" pitchFamily="2" charset="0"/>
            </a:rPr>
            <a:t> Chip Choc</a:t>
          </a:r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 </a:t>
          </a:r>
        </a:p>
      </xdr:txBody>
    </xdr:sp>
    <xdr:clientData/>
  </xdr:twoCellAnchor>
  <xdr:twoCellAnchor>
    <xdr:from>
      <xdr:col>8</xdr:col>
      <xdr:colOff>547323</xdr:colOff>
      <xdr:row>54</xdr:row>
      <xdr:rowOff>159726</xdr:rowOff>
    </xdr:from>
    <xdr:to>
      <xdr:col>13</xdr:col>
      <xdr:colOff>474054</xdr:colOff>
      <xdr:row>61</xdr:row>
      <xdr:rowOff>167051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2F275F3C-3F4C-450F-8761-B458CB967FB5}"/>
            </a:ext>
          </a:extLst>
        </xdr:cNvPr>
        <xdr:cNvSpPr/>
      </xdr:nvSpPr>
      <xdr:spPr>
        <a:xfrm>
          <a:off x="6567123" y="10922976"/>
          <a:ext cx="3841506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</a:t>
          </a:r>
          <a:r>
            <a:rPr lang="en-US" sz="2000" b="0" baseline="0">
              <a:solidFill>
                <a:schemeClr val="tx1"/>
              </a:solidFill>
              <a:latin typeface="Handlee" panose="02000000000000000000" pitchFamily="2" charset="0"/>
            </a:rPr>
            <a:t> many times Customers exceeded 500?</a:t>
          </a:r>
          <a:endParaRPr lang="en-US" sz="20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12</xdr:col>
      <xdr:colOff>571500</xdr:colOff>
      <xdr:row>12</xdr:row>
      <xdr:rowOff>7325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E97E814E-DB28-4F26-9387-459A26AE6DFC}"/>
            </a:ext>
          </a:extLst>
        </xdr:cNvPr>
        <xdr:cNvSpPr/>
      </xdr:nvSpPr>
      <xdr:spPr>
        <a:xfrm>
          <a:off x="6030058" y="1428750"/>
          <a:ext cx="3150577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Median Sales for Female Customers</a:t>
          </a:r>
        </a:p>
      </xdr:txBody>
    </xdr:sp>
    <xdr:clientData/>
  </xdr:twoCellAnchor>
  <xdr:twoCellAnchor>
    <xdr:from>
      <xdr:col>12</xdr:col>
      <xdr:colOff>0</xdr:colOff>
      <xdr:row>15</xdr:row>
      <xdr:rowOff>168519</xdr:rowOff>
    </xdr:from>
    <xdr:to>
      <xdr:col>12</xdr:col>
      <xdr:colOff>344365</xdr:colOff>
      <xdr:row>18</xdr:row>
      <xdr:rowOff>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A082A197-F1FF-4596-AFC2-0A99316F09EC}"/>
            </a:ext>
          </a:extLst>
        </xdr:cNvPr>
        <xdr:cNvSpPr/>
      </xdr:nvSpPr>
      <xdr:spPr>
        <a:xfrm>
          <a:off x="8609135" y="3502269"/>
          <a:ext cx="344365" cy="4029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771525</xdr:colOff>
      <xdr:row>43</xdr:row>
      <xdr:rowOff>28575</xdr:rowOff>
    </xdr:from>
    <xdr:to>
      <xdr:col>3</xdr:col>
      <xdr:colOff>180975</xdr:colOff>
      <xdr:row>51</xdr:row>
      <xdr:rowOff>180975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6D05B5CB-042C-460F-8A34-DC770E0A29C3}"/>
            </a:ext>
          </a:extLst>
        </xdr:cNvPr>
        <xdr:cNvSpPr/>
      </xdr:nvSpPr>
      <xdr:spPr>
        <a:xfrm>
          <a:off x="1133475" y="8696325"/>
          <a:ext cx="685800" cy="1676400"/>
        </a:xfrm>
        <a:prstGeom prst="arc">
          <a:avLst>
            <a:gd name="adj1" fmla="val 20946868"/>
            <a:gd name="adj2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43963</xdr:rowOff>
    </xdr:from>
    <xdr:to>
      <xdr:col>15</xdr:col>
      <xdr:colOff>0</xdr:colOff>
      <xdr:row>12</xdr:row>
      <xdr:rowOff>51288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9D2FC38-DA07-47F9-ADAF-70E92EC4F590}"/>
            </a:ext>
          </a:extLst>
        </xdr:cNvPr>
        <xdr:cNvSpPr/>
      </xdr:nvSpPr>
      <xdr:spPr>
        <a:xfrm>
          <a:off x="6019800" y="1472713"/>
          <a:ext cx="3238500" cy="1340825"/>
        </a:xfrm>
        <a:custGeom>
          <a:avLst/>
          <a:gdLst>
            <a:gd name="connsiteX0" fmla="*/ 0 w 3238500"/>
            <a:gd name="connsiteY0" fmla="*/ 223475 h 1340825"/>
            <a:gd name="connsiteX1" fmla="*/ 223475 w 3238500"/>
            <a:gd name="connsiteY1" fmla="*/ 0 h 1340825"/>
            <a:gd name="connsiteX2" fmla="*/ 3015025 w 3238500"/>
            <a:gd name="connsiteY2" fmla="*/ 0 h 1340825"/>
            <a:gd name="connsiteX3" fmla="*/ 3238500 w 3238500"/>
            <a:gd name="connsiteY3" fmla="*/ 223475 h 1340825"/>
            <a:gd name="connsiteX4" fmla="*/ 3238500 w 3238500"/>
            <a:gd name="connsiteY4" fmla="*/ 1117350 h 1340825"/>
            <a:gd name="connsiteX5" fmla="*/ 3015025 w 3238500"/>
            <a:gd name="connsiteY5" fmla="*/ 1340825 h 1340825"/>
            <a:gd name="connsiteX6" fmla="*/ 223475 w 3238500"/>
            <a:gd name="connsiteY6" fmla="*/ 1340825 h 1340825"/>
            <a:gd name="connsiteX7" fmla="*/ 0 w 3238500"/>
            <a:gd name="connsiteY7" fmla="*/ 1117350 h 1340825"/>
            <a:gd name="connsiteX8" fmla="*/ 0 w 32385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2385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995283" y="-116134"/>
                <a:pt x="2730224" y="81769"/>
                <a:pt x="3015025" y="0"/>
              </a:cubicBezTo>
              <a:cubicBezTo>
                <a:pt x="3125999" y="84"/>
                <a:pt x="3227211" y="83175"/>
                <a:pt x="3238500" y="223475"/>
              </a:cubicBezTo>
              <a:cubicBezTo>
                <a:pt x="3308828" y="485261"/>
                <a:pt x="3293189" y="998043"/>
                <a:pt x="3238500" y="1117350"/>
              </a:cubicBezTo>
              <a:cubicBezTo>
                <a:pt x="3238346" y="1242542"/>
                <a:pt x="3120613" y="1348009"/>
                <a:pt x="3015025" y="1340825"/>
              </a:cubicBezTo>
              <a:cubicBezTo>
                <a:pt x="1743704" y="1228018"/>
                <a:pt x="1335674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2385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592211" y="-92456"/>
                <a:pt x="2136605" y="-117519"/>
                <a:pt x="3015025" y="0"/>
              </a:cubicBezTo>
              <a:cubicBezTo>
                <a:pt x="3131947" y="3744"/>
                <a:pt x="3223593" y="100540"/>
                <a:pt x="3238500" y="223475"/>
              </a:cubicBezTo>
              <a:cubicBezTo>
                <a:pt x="3246523" y="434283"/>
                <a:pt x="3180427" y="736956"/>
                <a:pt x="3238500" y="1117350"/>
              </a:cubicBezTo>
              <a:cubicBezTo>
                <a:pt x="3236875" y="1235957"/>
                <a:pt x="3133480" y="1341847"/>
                <a:pt x="3015025" y="1340825"/>
              </a:cubicBezTo>
              <a:cubicBezTo>
                <a:pt x="1747604" y="1220114"/>
                <a:pt x="98129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Sum of all sales &gt;$2,500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43963</xdr:rowOff>
    </xdr:from>
    <xdr:to>
      <xdr:col>11</xdr:col>
      <xdr:colOff>0</xdr:colOff>
      <xdr:row>12</xdr:row>
      <xdr:rowOff>51288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DF59C64-05DD-4D2A-A1BF-D3AA37BB54D7}"/>
            </a:ext>
          </a:extLst>
        </xdr:cNvPr>
        <xdr:cNvSpPr/>
      </xdr:nvSpPr>
      <xdr:spPr>
        <a:xfrm>
          <a:off x="6000750" y="1472713"/>
          <a:ext cx="3162300" cy="1340825"/>
        </a:xfrm>
        <a:custGeom>
          <a:avLst/>
          <a:gdLst>
            <a:gd name="connsiteX0" fmla="*/ 0 w 3162300"/>
            <a:gd name="connsiteY0" fmla="*/ 223475 h 1340825"/>
            <a:gd name="connsiteX1" fmla="*/ 223475 w 3162300"/>
            <a:gd name="connsiteY1" fmla="*/ 0 h 1340825"/>
            <a:gd name="connsiteX2" fmla="*/ 2938825 w 3162300"/>
            <a:gd name="connsiteY2" fmla="*/ 0 h 1340825"/>
            <a:gd name="connsiteX3" fmla="*/ 3162300 w 3162300"/>
            <a:gd name="connsiteY3" fmla="*/ 223475 h 1340825"/>
            <a:gd name="connsiteX4" fmla="*/ 3162300 w 3162300"/>
            <a:gd name="connsiteY4" fmla="*/ 1117350 h 1340825"/>
            <a:gd name="connsiteX5" fmla="*/ 2938825 w 3162300"/>
            <a:gd name="connsiteY5" fmla="*/ 1340825 h 1340825"/>
            <a:gd name="connsiteX6" fmla="*/ 223475 w 3162300"/>
            <a:gd name="connsiteY6" fmla="*/ 1340825 h 1340825"/>
            <a:gd name="connsiteX7" fmla="*/ 0 w 3162300"/>
            <a:gd name="connsiteY7" fmla="*/ 1117350 h 1340825"/>
            <a:gd name="connsiteX8" fmla="*/ 0 w 31623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623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762162" y="-116134"/>
                <a:pt x="1740977" y="81769"/>
                <a:pt x="2938825" y="0"/>
              </a:cubicBezTo>
              <a:cubicBezTo>
                <a:pt x="3049799" y="84"/>
                <a:pt x="3151011" y="83175"/>
                <a:pt x="3162300" y="223475"/>
              </a:cubicBezTo>
              <a:cubicBezTo>
                <a:pt x="3232628" y="485261"/>
                <a:pt x="3216989" y="998043"/>
                <a:pt x="3162300" y="1117350"/>
              </a:cubicBezTo>
              <a:cubicBezTo>
                <a:pt x="3162146" y="1242542"/>
                <a:pt x="3044413" y="1348009"/>
                <a:pt x="2938825" y="1340825"/>
              </a:cubicBezTo>
              <a:cubicBezTo>
                <a:pt x="1969178" y="1228018"/>
                <a:pt x="1120352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623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49851" y="-92456"/>
                <a:pt x="2014265" y="-117519"/>
                <a:pt x="2938825" y="0"/>
              </a:cubicBezTo>
              <a:cubicBezTo>
                <a:pt x="3055747" y="3744"/>
                <a:pt x="3147393" y="100540"/>
                <a:pt x="3162300" y="223475"/>
              </a:cubicBezTo>
              <a:cubicBezTo>
                <a:pt x="3170323" y="434283"/>
                <a:pt x="3104227" y="736956"/>
                <a:pt x="3162300" y="1117350"/>
              </a:cubicBezTo>
              <a:cubicBezTo>
                <a:pt x="3160675" y="1235957"/>
                <a:pt x="3057280" y="1341847"/>
                <a:pt x="2938825" y="1340825"/>
              </a:cubicBezTo>
              <a:cubicBezTo>
                <a:pt x="2457320" y="1220114"/>
                <a:pt x="91271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we got between 15th &amp; 17th May?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457503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91EAD-3B7A-4BBE-A7D6-298E65F55B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581650" y="152482"/>
          <a:ext cx="2324402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6</xdr:col>
      <xdr:colOff>0</xdr:colOff>
      <xdr:row>5</xdr:row>
      <xdr:rowOff>43963</xdr:rowOff>
    </xdr:from>
    <xdr:to>
      <xdr:col>11</xdr:col>
      <xdr:colOff>0</xdr:colOff>
      <xdr:row>12</xdr:row>
      <xdr:rowOff>51288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0357EFF-7F56-4BD8-B617-A6FA9253F7AC}"/>
            </a:ext>
          </a:extLst>
        </xdr:cNvPr>
        <xdr:cNvSpPr/>
      </xdr:nvSpPr>
      <xdr:spPr>
        <a:xfrm>
          <a:off x="4067175" y="1472713"/>
          <a:ext cx="3381375" cy="1340825"/>
        </a:xfrm>
        <a:custGeom>
          <a:avLst/>
          <a:gdLst>
            <a:gd name="connsiteX0" fmla="*/ 0 w 3381375"/>
            <a:gd name="connsiteY0" fmla="*/ 223475 h 1340825"/>
            <a:gd name="connsiteX1" fmla="*/ 223475 w 3381375"/>
            <a:gd name="connsiteY1" fmla="*/ 0 h 1340825"/>
            <a:gd name="connsiteX2" fmla="*/ 3157900 w 3381375"/>
            <a:gd name="connsiteY2" fmla="*/ 0 h 1340825"/>
            <a:gd name="connsiteX3" fmla="*/ 3381375 w 3381375"/>
            <a:gd name="connsiteY3" fmla="*/ 223475 h 1340825"/>
            <a:gd name="connsiteX4" fmla="*/ 3381375 w 3381375"/>
            <a:gd name="connsiteY4" fmla="*/ 1117350 h 1340825"/>
            <a:gd name="connsiteX5" fmla="*/ 3157900 w 3381375"/>
            <a:gd name="connsiteY5" fmla="*/ 1340825 h 1340825"/>
            <a:gd name="connsiteX6" fmla="*/ 223475 w 3381375"/>
            <a:gd name="connsiteY6" fmla="*/ 1340825 h 1340825"/>
            <a:gd name="connsiteX7" fmla="*/ 0 w 3381375"/>
            <a:gd name="connsiteY7" fmla="*/ 1117350 h 1340825"/>
            <a:gd name="connsiteX8" fmla="*/ 0 w 3381375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381375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802661" y="-116134"/>
                <a:pt x="2300191" y="81769"/>
                <a:pt x="3157900" y="0"/>
              </a:cubicBezTo>
              <a:cubicBezTo>
                <a:pt x="3268874" y="84"/>
                <a:pt x="3370086" y="83175"/>
                <a:pt x="3381375" y="223475"/>
              </a:cubicBezTo>
              <a:cubicBezTo>
                <a:pt x="3451703" y="485261"/>
                <a:pt x="3436064" y="998043"/>
                <a:pt x="3381375" y="1117350"/>
              </a:cubicBezTo>
              <a:cubicBezTo>
                <a:pt x="3381221" y="1242542"/>
                <a:pt x="3263488" y="1348009"/>
                <a:pt x="3157900" y="1340825"/>
              </a:cubicBezTo>
              <a:cubicBezTo>
                <a:pt x="2602390" y="1228018"/>
                <a:pt x="602971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381375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305124" y="-92456"/>
                <a:pt x="2599012" y="-117519"/>
                <a:pt x="3157900" y="0"/>
              </a:cubicBezTo>
              <a:cubicBezTo>
                <a:pt x="3274822" y="3744"/>
                <a:pt x="3366468" y="100540"/>
                <a:pt x="3381375" y="223475"/>
              </a:cubicBezTo>
              <a:cubicBezTo>
                <a:pt x="3389398" y="434283"/>
                <a:pt x="3323302" y="736956"/>
                <a:pt x="3381375" y="1117350"/>
              </a:cubicBezTo>
              <a:cubicBezTo>
                <a:pt x="3379750" y="1235957"/>
                <a:pt x="3276355" y="1341847"/>
                <a:pt x="3157900" y="1340825"/>
              </a:cubicBezTo>
              <a:cubicBezTo>
                <a:pt x="1779676" y="1220114"/>
                <a:pt x="1109881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we got yesterday?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457503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A27C6-9F46-461E-8A90-E8A82B1D4B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010275" y="152482"/>
          <a:ext cx="2324403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6</xdr:col>
      <xdr:colOff>0</xdr:colOff>
      <xdr:row>5</xdr:row>
      <xdr:rowOff>43963</xdr:rowOff>
    </xdr:from>
    <xdr:to>
      <xdr:col>11</xdr:col>
      <xdr:colOff>0</xdr:colOff>
      <xdr:row>12</xdr:row>
      <xdr:rowOff>51288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26E35B5-5621-45AA-8115-18D06D5C6A45}"/>
            </a:ext>
          </a:extLst>
        </xdr:cNvPr>
        <xdr:cNvSpPr/>
      </xdr:nvSpPr>
      <xdr:spPr>
        <a:xfrm>
          <a:off x="4067175" y="1472713"/>
          <a:ext cx="3810000" cy="1340825"/>
        </a:xfrm>
        <a:custGeom>
          <a:avLst/>
          <a:gdLst>
            <a:gd name="connsiteX0" fmla="*/ 0 w 3810000"/>
            <a:gd name="connsiteY0" fmla="*/ 223475 h 1340825"/>
            <a:gd name="connsiteX1" fmla="*/ 223475 w 3810000"/>
            <a:gd name="connsiteY1" fmla="*/ 0 h 1340825"/>
            <a:gd name="connsiteX2" fmla="*/ 3586525 w 3810000"/>
            <a:gd name="connsiteY2" fmla="*/ 0 h 1340825"/>
            <a:gd name="connsiteX3" fmla="*/ 3810000 w 3810000"/>
            <a:gd name="connsiteY3" fmla="*/ 223475 h 1340825"/>
            <a:gd name="connsiteX4" fmla="*/ 3810000 w 3810000"/>
            <a:gd name="connsiteY4" fmla="*/ 1117350 h 1340825"/>
            <a:gd name="connsiteX5" fmla="*/ 3586525 w 3810000"/>
            <a:gd name="connsiteY5" fmla="*/ 1340825 h 1340825"/>
            <a:gd name="connsiteX6" fmla="*/ 223475 w 3810000"/>
            <a:gd name="connsiteY6" fmla="*/ 1340825 h 1340825"/>
            <a:gd name="connsiteX7" fmla="*/ 0 w 3810000"/>
            <a:gd name="connsiteY7" fmla="*/ 1117350 h 1340825"/>
            <a:gd name="connsiteX8" fmla="*/ 0 w 38100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8100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726102" y="-116134"/>
                <a:pt x="2302715" y="81769"/>
                <a:pt x="3586525" y="0"/>
              </a:cubicBezTo>
              <a:cubicBezTo>
                <a:pt x="3697499" y="84"/>
                <a:pt x="3798711" y="83175"/>
                <a:pt x="3810000" y="223475"/>
              </a:cubicBezTo>
              <a:cubicBezTo>
                <a:pt x="3880328" y="485261"/>
                <a:pt x="3864689" y="998043"/>
                <a:pt x="3810000" y="1117350"/>
              </a:cubicBezTo>
              <a:cubicBezTo>
                <a:pt x="3809846" y="1242542"/>
                <a:pt x="3692113" y="1348009"/>
                <a:pt x="3586525" y="1340825"/>
              </a:cubicBezTo>
              <a:cubicBezTo>
                <a:pt x="3041747" y="1228018"/>
                <a:pt x="857729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8100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043750" y="-92456"/>
                <a:pt x="2456519" y="-117519"/>
                <a:pt x="3586525" y="0"/>
              </a:cubicBezTo>
              <a:cubicBezTo>
                <a:pt x="3703447" y="3744"/>
                <a:pt x="3795093" y="100540"/>
                <a:pt x="3810000" y="223475"/>
              </a:cubicBezTo>
              <a:cubicBezTo>
                <a:pt x="3818023" y="434283"/>
                <a:pt x="3751927" y="736956"/>
                <a:pt x="3810000" y="1117350"/>
              </a:cubicBezTo>
              <a:cubicBezTo>
                <a:pt x="3808375" y="1235957"/>
                <a:pt x="3704980" y="1341847"/>
                <a:pt x="3586525" y="1340825"/>
              </a:cubicBezTo>
              <a:cubicBezTo>
                <a:pt x="1954919" y="1220114"/>
                <a:pt x="149564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Gunar got yesterday?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245022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E7DB5-B207-43B6-A1E3-739BA2E656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581650" y="152482"/>
          <a:ext cx="2324402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6</xdr:col>
      <xdr:colOff>0</xdr:colOff>
      <xdr:row>5</xdr:row>
      <xdr:rowOff>43963</xdr:rowOff>
    </xdr:from>
    <xdr:to>
      <xdr:col>11</xdr:col>
      <xdr:colOff>0</xdr:colOff>
      <xdr:row>12</xdr:row>
      <xdr:rowOff>51288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7AC8817-6010-4A4E-A279-0A37F07938F2}"/>
            </a:ext>
          </a:extLst>
        </xdr:cNvPr>
        <xdr:cNvSpPr/>
      </xdr:nvSpPr>
      <xdr:spPr>
        <a:xfrm>
          <a:off x="4067175" y="1472713"/>
          <a:ext cx="3381375" cy="1340825"/>
        </a:xfrm>
        <a:custGeom>
          <a:avLst/>
          <a:gdLst>
            <a:gd name="connsiteX0" fmla="*/ 0 w 3381375"/>
            <a:gd name="connsiteY0" fmla="*/ 223475 h 1340825"/>
            <a:gd name="connsiteX1" fmla="*/ 223475 w 3381375"/>
            <a:gd name="connsiteY1" fmla="*/ 0 h 1340825"/>
            <a:gd name="connsiteX2" fmla="*/ 3157900 w 3381375"/>
            <a:gd name="connsiteY2" fmla="*/ 0 h 1340825"/>
            <a:gd name="connsiteX3" fmla="*/ 3381375 w 3381375"/>
            <a:gd name="connsiteY3" fmla="*/ 223475 h 1340825"/>
            <a:gd name="connsiteX4" fmla="*/ 3381375 w 3381375"/>
            <a:gd name="connsiteY4" fmla="*/ 1117350 h 1340825"/>
            <a:gd name="connsiteX5" fmla="*/ 3157900 w 3381375"/>
            <a:gd name="connsiteY5" fmla="*/ 1340825 h 1340825"/>
            <a:gd name="connsiteX6" fmla="*/ 223475 w 3381375"/>
            <a:gd name="connsiteY6" fmla="*/ 1340825 h 1340825"/>
            <a:gd name="connsiteX7" fmla="*/ 0 w 3381375"/>
            <a:gd name="connsiteY7" fmla="*/ 1117350 h 1340825"/>
            <a:gd name="connsiteX8" fmla="*/ 0 w 3381375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381375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802661" y="-116134"/>
                <a:pt x="2300191" y="81769"/>
                <a:pt x="3157900" y="0"/>
              </a:cubicBezTo>
              <a:cubicBezTo>
                <a:pt x="3268874" y="84"/>
                <a:pt x="3370086" y="83175"/>
                <a:pt x="3381375" y="223475"/>
              </a:cubicBezTo>
              <a:cubicBezTo>
                <a:pt x="3451703" y="485261"/>
                <a:pt x="3436064" y="998043"/>
                <a:pt x="3381375" y="1117350"/>
              </a:cubicBezTo>
              <a:cubicBezTo>
                <a:pt x="3381221" y="1242542"/>
                <a:pt x="3263488" y="1348009"/>
                <a:pt x="3157900" y="1340825"/>
              </a:cubicBezTo>
              <a:cubicBezTo>
                <a:pt x="2602390" y="1228018"/>
                <a:pt x="602971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381375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305124" y="-92456"/>
                <a:pt x="2599012" y="-117519"/>
                <a:pt x="3157900" y="0"/>
              </a:cubicBezTo>
              <a:cubicBezTo>
                <a:pt x="3274822" y="3744"/>
                <a:pt x="3366468" y="100540"/>
                <a:pt x="3381375" y="223475"/>
              </a:cubicBezTo>
              <a:cubicBezTo>
                <a:pt x="3389398" y="434283"/>
                <a:pt x="3323302" y="736956"/>
                <a:pt x="3381375" y="1117350"/>
              </a:cubicBezTo>
              <a:cubicBezTo>
                <a:pt x="3379750" y="1235957"/>
                <a:pt x="3276355" y="1341847"/>
                <a:pt x="3157900" y="1340825"/>
              </a:cubicBezTo>
              <a:cubicBezTo>
                <a:pt x="1779676" y="1220114"/>
                <a:pt x="1109881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sales people are in the data?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30451-4157-4DF7-85B8-E8FA822372CF}" name="sales" displayName="sales" ref="C6:G22" totalsRowShown="0" headerRowDxfId="9" dataDxfId="8">
  <autoFilter ref="C6:G22" xr:uid="{30D30451-4157-4DF7-85B8-E8FA822372CF}"/>
  <tableColumns count="5">
    <tableColumn id="1" xr3:uid="{E5BBB366-E5F8-4EB9-85F8-8FCD5E34F482}" name="Name" dataDxfId="7"/>
    <tableColumn id="2" xr3:uid="{BCBDAFBF-D5C2-4CE9-855A-C71C077B8478}" name="Gender" dataDxfId="6"/>
    <tableColumn id="3" xr3:uid="{D3B7006A-FE97-4623-996B-E3981312401C}" name="Product" dataDxfId="5"/>
    <tableColumn id="4" xr3:uid="{DA592DA3-2CB4-4C0E-8AEA-5F9297EF135E}" name="Customers" dataDxfId="4"/>
    <tableColumn id="5" xr3:uid="{2A4BC46B-2B32-4732-9411-7CCA5084AB02}" name="Amount" dataDxfId="3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DF625-B16A-4307-9523-4DAC4A671841}" name="calls" displayName="calls" ref="C4:E57" totalsRowShown="0">
  <autoFilter ref="C4:E57" xr:uid="{03F34AAB-358F-41E4-AA66-18941DC00FDC}"/>
  <tableColumns count="3">
    <tableColumn id="1" xr3:uid="{9DAB2903-BC1E-4F25-9D94-96AD6229579D}" name="Person"/>
    <tableColumn id="2" xr3:uid="{865277C9-6A89-4707-8409-28DBE195130D}" name="Date" dataDxfId="2"/>
    <tableColumn id="3" xr3:uid="{23C0B125-4A11-4ADB-8323-A53D4816E271}" name="Calls Rece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ova">
      <a:dk1>
        <a:srgbClr val="172144"/>
      </a:dk1>
      <a:lt1>
        <a:srgbClr val="FFFFFF"/>
      </a:lt1>
      <a:dk2>
        <a:srgbClr val="F00B51"/>
      </a:dk2>
      <a:lt2>
        <a:srgbClr val="7366FF"/>
      </a:lt2>
      <a:accent1>
        <a:srgbClr val="FF9897"/>
      </a:accent1>
      <a:accent2>
        <a:srgbClr val="F650A0"/>
      </a:accent2>
      <a:accent3>
        <a:srgbClr val="FF5B94"/>
      </a:accent3>
      <a:accent4>
        <a:srgbClr val="8441A4"/>
      </a:accent4>
      <a:accent5>
        <a:srgbClr val="F869D5"/>
      </a:accent5>
      <a:accent6>
        <a:srgbClr val="5650DE"/>
      </a:accent6>
      <a:hlink>
        <a:srgbClr val="2F8299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72"/>
  <sheetViews>
    <sheetView showGridLines="0" topLeftCell="A8" zoomScaleNormal="100" workbookViewId="0">
      <selection activeCell="D26" sqref="D26"/>
    </sheetView>
  </sheetViews>
  <sheetFormatPr defaultRowHeight="15" x14ac:dyDescent="0.25"/>
  <cols>
    <col min="1" max="1" width="1.7109375" customWidth="1"/>
    <col min="2" max="2" width="3.7109375" customWidth="1"/>
    <col min="3" max="3" width="19.140625" customWidth="1"/>
    <col min="4" max="5" width="15.140625" customWidth="1"/>
    <col min="6" max="6" width="13.5703125" customWidth="1"/>
    <col min="7" max="7" width="13.28515625" customWidth="1"/>
    <col min="8" max="8" width="8.5703125" customWidth="1"/>
    <col min="9" max="9" width="19.85546875" bestFit="1" customWidth="1"/>
    <col min="10" max="13" width="9.7109375" customWidth="1"/>
    <col min="15" max="15" width="3.42578125" customWidth="1"/>
    <col min="16" max="16" width="34" customWidth="1"/>
  </cols>
  <sheetData>
    <row r="1" spans="1:13" s="6" customFormat="1" ht="52.5" customHeight="1" x14ac:dyDescent="0.25">
      <c r="A1" s="8"/>
      <c r="C1" s="7" t="s">
        <v>23</v>
      </c>
    </row>
    <row r="4" spans="1:13" x14ac:dyDescent="0.25">
      <c r="C4" s="4" t="s">
        <v>22</v>
      </c>
      <c r="D4" s="5"/>
      <c r="E4" s="5"/>
      <c r="F4" s="5"/>
      <c r="G4" s="5"/>
      <c r="I4" s="9" t="s">
        <v>50</v>
      </c>
      <c r="J4" s="8"/>
      <c r="K4" s="8"/>
      <c r="L4" s="8"/>
      <c r="M4" s="8"/>
    </row>
    <row r="6" spans="1:13" x14ac:dyDescent="0.25">
      <c r="C6" t="s">
        <v>0</v>
      </c>
      <c r="D6" t="s">
        <v>1</v>
      </c>
      <c r="E6" t="s">
        <v>12</v>
      </c>
      <c r="F6" s="2" t="s">
        <v>13</v>
      </c>
      <c r="G6" s="2" t="s">
        <v>21</v>
      </c>
    </row>
    <row r="7" spans="1:13" x14ac:dyDescent="0.25">
      <c r="C7" t="s">
        <v>2</v>
      </c>
      <c r="D7" t="s">
        <v>3</v>
      </c>
      <c r="E7" t="s">
        <v>14</v>
      </c>
      <c r="F7">
        <v>679</v>
      </c>
      <c r="G7" s="1">
        <v>75000</v>
      </c>
      <c r="L7" s="3"/>
    </row>
    <row r="8" spans="1:13" x14ac:dyDescent="0.25">
      <c r="C8" t="s">
        <v>4</v>
      </c>
      <c r="D8" t="s">
        <v>5</v>
      </c>
      <c r="E8" t="s">
        <v>15</v>
      </c>
      <c r="F8">
        <v>594</v>
      </c>
      <c r="G8" s="1">
        <v>90700</v>
      </c>
    </row>
    <row r="9" spans="1:13" x14ac:dyDescent="0.25">
      <c r="C9" t="s">
        <v>6</v>
      </c>
      <c r="D9" t="s">
        <v>5</v>
      </c>
      <c r="E9" t="s">
        <v>16</v>
      </c>
      <c r="F9">
        <v>415</v>
      </c>
      <c r="G9" s="1">
        <v>48950</v>
      </c>
    </row>
    <row r="10" spans="1:13" x14ac:dyDescent="0.25">
      <c r="C10" t="s">
        <v>7</v>
      </c>
      <c r="D10" t="s">
        <v>5</v>
      </c>
      <c r="E10" t="s">
        <v>16</v>
      </c>
      <c r="F10">
        <v>668</v>
      </c>
      <c r="G10" s="1">
        <v>74550</v>
      </c>
    </row>
    <row r="11" spans="1:13" x14ac:dyDescent="0.25">
      <c r="C11" t="s">
        <v>8</v>
      </c>
      <c r="D11" t="s">
        <v>5</v>
      </c>
      <c r="E11" t="s">
        <v>17</v>
      </c>
      <c r="F11">
        <v>384</v>
      </c>
      <c r="G11" s="1">
        <v>59810</v>
      </c>
    </row>
    <row r="12" spans="1:13" x14ac:dyDescent="0.25">
      <c r="C12" t="s">
        <v>9</v>
      </c>
      <c r="D12" t="s">
        <v>5</v>
      </c>
      <c r="E12" t="s">
        <v>16</v>
      </c>
      <c r="F12">
        <v>616</v>
      </c>
      <c r="G12" s="1">
        <v>107700</v>
      </c>
    </row>
    <row r="13" spans="1:13" x14ac:dyDescent="0.25">
      <c r="C13" t="s">
        <v>10</v>
      </c>
      <c r="D13" t="s">
        <v>5</v>
      </c>
      <c r="E13" t="s">
        <v>16</v>
      </c>
      <c r="F13">
        <v>684</v>
      </c>
      <c r="G13" s="1">
        <v>88050</v>
      </c>
    </row>
    <row r="14" spans="1:13" x14ac:dyDescent="0.25">
      <c r="C14" t="s">
        <v>11</v>
      </c>
      <c r="D14" t="s">
        <v>5</v>
      </c>
      <c r="E14" t="s">
        <v>14</v>
      </c>
      <c r="F14">
        <v>652</v>
      </c>
      <c r="G14" s="1">
        <v>69120</v>
      </c>
    </row>
    <row r="15" spans="1:13" x14ac:dyDescent="0.25">
      <c r="C15" t="s">
        <v>2</v>
      </c>
      <c r="D15" t="s">
        <v>3</v>
      </c>
      <c r="E15" t="s">
        <v>18</v>
      </c>
      <c r="F15">
        <v>654</v>
      </c>
      <c r="G15" s="1">
        <v>58100</v>
      </c>
      <c r="I15" s="18" t="s">
        <v>1</v>
      </c>
      <c r="J15" s="31" t="s">
        <v>3</v>
      </c>
      <c r="K15" s="28"/>
      <c r="M15" s="37" t="s">
        <v>54</v>
      </c>
    </row>
    <row r="16" spans="1:13" x14ac:dyDescent="0.25">
      <c r="C16" t="s">
        <v>4</v>
      </c>
      <c r="D16" t="s">
        <v>3</v>
      </c>
      <c r="E16" t="s">
        <v>15</v>
      </c>
      <c r="F16">
        <v>689</v>
      </c>
      <c r="G16" s="1">
        <v>67910</v>
      </c>
    </row>
    <row r="17" spans="3:11" x14ac:dyDescent="0.25">
      <c r="C17" t="s">
        <v>6</v>
      </c>
      <c r="D17" t="s">
        <v>5</v>
      </c>
      <c r="E17" t="s">
        <v>17</v>
      </c>
      <c r="F17">
        <v>441</v>
      </c>
      <c r="G17" s="1">
        <v>48170</v>
      </c>
    </row>
    <row r="18" spans="3:11" x14ac:dyDescent="0.25">
      <c r="C18" t="s">
        <v>7</v>
      </c>
      <c r="D18" t="s">
        <v>3</v>
      </c>
      <c r="E18" t="s">
        <v>16</v>
      </c>
      <c r="F18">
        <v>664</v>
      </c>
      <c r="G18" s="1">
        <v>41980</v>
      </c>
      <c r="I18" s="18" t="s">
        <v>45</v>
      </c>
      <c r="J18" s="32">
        <f>_xlfn.MAXIFS(sales[Amount], sales[Gender], J15)</f>
        <v>109160</v>
      </c>
      <c r="K18" s="30"/>
    </row>
    <row r="19" spans="3:11" x14ac:dyDescent="0.25">
      <c r="C19" t="s">
        <v>8</v>
      </c>
      <c r="D19" t="s">
        <v>3</v>
      </c>
      <c r="E19" t="s">
        <v>16</v>
      </c>
      <c r="F19">
        <v>311</v>
      </c>
      <c r="G19" s="1">
        <v>65920</v>
      </c>
      <c r="I19" s="18" t="s">
        <v>46</v>
      </c>
      <c r="J19" s="32">
        <f>_xlfn.MINIFS(sales[Amount],sales[Gender],"Female")</f>
        <v>41980</v>
      </c>
      <c r="K19" s="30"/>
    </row>
    <row r="20" spans="3:11" x14ac:dyDescent="0.25">
      <c r="C20" t="s">
        <v>9</v>
      </c>
      <c r="D20" t="s">
        <v>3</v>
      </c>
      <c r="E20" t="s">
        <v>17</v>
      </c>
      <c r="F20">
        <v>376</v>
      </c>
      <c r="G20" s="1">
        <v>109160</v>
      </c>
    </row>
    <row r="21" spans="3:11" x14ac:dyDescent="0.25">
      <c r="C21" t="s">
        <v>10</v>
      </c>
      <c r="D21" t="s">
        <v>3</v>
      </c>
      <c r="E21" t="s">
        <v>15</v>
      </c>
      <c r="F21">
        <v>754</v>
      </c>
      <c r="G21" s="1">
        <v>75970</v>
      </c>
    </row>
    <row r="22" spans="3:11" x14ac:dyDescent="0.25">
      <c r="C22" t="s">
        <v>11</v>
      </c>
      <c r="D22" t="s">
        <v>3</v>
      </c>
      <c r="E22" t="s">
        <v>18</v>
      </c>
      <c r="F22">
        <v>392</v>
      </c>
      <c r="G22" s="1">
        <v>58940</v>
      </c>
      <c r="I22" s="18" t="s">
        <v>47</v>
      </c>
      <c r="J22" s="32" cm="1">
        <f t="array" ref="J22">MEDIAN(IF(sales[Gender]=J15,sales[Amount]))</f>
        <v>66915</v>
      </c>
      <c r="K22" s="30"/>
    </row>
    <row r="24" spans="3:11" x14ac:dyDescent="0.25">
      <c r="I24" s="18" t="s">
        <v>48</v>
      </c>
      <c r="J24" s="32" cm="1">
        <f t="array" ref="J24">_xlfn.PERCENTILE.INC(IF(sales[Gender]=J15,sales[Amount]),0.8)</f>
        <v>75582</v>
      </c>
      <c r="K24" s="32"/>
    </row>
    <row r="27" spans="3:11" x14ac:dyDescent="0.25">
      <c r="I27" t="s">
        <v>56</v>
      </c>
      <c r="J27" s="32">
        <f>SUMIFS(G7:G22,sales[Gender],D7,sales[Product],E9)</f>
        <v>107900</v>
      </c>
    </row>
    <row r="29" spans="3:11" x14ac:dyDescent="0.25">
      <c r="I29" t="s">
        <v>55</v>
      </c>
      <c r="J29" s="32" cm="1">
        <f t="array" ref="J29">SUM(_xlfn._xlws.FILTER(sales[Amount],(sales[Product]=E9)+(sales[Gender]=D7)))</f>
        <v>872230</v>
      </c>
    </row>
    <row r="31" spans="3:11" x14ac:dyDescent="0.25">
      <c r="C31" s="33"/>
      <c r="D31" s="34"/>
      <c r="I31" t="s">
        <v>57</v>
      </c>
      <c r="J31" s="32" cm="1">
        <f t="array" ref="J31">SUMPRODUCT(sales[Amount]*(((sales[Product]=E9)+(sales[Gender]=D7))&gt;0))</f>
        <v>872230</v>
      </c>
    </row>
    <row r="43" spans="5:12" x14ac:dyDescent="0.25">
      <c r="E43" s="35" t="s">
        <v>51</v>
      </c>
    </row>
    <row r="48" spans="5:12" x14ac:dyDescent="0.25">
      <c r="J48" s="18" t="s">
        <v>0</v>
      </c>
      <c r="K48" s="28" t="s">
        <v>2</v>
      </c>
      <c r="L48" s="28"/>
    </row>
    <row r="49" spans="5:12" x14ac:dyDescent="0.25">
      <c r="E49" s="15">
        <f>SUMIFS(sales[Amount],sales[Product],"Almond Choco",sales[Gender],"Female")</f>
        <v>107900</v>
      </c>
      <c r="F49" s="41"/>
      <c r="J49" s="18" t="s">
        <v>12</v>
      </c>
      <c r="K49" s="28" t="s">
        <v>18</v>
      </c>
      <c r="L49" s="28"/>
    </row>
    <row r="50" spans="5:12" x14ac:dyDescent="0.25">
      <c r="F50" s="40"/>
    </row>
    <row r="52" spans="5:12" x14ac:dyDescent="0.25">
      <c r="J52" s="18" t="s">
        <v>13</v>
      </c>
      <c r="K52" s="29">
        <f>SUMIFS(sales[Customers],sales[Name],K48,sales[Product],K49)</f>
        <v>654</v>
      </c>
      <c r="L52" s="30"/>
    </row>
    <row r="57" spans="5:12" x14ac:dyDescent="0.25">
      <c r="E57" t="s">
        <v>52</v>
      </c>
      <c r="G57" s="27" cm="1">
        <f t="array" ref="G57">SUM(_xlfn._xlws.FILTER(sales[Amount],(sales[Gender]="Female")+(sales[Product]="Almond Choco")))</f>
        <v>872230</v>
      </c>
      <c r="J57" s="18" t="s">
        <v>13</v>
      </c>
      <c r="K57" s="31">
        <v>500</v>
      </c>
      <c r="L57" s="28"/>
    </row>
    <row r="59" spans="5:12" x14ac:dyDescent="0.25">
      <c r="E59" t="s">
        <v>53</v>
      </c>
      <c r="G59" s="27" cm="1">
        <f t="array" ref="G59">SUMPRODUCT(sales[Amount]* ( ( (sales[Gender]="Female")+(sales[Product]="Almond Choco") ) &gt;0 ))</f>
        <v>872230</v>
      </c>
    </row>
    <row r="60" spans="5:12" x14ac:dyDescent="0.25">
      <c r="J60" s="18" t="s">
        <v>39</v>
      </c>
      <c r="K60" s="29">
        <f>COUNTIFS(sales[Customers],"&gt;"&amp;K57)</f>
        <v>10</v>
      </c>
      <c r="L60" s="30"/>
    </row>
    <row r="67" spans="5:12" x14ac:dyDescent="0.25">
      <c r="J67" s="18" t="s">
        <v>12</v>
      </c>
      <c r="K67" s="31" t="s">
        <v>40</v>
      </c>
      <c r="L67" s="28"/>
    </row>
    <row r="68" spans="5:12" x14ac:dyDescent="0.25">
      <c r="E68" s="18" t="s">
        <v>43</v>
      </c>
      <c r="F68" s="31">
        <v>5</v>
      </c>
      <c r="G68" s="28"/>
    </row>
    <row r="70" spans="5:12" x14ac:dyDescent="0.25">
      <c r="J70" s="18" t="s">
        <v>41</v>
      </c>
      <c r="K70" s="29">
        <f>SUMIFS(sales[Amount],sales[Product],"*"&amp;K67&amp;"*")</f>
        <v>378700</v>
      </c>
      <c r="L70" s="30"/>
    </row>
    <row r="71" spans="5:12" x14ac:dyDescent="0.25">
      <c r="E71" s="18" t="s">
        <v>44</v>
      </c>
      <c r="F71" s="29">
        <f>AVERAGEIFS(sales[Amount],sales[Name],"????? *")</f>
        <v>78495</v>
      </c>
      <c r="G71" s="30"/>
    </row>
    <row r="72" spans="5:12" x14ac:dyDescent="0.25">
      <c r="J72" s="18" t="s">
        <v>42</v>
      </c>
      <c r="K72" s="42">
        <f>AVERAGEIFS(sales[Customers],sales[Product],"*"&amp;L67&amp;"*")</f>
        <v>560.8125</v>
      </c>
      <c r="L72" s="30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9F6-6886-4203-B7BC-C6AC7DACF5F7}">
  <dimension ref="A1:O18"/>
  <sheetViews>
    <sheetView showGridLines="0" zoomScale="130" zoomScaleNormal="130" workbookViewId="0">
      <selection activeCell="K26" sqref="K26"/>
    </sheetView>
  </sheetViews>
  <sheetFormatPr defaultRowHeight="15" x14ac:dyDescent="0.25"/>
  <cols>
    <col min="1" max="1" width="1.7109375" customWidth="1"/>
    <col min="2" max="2" width="3.7109375" customWidth="1"/>
    <col min="3" max="3" width="19.140625" customWidth="1"/>
    <col min="4" max="9" width="9.28515625" customWidth="1"/>
    <col min="10" max="10" width="9.7109375" customWidth="1"/>
    <col min="11" max="11" width="12.28515625" bestFit="1" customWidth="1"/>
    <col min="12" max="13" width="9.7109375" customWidth="1"/>
  </cols>
  <sheetData>
    <row r="1" spans="1:15" s="6" customFormat="1" ht="52.5" customHeight="1" x14ac:dyDescent="0.25">
      <c r="A1" s="8"/>
      <c r="C1" s="7" t="s">
        <v>23</v>
      </c>
    </row>
    <row r="4" spans="1:15" x14ac:dyDescent="0.25">
      <c r="C4" s="12" t="s">
        <v>24</v>
      </c>
      <c r="D4" s="14" t="s">
        <v>25</v>
      </c>
      <c r="E4" s="14" t="s">
        <v>26</v>
      </c>
      <c r="F4" s="14" t="s">
        <v>27</v>
      </c>
      <c r="G4" s="14" t="s">
        <v>28</v>
      </c>
      <c r="H4" s="14" t="s">
        <v>29</v>
      </c>
      <c r="I4" s="14" t="s">
        <v>30</v>
      </c>
      <c r="K4" s="9" t="s">
        <v>19</v>
      </c>
      <c r="L4" s="8"/>
      <c r="M4" s="8"/>
      <c r="N4" s="8"/>
      <c r="O4" s="8"/>
    </row>
    <row r="5" spans="1:15" x14ac:dyDescent="0.25">
      <c r="C5" s="11" t="s">
        <v>2</v>
      </c>
      <c r="D5" s="13">
        <v>2340</v>
      </c>
      <c r="E5" s="13">
        <v>1670</v>
      </c>
      <c r="F5" s="13">
        <v>1335</v>
      </c>
      <c r="G5" s="13">
        <v>3320</v>
      </c>
      <c r="H5" s="13">
        <v>3160</v>
      </c>
      <c r="I5" s="13">
        <v>845</v>
      </c>
    </row>
    <row r="6" spans="1:15" x14ac:dyDescent="0.25">
      <c r="C6" s="11" t="s">
        <v>4</v>
      </c>
      <c r="D6" s="13">
        <v>3640</v>
      </c>
      <c r="E6" s="13">
        <v>2720</v>
      </c>
      <c r="F6" s="13">
        <v>2360</v>
      </c>
      <c r="G6" s="13">
        <v>1340</v>
      </c>
      <c r="H6" s="13">
        <v>3775</v>
      </c>
      <c r="I6" s="13">
        <v>2645</v>
      </c>
    </row>
    <row r="7" spans="1:15" x14ac:dyDescent="0.25">
      <c r="C7" s="11" t="s">
        <v>6</v>
      </c>
      <c r="D7" s="13">
        <v>2460</v>
      </c>
      <c r="E7" s="13">
        <v>1595</v>
      </c>
      <c r="F7" s="13">
        <v>3145</v>
      </c>
      <c r="G7" s="13">
        <v>125</v>
      </c>
      <c r="H7" s="13">
        <v>1345</v>
      </c>
      <c r="I7" s="13">
        <v>1520</v>
      </c>
      <c r="N7" s="3"/>
    </row>
    <row r="8" spans="1:15" x14ac:dyDescent="0.25">
      <c r="C8" s="11" t="s">
        <v>7</v>
      </c>
      <c r="D8" s="13">
        <v>2270</v>
      </c>
      <c r="E8" s="13">
        <v>1910</v>
      </c>
      <c r="F8" s="13">
        <v>3980</v>
      </c>
      <c r="G8" s="13">
        <v>1705</v>
      </c>
      <c r="H8" s="13">
        <v>3275</v>
      </c>
      <c r="I8" s="13">
        <v>2800</v>
      </c>
    </row>
    <row r="9" spans="1:15" x14ac:dyDescent="0.25">
      <c r="C9" s="11" t="s">
        <v>8</v>
      </c>
      <c r="D9" s="13">
        <v>2635</v>
      </c>
      <c r="E9" s="13">
        <v>490</v>
      </c>
      <c r="F9" s="13">
        <v>3670</v>
      </c>
      <c r="G9" s="13">
        <v>595</v>
      </c>
      <c r="H9" s="13">
        <v>3380</v>
      </c>
      <c r="I9" s="13">
        <v>2440</v>
      </c>
    </row>
    <row r="10" spans="1:15" x14ac:dyDescent="0.25">
      <c r="C10" s="11" t="s">
        <v>9</v>
      </c>
      <c r="D10" s="13">
        <v>3595</v>
      </c>
      <c r="E10" s="13">
        <v>1010</v>
      </c>
      <c r="F10" s="13">
        <v>2735</v>
      </c>
      <c r="G10" s="13">
        <v>2630</v>
      </c>
      <c r="H10" s="13">
        <v>710</v>
      </c>
      <c r="I10" s="13">
        <v>2805</v>
      </c>
    </row>
    <row r="11" spans="1:15" x14ac:dyDescent="0.25">
      <c r="C11" s="11" t="s">
        <v>10</v>
      </c>
      <c r="D11" s="13">
        <v>3220</v>
      </c>
      <c r="E11" s="13">
        <v>3445</v>
      </c>
      <c r="F11" s="13">
        <v>2515</v>
      </c>
      <c r="G11" s="13">
        <v>1725</v>
      </c>
      <c r="H11" s="13">
        <v>3655</v>
      </c>
      <c r="I11" s="13">
        <v>340</v>
      </c>
    </row>
    <row r="12" spans="1:15" x14ac:dyDescent="0.25">
      <c r="C12" s="11" t="s">
        <v>11</v>
      </c>
      <c r="D12" s="13">
        <v>3930</v>
      </c>
      <c r="E12" s="13">
        <v>2555</v>
      </c>
      <c r="F12" s="13">
        <v>820</v>
      </c>
      <c r="G12" s="13">
        <v>3280</v>
      </c>
      <c r="H12" s="13">
        <v>3865</v>
      </c>
      <c r="I12" s="13">
        <v>1670</v>
      </c>
    </row>
    <row r="15" spans="1:15" x14ac:dyDescent="0.25">
      <c r="K15" s="9" t="s">
        <v>20</v>
      </c>
      <c r="L15" s="8"/>
      <c r="M15" s="8"/>
      <c r="N15" s="8"/>
      <c r="O15" s="8"/>
    </row>
    <row r="17" spans="10:11" x14ac:dyDescent="0.25">
      <c r="J17" s="35" t="s">
        <v>49</v>
      </c>
      <c r="K17" s="15">
        <f>SUMIFS(D5:I12,D5:I12,"&gt;2500")</f>
        <v>80375</v>
      </c>
    </row>
    <row r="18" spans="10:11" x14ac:dyDescent="0.25">
      <c r="J18" s="35" t="s">
        <v>20</v>
      </c>
      <c r="K18" s="41">
        <f>SUMIFS(D5:I12,D5:I12,"&gt;2500")</f>
        <v>80375</v>
      </c>
    </row>
  </sheetData>
  <phoneticPr fontId="4" type="noConversion"/>
  <conditionalFormatting sqref="D5:I12">
    <cfRule type="expression" dxfId="1" priority="1">
      <formula>NOT(enableRules)</formula>
    </cfRule>
    <cfRule type="cellIs" dxfId="0" priority="2" operator="greaterThan">
      <formula>2500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4AAB-358F-41E4-AA66-18941DC00FDC}">
  <dimension ref="A1:K57"/>
  <sheetViews>
    <sheetView showGridLines="0" topLeftCell="A17" zoomScale="130" zoomScaleNormal="130" workbookViewId="0">
      <selection activeCell="I30" sqref="I30"/>
    </sheetView>
  </sheetViews>
  <sheetFormatPr defaultRowHeight="15" x14ac:dyDescent="0.25"/>
  <cols>
    <col min="1" max="1" width="1.7109375" customWidth="1"/>
    <col min="2" max="2" width="3.7109375" customWidth="1"/>
    <col min="3" max="3" width="19.140625" customWidth="1"/>
    <col min="4" max="4" width="13.28515625" customWidth="1"/>
    <col min="5" max="5" width="13.85546875" bestFit="1" customWidth="1"/>
    <col min="6" max="6" width="9.28515625" customWidth="1"/>
    <col min="7" max="7" width="9.7109375" customWidth="1"/>
    <col min="8" max="8" width="13" customWidth="1"/>
    <col min="9" max="9" width="9.7109375" customWidth="1"/>
  </cols>
  <sheetData>
    <row r="1" spans="1:11" s="6" customFormat="1" ht="52.5" customHeight="1" x14ac:dyDescent="0.25">
      <c r="A1" s="8"/>
      <c r="C1" s="7" t="s">
        <v>23</v>
      </c>
    </row>
    <row r="4" spans="1:11" x14ac:dyDescent="0.25">
      <c r="C4" s="12" t="s">
        <v>24</v>
      </c>
      <c r="D4" s="17" t="s">
        <v>31</v>
      </c>
      <c r="E4" s="14" t="s">
        <v>32</v>
      </c>
      <c r="G4" s="9" t="s">
        <v>19</v>
      </c>
      <c r="H4" s="8"/>
      <c r="I4" s="8"/>
      <c r="J4" s="8"/>
      <c r="K4" s="8"/>
    </row>
    <row r="5" spans="1:11" x14ac:dyDescent="0.25">
      <c r="C5" s="10" t="s">
        <v>4</v>
      </c>
      <c r="D5" s="16">
        <v>44329</v>
      </c>
      <c r="E5" s="10">
        <v>3</v>
      </c>
    </row>
    <row r="6" spans="1:11" x14ac:dyDescent="0.25">
      <c r="C6" s="10" t="s">
        <v>10</v>
      </c>
      <c r="D6" s="16">
        <v>44332</v>
      </c>
      <c r="E6" s="10">
        <v>4</v>
      </c>
    </row>
    <row r="7" spans="1:11" x14ac:dyDescent="0.25">
      <c r="C7" s="10" t="s">
        <v>10</v>
      </c>
      <c r="D7" s="16">
        <v>44326</v>
      </c>
      <c r="E7" s="10">
        <v>9</v>
      </c>
      <c r="J7" s="3"/>
    </row>
    <row r="8" spans="1:11" x14ac:dyDescent="0.25">
      <c r="C8" s="10" t="s">
        <v>6</v>
      </c>
      <c r="D8" s="16">
        <v>44330</v>
      </c>
      <c r="E8" s="10">
        <v>2</v>
      </c>
    </row>
    <row r="9" spans="1:11" x14ac:dyDescent="0.25">
      <c r="C9" s="10" t="s">
        <v>10</v>
      </c>
      <c r="D9" s="16">
        <v>44333</v>
      </c>
      <c r="E9" s="10">
        <v>3</v>
      </c>
    </row>
    <row r="10" spans="1:11" x14ac:dyDescent="0.25">
      <c r="C10" s="10" t="s">
        <v>6</v>
      </c>
      <c r="D10" s="16">
        <v>44331</v>
      </c>
      <c r="E10" s="10">
        <v>8</v>
      </c>
    </row>
    <row r="11" spans="1:11" x14ac:dyDescent="0.25">
      <c r="C11" s="10" t="s">
        <v>7</v>
      </c>
      <c r="D11" s="16">
        <v>44332</v>
      </c>
      <c r="E11" s="10">
        <v>10</v>
      </c>
    </row>
    <row r="12" spans="1:11" x14ac:dyDescent="0.25">
      <c r="C12" s="10" t="s">
        <v>8</v>
      </c>
      <c r="D12" s="16">
        <v>44329</v>
      </c>
      <c r="E12" s="10">
        <v>1</v>
      </c>
    </row>
    <row r="13" spans="1:11" x14ac:dyDescent="0.25">
      <c r="C13" s="10" t="s">
        <v>2</v>
      </c>
      <c r="D13" s="16">
        <v>44328</v>
      </c>
      <c r="E13" s="10">
        <v>7</v>
      </c>
    </row>
    <row r="14" spans="1:11" x14ac:dyDescent="0.25">
      <c r="C14" s="10" t="s">
        <v>6</v>
      </c>
      <c r="D14" s="16">
        <v>44328</v>
      </c>
      <c r="E14" s="10">
        <v>3</v>
      </c>
    </row>
    <row r="15" spans="1:11" x14ac:dyDescent="0.25">
      <c r="C15" s="10" t="s">
        <v>2</v>
      </c>
      <c r="D15" s="16">
        <v>44326</v>
      </c>
      <c r="E15" s="10">
        <v>1</v>
      </c>
      <c r="G15" s="9" t="s">
        <v>20</v>
      </c>
      <c r="H15" s="8"/>
      <c r="I15" s="8"/>
      <c r="J15" s="8"/>
      <c r="K15" s="8"/>
    </row>
    <row r="16" spans="1:11" x14ac:dyDescent="0.25">
      <c r="C16" s="10" t="s">
        <v>10</v>
      </c>
      <c r="D16" s="16">
        <v>44329</v>
      </c>
      <c r="E16" s="10">
        <v>5</v>
      </c>
    </row>
    <row r="17" spans="3:8" x14ac:dyDescent="0.25">
      <c r="C17" s="10" t="s">
        <v>7</v>
      </c>
      <c r="D17" s="16">
        <v>44331</v>
      </c>
      <c r="E17" s="10">
        <v>2</v>
      </c>
      <c r="G17" s="18" t="s">
        <v>33</v>
      </c>
      <c r="H17" s="19">
        <v>44331</v>
      </c>
    </row>
    <row r="18" spans="3:8" x14ac:dyDescent="0.25">
      <c r="C18" s="10" t="s">
        <v>4</v>
      </c>
      <c r="D18" s="16">
        <v>44326</v>
      </c>
      <c r="E18" s="10">
        <v>1</v>
      </c>
      <c r="G18" s="18" t="s">
        <v>34</v>
      </c>
      <c r="H18" s="19">
        <v>44333</v>
      </c>
    </row>
    <row r="19" spans="3:8" x14ac:dyDescent="0.25">
      <c r="C19" s="10" t="s">
        <v>4</v>
      </c>
      <c r="D19" s="16">
        <v>44331</v>
      </c>
      <c r="E19" s="10">
        <v>4</v>
      </c>
    </row>
    <row r="20" spans="3:8" x14ac:dyDescent="0.25">
      <c r="C20" s="10" t="s">
        <v>8</v>
      </c>
      <c r="D20" s="16">
        <v>44332</v>
      </c>
      <c r="E20" s="10">
        <v>5</v>
      </c>
      <c r="G20" s="20" t="s">
        <v>35</v>
      </c>
      <c r="H20" s="21">
        <f>SUMIFS(E5:E57,D5:D57,"&gt;="&amp;H17,D5:D57,"&lt;="&amp;H18)</f>
        <v>98</v>
      </c>
    </row>
    <row r="21" spans="3:8" x14ac:dyDescent="0.25">
      <c r="C21" s="10" t="s">
        <v>9</v>
      </c>
      <c r="D21" s="16">
        <v>44328</v>
      </c>
      <c r="E21" s="10">
        <v>4</v>
      </c>
      <c r="G21" t="s">
        <v>20</v>
      </c>
      <c r="H21" t="str">
        <f ca="1">_xlfn.FORMULATEXT(H20)</f>
        <v>=SUMIFS(E5:E57,D5:D57,"&gt;="&amp;H17,D5:D57,"&lt;="&amp;H18)</v>
      </c>
    </row>
    <row r="22" spans="3:8" x14ac:dyDescent="0.25">
      <c r="C22" s="10" t="s">
        <v>8</v>
      </c>
      <c r="D22" s="16">
        <v>44331</v>
      </c>
      <c r="E22" s="10">
        <v>5</v>
      </c>
    </row>
    <row r="23" spans="3:8" x14ac:dyDescent="0.25">
      <c r="C23" s="10" t="s">
        <v>2</v>
      </c>
      <c r="D23" s="16">
        <v>44332</v>
      </c>
      <c r="E23" s="10">
        <v>6</v>
      </c>
    </row>
    <row r="24" spans="3:8" x14ac:dyDescent="0.25">
      <c r="C24" s="10" t="s">
        <v>9</v>
      </c>
      <c r="D24" s="16">
        <v>44332</v>
      </c>
      <c r="E24" s="10">
        <v>4</v>
      </c>
    </row>
    <row r="25" spans="3:8" x14ac:dyDescent="0.25">
      <c r="C25" s="10" t="s">
        <v>2</v>
      </c>
      <c r="D25" s="16">
        <v>44333</v>
      </c>
      <c r="E25" s="10">
        <v>4</v>
      </c>
    </row>
    <row r="26" spans="3:8" x14ac:dyDescent="0.25">
      <c r="C26" s="10" t="s">
        <v>7</v>
      </c>
      <c r="D26" s="16">
        <v>44330</v>
      </c>
      <c r="E26" s="10">
        <v>3</v>
      </c>
    </row>
    <row r="27" spans="3:8" x14ac:dyDescent="0.25">
      <c r="C27" s="10" t="s">
        <v>2</v>
      </c>
      <c r="D27" s="16">
        <v>44330</v>
      </c>
      <c r="E27" s="10">
        <v>8</v>
      </c>
    </row>
    <row r="28" spans="3:8" x14ac:dyDescent="0.25">
      <c r="C28" s="10" t="s">
        <v>8</v>
      </c>
      <c r="D28" s="16">
        <v>44326</v>
      </c>
      <c r="E28" s="10">
        <v>5</v>
      </c>
    </row>
    <row r="29" spans="3:8" x14ac:dyDescent="0.25">
      <c r="C29" s="10" t="s">
        <v>8</v>
      </c>
      <c r="D29" s="16">
        <v>44327</v>
      </c>
      <c r="E29" s="10">
        <v>3</v>
      </c>
    </row>
    <row r="30" spans="3:8" x14ac:dyDescent="0.25">
      <c r="C30" s="10" t="s">
        <v>4</v>
      </c>
      <c r="D30" s="16">
        <v>44328</v>
      </c>
      <c r="E30" s="10">
        <v>5</v>
      </c>
    </row>
    <row r="31" spans="3:8" x14ac:dyDescent="0.25">
      <c r="C31" s="10" t="s">
        <v>4</v>
      </c>
      <c r="D31" s="16">
        <v>44330</v>
      </c>
      <c r="E31" s="10">
        <v>5</v>
      </c>
    </row>
    <row r="32" spans="3:8" x14ac:dyDescent="0.25">
      <c r="C32" s="10" t="s">
        <v>6</v>
      </c>
      <c r="D32" s="16">
        <v>44329</v>
      </c>
      <c r="E32" s="10">
        <v>2</v>
      </c>
    </row>
    <row r="33" spans="3:5" x14ac:dyDescent="0.25">
      <c r="C33" s="10" t="s">
        <v>10</v>
      </c>
      <c r="D33" s="16">
        <v>44330</v>
      </c>
      <c r="E33" s="10">
        <v>5</v>
      </c>
    </row>
    <row r="34" spans="3:5" x14ac:dyDescent="0.25">
      <c r="C34" s="10" t="s">
        <v>9</v>
      </c>
      <c r="D34" s="16">
        <v>44329</v>
      </c>
      <c r="E34" s="10">
        <v>5</v>
      </c>
    </row>
    <row r="35" spans="3:5" x14ac:dyDescent="0.25">
      <c r="C35" s="10" t="s">
        <v>7</v>
      </c>
      <c r="D35" s="16">
        <v>44333</v>
      </c>
      <c r="E35" s="10">
        <v>6</v>
      </c>
    </row>
    <row r="36" spans="3:5" x14ac:dyDescent="0.25">
      <c r="C36" s="10" t="s">
        <v>7</v>
      </c>
      <c r="D36" s="16">
        <v>44328</v>
      </c>
      <c r="E36" s="10">
        <v>5</v>
      </c>
    </row>
    <row r="37" spans="3:5" x14ac:dyDescent="0.25">
      <c r="C37" s="10" t="s">
        <v>8</v>
      </c>
      <c r="D37" s="16">
        <v>44328</v>
      </c>
      <c r="E37" s="10">
        <v>5</v>
      </c>
    </row>
    <row r="38" spans="3:5" x14ac:dyDescent="0.25">
      <c r="C38" s="10" t="s">
        <v>6</v>
      </c>
      <c r="D38" s="16">
        <v>44332</v>
      </c>
      <c r="E38" s="10">
        <v>6</v>
      </c>
    </row>
    <row r="39" spans="3:5" x14ac:dyDescent="0.25">
      <c r="C39" s="10" t="s">
        <v>4</v>
      </c>
      <c r="D39" s="16">
        <v>44333</v>
      </c>
      <c r="E39" s="10">
        <v>3</v>
      </c>
    </row>
    <row r="40" spans="3:5" x14ac:dyDescent="0.25">
      <c r="C40" s="10" t="s">
        <v>4</v>
      </c>
      <c r="D40" s="16">
        <v>44332</v>
      </c>
      <c r="E40" s="10">
        <v>7</v>
      </c>
    </row>
    <row r="41" spans="3:5" x14ac:dyDescent="0.25">
      <c r="C41" s="10" t="s">
        <v>2</v>
      </c>
      <c r="D41" s="16">
        <v>44327</v>
      </c>
      <c r="E41" s="10">
        <v>5</v>
      </c>
    </row>
    <row r="42" spans="3:5" x14ac:dyDescent="0.25">
      <c r="C42" s="10" t="s">
        <v>7</v>
      </c>
      <c r="D42" s="16">
        <v>44326</v>
      </c>
      <c r="E42" s="10">
        <v>4</v>
      </c>
    </row>
    <row r="43" spans="3:5" x14ac:dyDescent="0.25">
      <c r="C43" s="10" t="s">
        <v>8</v>
      </c>
      <c r="D43" s="16">
        <v>44330</v>
      </c>
      <c r="E43" s="10">
        <v>5</v>
      </c>
    </row>
    <row r="44" spans="3:5" x14ac:dyDescent="0.25">
      <c r="C44" s="10" t="s">
        <v>10</v>
      </c>
      <c r="D44" s="16">
        <v>44328</v>
      </c>
      <c r="E44" s="10">
        <v>2</v>
      </c>
    </row>
    <row r="45" spans="3:5" x14ac:dyDescent="0.25">
      <c r="C45" s="10" t="s">
        <v>6</v>
      </c>
      <c r="D45" s="16">
        <v>44327</v>
      </c>
      <c r="E45" s="10">
        <v>1</v>
      </c>
    </row>
    <row r="46" spans="3:5" x14ac:dyDescent="0.25">
      <c r="C46" s="10" t="s">
        <v>10</v>
      </c>
      <c r="D46" s="16">
        <v>44331</v>
      </c>
      <c r="E46" s="10">
        <v>3</v>
      </c>
    </row>
    <row r="47" spans="3:5" x14ac:dyDescent="0.25">
      <c r="C47" s="10" t="s">
        <v>8</v>
      </c>
      <c r="D47" s="16">
        <v>44333</v>
      </c>
      <c r="E47" s="10">
        <v>2</v>
      </c>
    </row>
    <row r="48" spans="3:5" x14ac:dyDescent="0.25">
      <c r="C48" s="10" t="s">
        <v>2</v>
      </c>
      <c r="D48" s="16">
        <v>44329</v>
      </c>
      <c r="E48" s="10">
        <v>6</v>
      </c>
    </row>
    <row r="49" spans="3:5" x14ac:dyDescent="0.25">
      <c r="C49" s="10" t="s">
        <v>9</v>
      </c>
      <c r="D49" s="16">
        <v>44327</v>
      </c>
      <c r="E49" s="10">
        <v>1</v>
      </c>
    </row>
    <row r="50" spans="3:5" x14ac:dyDescent="0.25">
      <c r="C50" s="10" t="s">
        <v>7</v>
      </c>
      <c r="D50" s="16">
        <v>44329</v>
      </c>
      <c r="E50" s="10">
        <v>6</v>
      </c>
    </row>
    <row r="51" spans="3:5" x14ac:dyDescent="0.25">
      <c r="C51" s="10" t="s">
        <v>9</v>
      </c>
      <c r="D51" s="16">
        <v>44333</v>
      </c>
      <c r="E51" s="10">
        <v>3</v>
      </c>
    </row>
    <row r="52" spans="3:5" x14ac:dyDescent="0.25">
      <c r="C52" s="10" t="s">
        <v>6</v>
      </c>
      <c r="D52" s="16">
        <v>44333</v>
      </c>
      <c r="E52" s="10">
        <v>9</v>
      </c>
    </row>
    <row r="53" spans="3:5" x14ac:dyDescent="0.25">
      <c r="C53" s="10" t="s">
        <v>4</v>
      </c>
      <c r="D53" s="16">
        <v>44327</v>
      </c>
      <c r="E53" s="10">
        <v>4</v>
      </c>
    </row>
    <row r="54" spans="3:5" x14ac:dyDescent="0.25">
      <c r="C54" s="10" t="s">
        <v>6</v>
      </c>
      <c r="D54" s="16">
        <v>44326</v>
      </c>
      <c r="E54" s="10">
        <v>7</v>
      </c>
    </row>
    <row r="55" spans="3:5" x14ac:dyDescent="0.25">
      <c r="C55" s="10" t="s">
        <v>9</v>
      </c>
      <c r="D55" s="16">
        <v>44330</v>
      </c>
      <c r="E55" s="10">
        <v>1</v>
      </c>
    </row>
    <row r="56" spans="3:5" x14ac:dyDescent="0.25">
      <c r="C56" s="10" t="s">
        <v>9</v>
      </c>
      <c r="D56" s="16">
        <v>44331</v>
      </c>
      <c r="E56" s="10">
        <v>4</v>
      </c>
    </row>
    <row r="57" spans="3:5" x14ac:dyDescent="0.25">
      <c r="C57" s="10" t="s">
        <v>7</v>
      </c>
      <c r="D57" s="16">
        <v>44327</v>
      </c>
      <c r="E57" s="10">
        <v>4</v>
      </c>
    </row>
  </sheetData>
  <autoFilter ref="C4:E57" xr:uid="{03F34AAB-358F-41E4-AA66-18941DC00FDC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BFC7-15D1-4C83-A562-8CA58F679D0C}">
  <dimension ref="A1:K57"/>
  <sheetViews>
    <sheetView showGridLines="0" zoomScale="130" zoomScaleNormal="130" workbookViewId="0">
      <selection activeCell="H20" sqref="H20"/>
    </sheetView>
  </sheetViews>
  <sheetFormatPr defaultRowHeight="15" x14ac:dyDescent="0.25"/>
  <cols>
    <col min="1" max="1" width="1.7109375" customWidth="1"/>
    <col min="2" max="2" width="3.7109375" customWidth="1"/>
    <col min="3" max="3" width="19.140625" customWidth="1"/>
    <col min="4" max="4" width="13.28515625" customWidth="1"/>
    <col min="5" max="5" width="13.85546875" bestFit="1" customWidth="1"/>
    <col min="6" max="6" width="9.28515625" customWidth="1"/>
    <col min="7" max="7" width="16.140625" customWidth="1"/>
    <col min="8" max="8" width="13" customWidth="1"/>
    <col min="9" max="9" width="9.7109375" customWidth="1"/>
  </cols>
  <sheetData>
    <row r="1" spans="1:11" s="6" customFormat="1" ht="52.5" customHeight="1" x14ac:dyDescent="0.25">
      <c r="A1" s="8"/>
      <c r="C1" s="7" t="s">
        <v>23</v>
      </c>
    </row>
    <row r="4" spans="1:11" x14ac:dyDescent="0.25">
      <c r="C4" s="12" t="s">
        <v>24</v>
      </c>
      <c r="D4" s="17" t="s">
        <v>31</v>
      </c>
      <c r="E4" s="14" t="s">
        <v>32</v>
      </c>
      <c r="G4" s="9" t="s">
        <v>19</v>
      </c>
      <c r="H4" s="8"/>
      <c r="I4" s="8"/>
      <c r="J4" s="8"/>
      <c r="K4" s="8"/>
    </row>
    <row r="5" spans="1:11" x14ac:dyDescent="0.25">
      <c r="C5" s="10" t="s">
        <v>4</v>
      </c>
      <c r="D5" s="16">
        <v>44341</v>
      </c>
      <c r="E5" s="10">
        <v>3</v>
      </c>
      <c r="F5" s="36"/>
    </row>
    <row r="6" spans="1:11" x14ac:dyDescent="0.25">
      <c r="C6" s="10" t="s">
        <v>10</v>
      </c>
      <c r="D6" s="16">
        <v>44344</v>
      </c>
      <c r="E6" s="10">
        <v>4</v>
      </c>
      <c r="F6" s="36"/>
    </row>
    <row r="7" spans="1:11" x14ac:dyDescent="0.25">
      <c r="C7" s="10" t="s">
        <v>10</v>
      </c>
      <c r="D7" s="16">
        <v>44338</v>
      </c>
      <c r="E7" s="10">
        <v>9</v>
      </c>
      <c r="F7" s="36"/>
      <c r="J7" s="3"/>
    </row>
    <row r="8" spans="1:11" x14ac:dyDescent="0.25">
      <c r="C8" s="10" t="s">
        <v>6</v>
      </c>
      <c r="D8" s="16">
        <v>44342</v>
      </c>
      <c r="E8" s="10">
        <v>2</v>
      </c>
      <c r="F8" s="36"/>
    </row>
    <row r="9" spans="1:11" x14ac:dyDescent="0.25">
      <c r="C9" s="10" t="s">
        <v>10</v>
      </c>
      <c r="D9" s="16">
        <v>44345</v>
      </c>
      <c r="E9" s="10">
        <v>3</v>
      </c>
      <c r="F9" s="36"/>
    </row>
    <row r="10" spans="1:11" x14ac:dyDescent="0.25">
      <c r="C10" s="10" t="s">
        <v>6</v>
      </c>
      <c r="D10" s="16">
        <v>44343</v>
      </c>
      <c r="E10" s="10">
        <v>8</v>
      </c>
      <c r="F10" s="36"/>
    </row>
    <row r="11" spans="1:11" x14ac:dyDescent="0.25">
      <c r="C11" s="10" t="s">
        <v>7</v>
      </c>
      <c r="D11" s="16">
        <v>44344</v>
      </c>
      <c r="E11" s="10">
        <v>10</v>
      </c>
      <c r="F11" s="36"/>
    </row>
    <row r="12" spans="1:11" x14ac:dyDescent="0.25">
      <c r="C12" s="10" t="s">
        <v>8</v>
      </c>
      <c r="D12" s="16">
        <v>44341</v>
      </c>
      <c r="E12" s="10">
        <v>1</v>
      </c>
      <c r="F12" s="36"/>
    </row>
    <row r="13" spans="1:11" x14ac:dyDescent="0.25">
      <c r="C13" s="10" t="s">
        <v>2</v>
      </c>
      <c r="D13" s="16">
        <v>44340</v>
      </c>
      <c r="E13" s="10">
        <v>7</v>
      </c>
      <c r="F13" s="36"/>
    </row>
    <row r="14" spans="1:11" x14ac:dyDescent="0.25">
      <c r="C14" s="10" t="s">
        <v>6</v>
      </c>
      <c r="D14" s="16">
        <v>44340</v>
      </c>
      <c r="E14" s="10">
        <v>3</v>
      </c>
      <c r="F14" s="36"/>
    </row>
    <row r="15" spans="1:11" x14ac:dyDescent="0.25">
      <c r="C15" s="10" t="s">
        <v>2</v>
      </c>
      <c r="D15" s="16">
        <v>44338</v>
      </c>
      <c r="E15" s="10">
        <v>1</v>
      </c>
      <c r="F15" s="36"/>
      <c r="G15" s="9" t="s">
        <v>20</v>
      </c>
      <c r="H15" s="8"/>
      <c r="I15" s="8"/>
      <c r="J15" s="8"/>
      <c r="K15" s="8"/>
    </row>
    <row r="16" spans="1:11" x14ac:dyDescent="0.25">
      <c r="C16" s="10" t="s">
        <v>10</v>
      </c>
      <c r="D16" s="16">
        <v>44341</v>
      </c>
      <c r="E16" s="10">
        <v>5</v>
      </c>
      <c r="F16" s="36"/>
    </row>
    <row r="17" spans="3:8" x14ac:dyDescent="0.25">
      <c r="C17" s="10" t="s">
        <v>7</v>
      </c>
      <c r="D17" s="16">
        <v>44343</v>
      </c>
      <c r="E17" s="10">
        <v>2</v>
      </c>
      <c r="F17" s="36"/>
      <c r="G17" s="20" t="s">
        <v>35</v>
      </c>
      <c r="H17" s="21">
        <f ca="1">SUMIFS(E5:E57,D5:D57,TODAY()-1)</f>
        <v>0</v>
      </c>
    </row>
    <row r="18" spans="3:8" x14ac:dyDescent="0.25">
      <c r="C18" s="10" t="s">
        <v>4</v>
      </c>
      <c r="D18" s="16">
        <v>44338</v>
      </c>
      <c r="E18" s="10">
        <v>1</v>
      </c>
      <c r="F18" s="36"/>
      <c r="G18" t="s">
        <v>20</v>
      </c>
      <c r="H18" t="str">
        <f ca="1">_xlfn.FORMULATEXT(H17)</f>
        <v>=SUMIFS(E5:E57,D5:D57,TODAY()-1)</v>
      </c>
    </row>
    <row r="19" spans="3:8" x14ac:dyDescent="0.25">
      <c r="C19" s="10" t="s">
        <v>4</v>
      </c>
      <c r="D19" s="16">
        <v>44343</v>
      </c>
      <c r="E19" s="10">
        <v>4</v>
      </c>
      <c r="F19" s="36"/>
    </row>
    <row r="20" spans="3:8" x14ac:dyDescent="0.25">
      <c r="C20" s="10" t="s">
        <v>8</v>
      </c>
      <c r="D20" s="16">
        <v>44344</v>
      </c>
      <c r="E20" s="10">
        <v>5</v>
      </c>
      <c r="F20" s="36"/>
      <c r="H20">
        <f>SUMIFS(E5:E57,C5:C57,C14)</f>
        <v>38</v>
      </c>
    </row>
    <row r="21" spans="3:8" x14ac:dyDescent="0.25">
      <c r="C21" s="10" t="s">
        <v>9</v>
      </c>
      <c r="D21" s="16">
        <v>44340</v>
      </c>
      <c r="E21" s="10">
        <v>4</v>
      </c>
      <c r="F21" s="36"/>
    </row>
    <row r="22" spans="3:8" x14ac:dyDescent="0.25">
      <c r="C22" s="10" t="s">
        <v>8</v>
      </c>
      <c r="D22" s="16">
        <v>44343</v>
      </c>
      <c r="E22" s="10">
        <v>5</v>
      </c>
      <c r="F22" s="36"/>
    </row>
    <row r="23" spans="3:8" x14ac:dyDescent="0.25">
      <c r="C23" s="10" t="s">
        <v>2</v>
      </c>
      <c r="D23" s="16">
        <v>44344</v>
      </c>
      <c r="E23" s="10">
        <v>6</v>
      </c>
      <c r="F23" s="36"/>
    </row>
    <row r="24" spans="3:8" x14ac:dyDescent="0.25">
      <c r="C24" s="10" t="s">
        <v>9</v>
      </c>
      <c r="D24" s="16">
        <v>44344</v>
      </c>
      <c r="E24" s="10">
        <v>4</v>
      </c>
      <c r="F24" s="36"/>
    </row>
    <row r="25" spans="3:8" x14ac:dyDescent="0.25">
      <c r="C25" s="10" t="s">
        <v>2</v>
      </c>
      <c r="D25" s="16">
        <v>44345</v>
      </c>
      <c r="E25" s="10">
        <v>4</v>
      </c>
      <c r="F25" s="36"/>
    </row>
    <row r="26" spans="3:8" x14ac:dyDescent="0.25">
      <c r="C26" s="10" t="s">
        <v>7</v>
      </c>
      <c r="D26" s="16">
        <v>44342</v>
      </c>
      <c r="E26" s="10">
        <v>3</v>
      </c>
      <c r="F26" s="36"/>
    </row>
    <row r="27" spans="3:8" x14ac:dyDescent="0.25">
      <c r="C27" s="10" t="s">
        <v>2</v>
      </c>
      <c r="D27" s="16">
        <v>44342</v>
      </c>
      <c r="E27" s="10">
        <v>8</v>
      </c>
      <c r="F27" s="36"/>
    </row>
    <row r="28" spans="3:8" x14ac:dyDescent="0.25">
      <c r="C28" s="10" t="s">
        <v>8</v>
      </c>
      <c r="D28" s="16">
        <v>44338</v>
      </c>
      <c r="E28" s="10">
        <v>5</v>
      </c>
      <c r="F28" s="36"/>
    </row>
    <row r="29" spans="3:8" x14ac:dyDescent="0.25">
      <c r="C29" s="10" t="s">
        <v>8</v>
      </c>
      <c r="D29" s="16">
        <v>44339</v>
      </c>
      <c r="E29" s="10">
        <v>3</v>
      </c>
      <c r="F29" s="36"/>
    </row>
    <row r="30" spans="3:8" x14ac:dyDescent="0.25">
      <c r="C30" s="10" t="s">
        <v>4</v>
      </c>
      <c r="D30" s="16">
        <v>44340</v>
      </c>
      <c r="E30" s="10">
        <v>5</v>
      </c>
      <c r="F30" s="36"/>
    </row>
    <row r="31" spans="3:8" x14ac:dyDescent="0.25">
      <c r="C31" s="10" t="s">
        <v>4</v>
      </c>
      <c r="D31" s="16">
        <v>44342</v>
      </c>
      <c r="E31" s="10">
        <v>5</v>
      </c>
      <c r="F31" s="36"/>
    </row>
    <row r="32" spans="3:8" x14ac:dyDescent="0.25">
      <c r="C32" s="10" t="s">
        <v>6</v>
      </c>
      <c r="D32" s="16">
        <v>44341</v>
      </c>
      <c r="E32" s="10">
        <v>2</v>
      </c>
      <c r="F32" s="36"/>
    </row>
    <row r="33" spans="3:6" x14ac:dyDescent="0.25">
      <c r="C33" s="10" t="s">
        <v>10</v>
      </c>
      <c r="D33" s="16">
        <v>44342</v>
      </c>
      <c r="E33" s="10">
        <v>5</v>
      </c>
      <c r="F33" s="36"/>
    </row>
    <row r="34" spans="3:6" x14ac:dyDescent="0.25">
      <c r="C34" s="10" t="s">
        <v>9</v>
      </c>
      <c r="D34" s="16">
        <v>44341</v>
      </c>
      <c r="E34" s="10">
        <v>5</v>
      </c>
      <c r="F34" s="36"/>
    </row>
    <row r="35" spans="3:6" x14ac:dyDescent="0.25">
      <c r="C35" s="10" t="s">
        <v>7</v>
      </c>
      <c r="D35" s="16">
        <v>44345</v>
      </c>
      <c r="E35" s="10">
        <v>6</v>
      </c>
      <c r="F35" s="36"/>
    </row>
    <row r="36" spans="3:6" x14ac:dyDescent="0.25">
      <c r="C36" s="10" t="s">
        <v>7</v>
      </c>
      <c r="D36" s="16">
        <v>44340</v>
      </c>
      <c r="E36" s="10">
        <v>5</v>
      </c>
      <c r="F36" s="36"/>
    </row>
    <row r="37" spans="3:6" x14ac:dyDescent="0.25">
      <c r="C37" s="10" t="s">
        <v>8</v>
      </c>
      <c r="D37" s="16">
        <v>44340</v>
      </c>
      <c r="E37" s="10">
        <v>5</v>
      </c>
      <c r="F37" s="36"/>
    </row>
    <row r="38" spans="3:6" x14ac:dyDescent="0.25">
      <c r="C38" s="10" t="s">
        <v>6</v>
      </c>
      <c r="D38" s="16">
        <v>44344</v>
      </c>
      <c r="E38" s="10">
        <v>6</v>
      </c>
      <c r="F38" s="36"/>
    </row>
    <row r="39" spans="3:6" x14ac:dyDescent="0.25">
      <c r="C39" s="10" t="s">
        <v>4</v>
      </c>
      <c r="D39" s="16">
        <v>44345</v>
      </c>
      <c r="E39" s="10">
        <v>3</v>
      </c>
      <c r="F39" s="36"/>
    </row>
    <row r="40" spans="3:6" x14ac:dyDescent="0.25">
      <c r="C40" s="10" t="s">
        <v>4</v>
      </c>
      <c r="D40" s="16">
        <v>44344</v>
      </c>
      <c r="E40" s="10">
        <v>7</v>
      </c>
      <c r="F40" s="36"/>
    </row>
    <row r="41" spans="3:6" x14ac:dyDescent="0.25">
      <c r="C41" s="10" t="s">
        <v>2</v>
      </c>
      <c r="D41" s="16">
        <v>44339</v>
      </c>
      <c r="E41" s="10">
        <v>5</v>
      </c>
      <c r="F41" s="36"/>
    </row>
    <row r="42" spans="3:6" x14ac:dyDescent="0.25">
      <c r="C42" s="10" t="s">
        <v>7</v>
      </c>
      <c r="D42" s="16">
        <v>44338</v>
      </c>
      <c r="E42" s="10">
        <v>4</v>
      </c>
      <c r="F42" s="36"/>
    </row>
    <row r="43" spans="3:6" x14ac:dyDescent="0.25">
      <c r="C43" s="10" t="s">
        <v>8</v>
      </c>
      <c r="D43" s="16">
        <v>44342</v>
      </c>
      <c r="E43" s="10">
        <v>5</v>
      </c>
      <c r="F43" s="36"/>
    </row>
    <row r="44" spans="3:6" x14ac:dyDescent="0.25">
      <c r="C44" s="10" t="s">
        <v>10</v>
      </c>
      <c r="D44" s="16">
        <v>44340</v>
      </c>
      <c r="E44" s="10">
        <v>2</v>
      </c>
      <c r="F44" s="36"/>
    </row>
    <row r="45" spans="3:6" x14ac:dyDescent="0.25">
      <c r="C45" s="10" t="s">
        <v>6</v>
      </c>
      <c r="D45" s="16">
        <v>44339</v>
      </c>
      <c r="E45" s="10">
        <v>1</v>
      </c>
      <c r="F45" s="36"/>
    </row>
    <row r="46" spans="3:6" x14ac:dyDescent="0.25">
      <c r="C46" s="10" t="s">
        <v>10</v>
      </c>
      <c r="D46" s="16">
        <v>44343</v>
      </c>
      <c r="E46" s="10">
        <v>3</v>
      </c>
      <c r="F46" s="36"/>
    </row>
    <row r="47" spans="3:6" x14ac:dyDescent="0.25">
      <c r="C47" s="10" t="s">
        <v>8</v>
      </c>
      <c r="D47" s="16">
        <v>44345</v>
      </c>
      <c r="E47" s="10">
        <v>2</v>
      </c>
      <c r="F47" s="36"/>
    </row>
    <row r="48" spans="3:6" x14ac:dyDescent="0.25">
      <c r="C48" s="10" t="s">
        <v>2</v>
      </c>
      <c r="D48" s="16">
        <v>44341</v>
      </c>
      <c r="E48" s="10">
        <v>6</v>
      </c>
      <c r="F48" s="36"/>
    </row>
    <row r="49" spans="3:6" x14ac:dyDescent="0.25">
      <c r="C49" s="10" t="s">
        <v>9</v>
      </c>
      <c r="D49" s="16">
        <v>44339</v>
      </c>
      <c r="E49" s="10">
        <v>1</v>
      </c>
      <c r="F49" s="36"/>
    </row>
    <row r="50" spans="3:6" x14ac:dyDescent="0.25">
      <c r="C50" s="10" t="s">
        <v>7</v>
      </c>
      <c r="D50" s="16">
        <v>44341</v>
      </c>
      <c r="E50" s="10">
        <v>6</v>
      </c>
      <c r="F50" s="36"/>
    </row>
    <row r="51" spans="3:6" x14ac:dyDescent="0.25">
      <c r="C51" s="10" t="s">
        <v>9</v>
      </c>
      <c r="D51" s="16">
        <v>44345</v>
      </c>
      <c r="E51" s="10">
        <v>3</v>
      </c>
      <c r="F51" s="36"/>
    </row>
    <row r="52" spans="3:6" x14ac:dyDescent="0.25">
      <c r="C52" s="10" t="s">
        <v>6</v>
      </c>
      <c r="D52" s="16">
        <v>44345</v>
      </c>
      <c r="E52" s="10">
        <v>9</v>
      </c>
      <c r="F52" s="36"/>
    </row>
    <row r="53" spans="3:6" x14ac:dyDescent="0.25">
      <c r="C53" s="10" t="s">
        <v>4</v>
      </c>
      <c r="D53" s="16">
        <v>44339</v>
      </c>
      <c r="E53" s="10">
        <v>4</v>
      </c>
      <c r="F53" s="36"/>
    </row>
    <row r="54" spans="3:6" x14ac:dyDescent="0.25">
      <c r="C54" s="10" t="s">
        <v>6</v>
      </c>
      <c r="D54" s="16">
        <v>44338</v>
      </c>
      <c r="E54" s="10">
        <v>7</v>
      </c>
      <c r="F54" s="36"/>
    </row>
    <row r="55" spans="3:6" x14ac:dyDescent="0.25">
      <c r="C55" s="10" t="s">
        <v>9</v>
      </c>
      <c r="D55" s="16">
        <v>44342</v>
      </c>
      <c r="E55" s="10">
        <v>1</v>
      </c>
      <c r="F55" s="36"/>
    </row>
    <row r="56" spans="3:6" x14ac:dyDescent="0.25">
      <c r="C56" s="10" t="s">
        <v>9</v>
      </c>
      <c r="D56" s="16">
        <v>44343</v>
      </c>
      <c r="E56" s="10">
        <v>4</v>
      </c>
      <c r="F56" s="36"/>
    </row>
    <row r="57" spans="3:6" x14ac:dyDescent="0.25">
      <c r="C57" s="10" t="s">
        <v>7</v>
      </c>
      <c r="D57" s="16">
        <v>44339</v>
      </c>
      <c r="E57" s="10">
        <v>4</v>
      </c>
      <c r="F57" s="36"/>
    </row>
  </sheetData>
  <autoFilter ref="C4:E57" xr:uid="{03F34AAB-358F-41E4-AA66-18941DC00FDC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4998-35F3-4D32-8A06-DCEF68371305}">
  <dimension ref="A1:K57"/>
  <sheetViews>
    <sheetView showGridLines="0" topLeftCell="A8" zoomScale="130" zoomScaleNormal="130" workbookViewId="0">
      <selection activeCell="D6" sqref="D6"/>
    </sheetView>
  </sheetViews>
  <sheetFormatPr defaultRowHeight="15" x14ac:dyDescent="0.25"/>
  <cols>
    <col min="1" max="1" width="1.7109375" customWidth="1"/>
    <col min="2" max="2" width="3.7109375" customWidth="1"/>
    <col min="3" max="3" width="19.140625" customWidth="1"/>
    <col min="4" max="4" width="13.28515625" customWidth="1"/>
    <col min="5" max="5" width="13.85546875" bestFit="1" customWidth="1"/>
    <col min="6" max="6" width="9.28515625" customWidth="1"/>
    <col min="7" max="7" width="16.140625" customWidth="1"/>
    <col min="8" max="8" width="13" customWidth="1"/>
    <col min="9" max="9" width="9.7109375" customWidth="1"/>
  </cols>
  <sheetData>
    <row r="1" spans="1:11" s="6" customFormat="1" ht="52.5" customHeight="1" x14ac:dyDescent="0.25">
      <c r="A1" s="8"/>
      <c r="C1" s="7" t="s">
        <v>23</v>
      </c>
    </row>
    <row r="4" spans="1:11" x14ac:dyDescent="0.25">
      <c r="C4" s="12" t="s">
        <v>24</v>
      </c>
      <c r="D4" s="17" t="s">
        <v>31</v>
      </c>
      <c r="E4" s="14" t="s">
        <v>32</v>
      </c>
      <c r="G4" s="9" t="s">
        <v>19</v>
      </c>
      <c r="H4" s="8"/>
      <c r="I4" s="8"/>
      <c r="J4" s="8"/>
      <c r="K4" s="8"/>
    </row>
    <row r="5" spans="1:11" x14ac:dyDescent="0.25">
      <c r="C5" s="10" t="s">
        <v>4</v>
      </c>
      <c r="D5" s="16">
        <v>44341</v>
      </c>
      <c r="E5" s="10">
        <v>3</v>
      </c>
    </row>
    <row r="6" spans="1:11" x14ac:dyDescent="0.25">
      <c r="C6" s="10" t="s">
        <v>10</v>
      </c>
      <c r="D6" s="16">
        <v>44344</v>
      </c>
      <c r="E6" s="10">
        <v>4</v>
      </c>
    </row>
    <row r="7" spans="1:11" x14ac:dyDescent="0.25">
      <c r="C7" s="10" t="s">
        <v>10</v>
      </c>
      <c r="D7" s="16">
        <v>44338</v>
      </c>
      <c r="E7" s="10">
        <v>9</v>
      </c>
      <c r="J7" s="3"/>
    </row>
    <row r="8" spans="1:11" x14ac:dyDescent="0.25">
      <c r="C8" s="10" t="s">
        <v>6</v>
      </c>
      <c r="D8" s="16">
        <v>44342</v>
      </c>
      <c r="E8" s="10">
        <v>2</v>
      </c>
    </row>
    <row r="9" spans="1:11" x14ac:dyDescent="0.25">
      <c r="C9" s="10" t="s">
        <v>10</v>
      </c>
      <c r="D9" s="16">
        <v>44345</v>
      </c>
      <c r="E9" s="10">
        <v>3</v>
      </c>
    </row>
    <row r="10" spans="1:11" x14ac:dyDescent="0.25">
      <c r="C10" s="10" t="s">
        <v>6</v>
      </c>
      <c r="D10" s="16">
        <v>44343</v>
      </c>
      <c r="E10" s="10">
        <v>8</v>
      </c>
    </row>
    <row r="11" spans="1:11" x14ac:dyDescent="0.25">
      <c r="C11" s="10" t="s">
        <v>7</v>
      </c>
      <c r="D11" s="16">
        <v>44344</v>
      </c>
      <c r="E11" s="10">
        <v>10</v>
      </c>
    </row>
    <row r="12" spans="1:11" x14ac:dyDescent="0.25">
      <c r="C12" s="10" t="s">
        <v>8</v>
      </c>
      <c r="D12" s="16">
        <v>44341</v>
      </c>
      <c r="E12" s="10">
        <v>1</v>
      </c>
    </row>
    <row r="13" spans="1:11" x14ac:dyDescent="0.25">
      <c r="C13" s="10" t="s">
        <v>2</v>
      </c>
      <c r="D13" s="16">
        <v>44340</v>
      </c>
      <c r="E13" s="10">
        <v>7</v>
      </c>
    </row>
    <row r="14" spans="1:11" x14ac:dyDescent="0.25">
      <c r="C14" s="10" t="s">
        <v>6</v>
      </c>
      <c r="D14" s="16">
        <v>44340</v>
      </c>
      <c r="E14" s="10">
        <v>3</v>
      </c>
    </row>
    <row r="15" spans="1:11" x14ac:dyDescent="0.25">
      <c r="C15" s="10" t="s">
        <v>2</v>
      </c>
      <c r="D15" s="16">
        <v>44338</v>
      </c>
      <c r="E15" s="10">
        <v>1</v>
      </c>
      <c r="G15" s="9" t="s">
        <v>20</v>
      </c>
      <c r="H15" s="8"/>
      <c r="I15" s="8"/>
      <c r="J15" s="8"/>
      <c r="K15" s="8"/>
    </row>
    <row r="16" spans="1:11" x14ac:dyDescent="0.25">
      <c r="C16" s="10" t="s">
        <v>10</v>
      </c>
      <c r="D16" s="16">
        <v>44341</v>
      </c>
      <c r="E16" s="10">
        <v>5</v>
      </c>
    </row>
    <row r="17" spans="3:8" x14ac:dyDescent="0.25">
      <c r="C17" s="10" t="s">
        <v>7</v>
      </c>
      <c r="D17" s="16">
        <v>44343</v>
      </c>
      <c r="E17" s="10">
        <v>2</v>
      </c>
      <c r="G17" s="20" t="s">
        <v>36</v>
      </c>
      <c r="H17" s="21">
        <f ca="1">SUMIFS(E5:E57,D5:D57,TODAY()-1,C5:C57,"Gunar Cockshoot")</f>
        <v>0</v>
      </c>
    </row>
    <row r="18" spans="3:8" x14ac:dyDescent="0.25">
      <c r="C18" s="10" t="s">
        <v>4</v>
      </c>
      <c r="D18" s="16">
        <v>44338</v>
      </c>
      <c r="E18" s="10">
        <v>1</v>
      </c>
      <c r="G18" t="s">
        <v>20</v>
      </c>
      <c r="H18" t="str">
        <f ca="1">_xlfn.FORMULATEXT(H17)</f>
        <v>=SUMIFS(E5:E57,D5:D57,TODAY()-1,C5:C57,"Gunar Cockshoot")</v>
      </c>
    </row>
    <row r="19" spans="3:8" x14ac:dyDescent="0.25">
      <c r="C19" s="10" t="s">
        <v>4</v>
      </c>
      <c r="D19" s="16">
        <v>44343</v>
      </c>
      <c r="E19" s="10">
        <v>4</v>
      </c>
    </row>
    <row r="20" spans="3:8" x14ac:dyDescent="0.25">
      <c r="C20" s="10" t="s">
        <v>8</v>
      </c>
      <c r="D20" s="16">
        <v>44344</v>
      </c>
      <c r="E20" s="10">
        <v>5</v>
      </c>
    </row>
    <row r="21" spans="3:8" x14ac:dyDescent="0.25">
      <c r="C21" s="10" t="s">
        <v>9</v>
      </c>
      <c r="D21" s="16">
        <v>44340</v>
      </c>
      <c r="E21" s="10">
        <v>4</v>
      </c>
    </row>
    <row r="22" spans="3:8" x14ac:dyDescent="0.25">
      <c r="C22" s="10" t="s">
        <v>8</v>
      </c>
      <c r="D22" s="16">
        <v>44343</v>
      </c>
      <c r="E22" s="10">
        <v>5</v>
      </c>
    </row>
    <row r="23" spans="3:8" x14ac:dyDescent="0.25">
      <c r="C23" s="10" t="s">
        <v>2</v>
      </c>
      <c r="D23" s="16">
        <v>44344</v>
      </c>
      <c r="E23" s="10">
        <v>6</v>
      </c>
    </row>
    <row r="24" spans="3:8" x14ac:dyDescent="0.25">
      <c r="C24" s="10" t="s">
        <v>9</v>
      </c>
      <c r="D24" s="16">
        <v>44344</v>
      </c>
      <c r="E24" s="10">
        <v>4</v>
      </c>
    </row>
    <row r="25" spans="3:8" x14ac:dyDescent="0.25">
      <c r="C25" s="10" t="s">
        <v>2</v>
      </c>
      <c r="D25" s="16">
        <v>44345</v>
      </c>
      <c r="E25" s="10">
        <v>4</v>
      </c>
    </row>
    <row r="26" spans="3:8" x14ac:dyDescent="0.25">
      <c r="C26" s="10" t="s">
        <v>7</v>
      </c>
      <c r="D26" s="16">
        <v>44342</v>
      </c>
      <c r="E26" s="10">
        <v>3</v>
      </c>
    </row>
    <row r="27" spans="3:8" x14ac:dyDescent="0.25">
      <c r="C27" s="10" t="s">
        <v>2</v>
      </c>
      <c r="D27" s="16">
        <v>44342</v>
      </c>
      <c r="E27" s="10">
        <v>8</v>
      </c>
    </row>
    <row r="28" spans="3:8" x14ac:dyDescent="0.25">
      <c r="C28" s="10" t="s">
        <v>8</v>
      </c>
      <c r="D28" s="16">
        <v>44338</v>
      </c>
      <c r="E28" s="10">
        <v>5</v>
      </c>
    </row>
    <row r="29" spans="3:8" x14ac:dyDescent="0.25">
      <c r="C29" s="10" t="s">
        <v>8</v>
      </c>
      <c r="D29" s="16">
        <v>44339</v>
      </c>
      <c r="E29" s="10">
        <v>3</v>
      </c>
    </row>
    <row r="30" spans="3:8" x14ac:dyDescent="0.25">
      <c r="C30" s="10" t="s">
        <v>4</v>
      </c>
      <c r="D30" s="16">
        <v>44340</v>
      </c>
      <c r="E30" s="10">
        <v>5</v>
      </c>
    </row>
    <row r="31" spans="3:8" x14ac:dyDescent="0.25">
      <c r="C31" s="10" t="s">
        <v>4</v>
      </c>
      <c r="D31" s="16">
        <v>44342</v>
      </c>
      <c r="E31" s="10">
        <v>5</v>
      </c>
    </row>
    <row r="32" spans="3:8" x14ac:dyDescent="0.25">
      <c r="C32" s="10" t="s">
        <v>6</v>
      </c>
      <c r="D32" s="16">
        <v>44341</v>
      </c>
      <c r="E32" s="10">
        <v>2</v>
      </c>
    </row>
    <row r="33" spans="3:5" x14ac:dyDescent="0.25">
      <c r="C33" s="10" t="s">
        <v>10</v>
      </c>
      <c r="D33" s="16">
        <v>44342</v>
      </c>
      <c r="E33" s="10">
        <v>5</v>
      </c>
    </row>
    <row r="34" spans="3:5" x14ac:dyDescent="0.25">
      <c r="C34" s="10" t="s">
        <v>9</v>
      </c>
      <c r="D34" s="16">
        <v>44341</v>
      </c>
      <c r="E34" s="10">
        <v>5</v>
      </c>
    </row>
    <row r="35" spans="3:5" x14ac:dyDescent="0.25">
      <c r="C35" s="10" t="s">
        <v>7</v>
      </c>
      <c r="D35" s="16">
        <v>44345</v>
      </c>
      <c r="E35" s="10">
        <v>6</v>
      </c>
    </row>
    <row r="36" spans="3:5" x14ac:dyDescent="0.25">
      <c r="C36" s="10" t="s">
        <v>7</v>
      </c>
      <c r="D36" s="16">
        <v>44340</v>
      </c>
      <c r="E36" s="10">
        <v>5</v>
      </c>
    </row>
    <row r="37" spans="3:5" x14ac:dyDescent="0.25">
      <c r="C37" s="10" t="s">
        <v>8</v>
      </c>
      <c r="D37" s="16">
        <v>44340</v>
      </c>
      <c r="E37" s="10">
        <v>5</v>
      </c>
    </row>
    <row r="38" spans="3:5" x14ac:dyDescent="0.25">
      <c r="C38" s="10" t="s">
        <v>6</v>
      </c>
      <c r="D38" s="16">
        <v>44344</v>
      </c>
      <c r="E38" s="10">
        <v>6</v>
      </c>
    </row>
    <row r="39" spans="3:5" x14ac:dyDescent="0.25">
      <c r="C39" s="10" t="s">
        <v>4</v>
      </c>
      <c r="D39" s="16">
        <v>44345</v>
      </c>
      <c r="E39" s="10">
        <v>3</v>
      </c>
    </row>
    <row r="40" spans="3:5" x14ac:dyDescent="0.25">
      <c r="C40" s="10" t="s">
        <v>4</v>
      </c>
      <c r="D40" s="16">
        <v>44344</v>
      </c>
      <c r="E40" s="10">
        <v>7</v>
      </c>
    </row>
    <row r="41" spans="3:5" x14ac:dyDescent="0.25">
      <c r="C41" s="10" t="s">
        <v>2</v>
      </c>
      <c r="D41" s="16">
        <v>44339</v>
      </c>
      <c r="E41" s="10">
        <v>5</v>
      </c>
    </row>
    <row r="42" spans="3:5" x14ac:dyDescent="0.25">
      <c r="C42" s="10" t="s">
        <v>7</v>
      </c>
      <c r="D42" s="16">
        <v>44338</v>
      </c>
      <c r="E42" s="10">
        <v>4</v>
      </c>
    </row>
    <row r="43" spans="3:5" x14ac:dyDescent="0.25">
      <c r="C43" s="10" t="s">
        <v>8</v>
      </c>
      <c r="D43" s="16">
        <v>44342</v>
      </c>
      <c r="E43" s="10">
        <v>5</v>
      </c>
    </row>
    <row r="44" spans="3:5" x14ac:dyDescent="0.25">
      <c r="C44" s="10" t="s">
        <v>10</v>
      </c>
      <c r="D44" s="16">
        <v>44340</v>
      </c>
      <c r="E44" s="10">
        <v>2</v>
      </c>
    </row>
    <row r="45" spans="3:5" x14ac:dyDescent="0.25">
      <c r="C45" s="10" t="s">
        <v>6</v>
      </c>
      <c r="D45" s="16">
        <v>44339</v>
      </c>
      <c r="E45" s="10">
        <v>1</v>
      </c>
    </row>
    <row r="46" spans="3:5" x14ac:dyDescent="0.25">
      <c r="C46" s="10" t="s">
        <v>10</v>
      </c>
      <c r="D46" s="16">
        <v>44343</v>
      </c>
      <c r="E46" s="10">
        <v>3</v>
      </c>
    </row>
    <row r="47" spans="3:5" x14ac:dyDescent="0.25">
      <c r="C47" s="10" t="s">
        <v>8</v>
      </c>
      <c r="D47" s="16">
        <v>44345</v>
      </c>
      <c r="E47" s="10">
        <v>2</v>
      </c>
    </row>
    <row r="48" spans="3:5" x14ac:dyDescent="0.25">
      <c r="C48" s="10" t="s">
        <v>2</v>
      </c>
      <c r="D48" s="16">
        <v>44341</v>
      </c>
      <c r="E48" s="10">
        <v>6</v>
      </c>
    </row>
    <row r="49" spans="3:5" x14ac:dyDescent="0.25">
      <c r="C49" s="10" t="s">
        <v>9</v>
      </c>
      <c r="D49" s="16">
        <v>44339</v>
      </c>
      <c r="E49" s="10">
        <v>1</v>
      </c>
    </row>
    <row r="50" spans="3:5" x14ac:dyDescent="0.25">
      <c r="C50" s="10" t="s">
        <v>7</v>
      </c>
      <c r="D50" s="16">
        <v>44341</v>
      </c>
      <c r="E50" s="10">
        <v>6</v>
      </c>
    </row>
    <row r="51" spans="3:5" x14ac:dyDescent="0.25">
      <c r="C51" s="10" t="s">
        <v>9</v>
      </c>
      <c r="D51" s="16">
        <v>44345</v>
      </c>
      <c r="E51" s="10">
        <v>3</v>
      </c>
    </row>
    <row r="52" spans="3:5" x14ac:dyDescent="0.25">
      <c r="C52" s="10" t="s">
        <v>6</v>
      </c>
      <c r="D52" s="16">
        <v>44345</v>
      </c>
      <c r="E52" s="10">
        <v>9</v>
      </c>
    </row>
    <row r="53" spans="3:5" x14ac:dyDescent="0.25">
      <c r="C53" s="10" t="s">
        <v>4</v>
      </c>
      <c r="D53" s="16">
        <v>44339</v>
      </c>
      <c r="E53" s="10">
        <v>4</v>
      </c>
    </row>
    <row r="54" spans="3:5" x14ac:dyDescent="0.25">
      <c r="C54" s="10" t="s">
        <v>6</v>
      </c>
      <c r="D54" s="16">
        <v>44338</v>
      </c>
      <c r="E54" s="10">
        <v>7</v>
      </c>
    </row>
    <row r="55" spans="3:5" x14ac:dyDescent="0.25">
      <c r="C55" s="10" t="s">
        <v>9</v>
      </c>
      <c r="D55" s="16">
        <v>44342</v>
      </c>
      <c r="E55" s="10">
        <v>1</v>
      </c>
    </row>
    <row r="56" spans="3:5" x14ac:dyDescent="0.25">
      <c r="C56" s="10" t="s">
        <v>9</v>
      </c>
      <c r="D56" s="16">
        <v>44343</v>
      </c>
      <c r="E56" s="10">
        <v>4</v>
      </c>
    </row>
    <row r="57" spans="3:5" x14ac:dyDescent="0.25">
      <c r="C57" s="10" t="s">
        <v>7</v>
      </c>
      <c r="D57" s="16">
        <v>44339</v>
      </c>
      <c r="E57" s="10">
        <v>4</v>
      </c>
    </row>
  </sheetData>
  <autoFilter ref="C4:E57" xr:uid="{03F34AAB-358F-41E4-AA66-18941DC00FDC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EA58-319C-4C37-ADBF-5585331CD90D}">
  <dimension ref="A1:K57"/>
  <sheetViews>
    <sheetView showGridLines="0" tabSelected="1" topLeftCell="A16" zoomScale="130" zoomScaleNormal="130" workbookViewId="0">
      <selection activeCell="K17" sqref="K17"/>
    </sheetView>
  </sheetViews>
  <sheetFormatPr defaultRowHeight="15" x14ac:dyDescent="0.25"/>
  <cols>
    <col min="1" max="1" width="1.7109375" customWidth="1"/>
    <col min="2" max="2" width="3.7109375" customWidth="1"/>
    <col min="3" max="3" width="19.140625" customWidth="1"/>
    <col min="4" max="4" width="13.28515625" customWidth="1"/>
    <col min="5" max="5" width="15" customWidth="1"/>
    <col min="6" max="6" width="9.28515625" customWidth="1"/>
    <col min="7" max="7" width="13.28515625" customWidth="1"/>
    <col min="8" max="8" width="13" customWidth="1"/>
    <col min="9" max="9" width="9.7109375" customWidth="1"/>
    <col min="11" max="11" width="12.28515625" customWidth="1"/>
  </cols>
  <sheetData>
    <row r="1" spans="1:11" s="6" customFormat="1" ht="52.5" customHeight="1" x14ac:dyDescent="0.25">
      <c r="A1" s="8"/>
      <c r="C1" s="7" t="s">
        <v>23</v>
      </c>
    </row>
    <row r="4" spans="1:11" x14ac:dyDescent="0.25">
      <c r="C4" s="5" t="s">
        <v>24</v>
      </c>
      <c r="D4" s="22" t="s">
        <v>31</v>
      </c>
      <c r="E4" s="23" t="s">
        <v>32</v>
      </c>
      <c r="G4" s="9" t="s">
        <v>19</v>
      </c>
      <c r="H4" s="8"/>
      <c r="I4" s="8"/>
      <c r="J4" s="8"/>
      <c r="K4" s="8"/>
    </row>
    <row r="5" spans="1:11" x14ac:dyDescent="0.25">
      <c r="C5" t="s">
        <v>4</v>
      </c>
      <c r="D5" s="24">
        <v>44341</v>
      </c>
      <c r="E5">
        <v>3</v>
      </c>
    </row>
    <row r="6" spans="1:11" x14ac:dyDescent="0.25">
      <c r="C6" t="s">
        <v>10</v>
      </c>
      <c r="D6" s="24">
        <v>44344</v>
      </c>
      <c r="E6">
        <v>4</v>
      </c>
    </row>
    <row r="7" spans="1:11" x14ac:dyDescent="0.25">
      <c r="C7" t="s">
        <v>10</v>
      </c>
      <c r="D7" s="24">
        <v>44338</v>
      </c>
      <c r="E7">
        <v>9</v>
      </c>
      <c r="J7" s="3"/>
    </row>
    <row r="8" spans="1:11" x14ac:dyDescent="0.25">
      <c r="C8" t="s">
        <v>6</v>
      </c>
      <c r="D8" s="24">
        <v>44342</v>
      </c>
      <c r="E8">
        <v>2</v>
      </c>
    </row>
    <row r="9" spans="1:11" x14ac:dyDescent="0.25">
      <c r="C9" t="s">
        <v>10</v>
      </c>
      <c r="D9" s="24">
        <v>44345</v>
      </c>
      <c r="E9">
        <v>3</v>
      </c>
    </row>
    <row r="10" spans="1:11" x14ac:dyDescent="0.25">
      <c r="C10" t="s">
        <v>6</v>
      </c>
      <c r="D10" s="24">
        <v>44343</v>
      </c>
      <c r="E10">
        <v>8</v>
      </c>
    </row>
    <row r="11" spans="1:11" x14ac:dyDescent="0.25">
      <c r="C11" t="s">
        <v>7</v>
      </c>
      <c r="D11" s="24">
        <v>44344</v>
      </c>
      <c r="E11">
        <v>10</v>
      </c>
    </row>
    <row r="12" spans="1:11" x14ac:dyDescent="0.25">
      <c r="C12" t="s">
        <v>8</v>
      </c>
      <c r="D12" s="24">
        <v>44341</v>
      </c>
      <c r="E12">
        <v>1</v>
      </c>
    </row>
    <row r="13" spans="1:11" x14ac:dyDescent="0.25">
      <c r="C13" t="s">
        <v>2</v>
      </c>
      <c r="D13" s="24">
        <v>44340</v>
      </c>
      <c r="E13">
        <v>7</v>
      </c>
    </row>
    <row r="14" spans="1:11" x14ac:dyDescent="0.25">
      <c r="C14" t="s">
        <v>6</v>
      </c>
      <c r="D14" s="24">
        <v>44340</v>
      </c>
      <c r="E14">
        <v>3</v>
      </c>
    </row>
    <row r="15" spans="1:11" x14ac:dyDescent="0.25">
      <c r="C15" t="s">
        <v>2</v>
      </c>
      <c r="D15" s="24">
        <v>44338</v>
      </c>
      <c r="E15">
        <v>1</v>
      </c>
      <c r="G15" s="9" t="s">
        <v>20</v>
      </c>
      <c r="H15" s="8"/>
      <c r="I15" s="8"/>
      <c r="J15" s="8"/>
      <c r="K15" s="8"/>
    </row>
    <row r="16" spans="1:11" x14ac:dyDescent="0.25">
      <c r="C16" t="s">
        <v>10</v>
      </c>
      <c r="D16" s="24">
        <v>44341</v>
      </c>
      <c r="E16">
        <v>5</v>
      </c>
    </row>
    <row r="17" spans="3:11" x14ac:dyDescent="0.25">
      <c r="C17" t="s">
        <v>7</v>
      </c>
      <c r="D17" s="24">
        <v>44343</v>
      </c>
      <c r="E17">
        <v>2</v>
      </c>
      <c r="G17" s="20" t="s">
        <v>37</v>
      </c>
      <c r="H17" s="21" cm="1">
        <f t="array" ref="H17">SUM(1/COUNTIFS(calls[Person],calls[Person]))</f>
        <v>7.0000000000000018</v>
      </c>
      <c r="J17" s="25" t="s">
        <v>38</v>
      </c>
      <c r="K17" s="26">
        <f>COUNTA(_xlfn.UNIQUE(calls[Person]))</f>
        <v>7</v>
      </c>
    </row>
    <row r="18" spans="3:11" x14ac:dyDescent="0.25">
      <c r="C18" t="s">
        <v>4</v>
      </c>
      <c r="D18" s="24">
        <v>44338</v>
      </c>
      <c r="E18">
        <v>1</v>
      </c>
      <c r="G18" t="s">
        <v>20</v>
      </c>
      <c r="H18" s="38" t="str">
        <f ca="1">_xlfn.FORMULATEXT(H17)</f>
        <v>=SUM(1/COUNTIFS(calls[Person],calls[Person]))</v>
      </c>
      <c r="J18" t="s">
        <v>20</v>
      </c>
      <c r="K18" s="38" t="str">
        <f ca="1">_xlfn.FORMULATEXT(K17)</f>
        <v>=COUNTA(UNIQUE(calls[Person]))</v>
      </c>
    </row>
    <row r="19" spans="3:11" x14ac:dyDescent="0.25">
      <c r="C19" t="s">
        <v>4</v>
      </c>
      <c r="D19" s="24">
        <v>44343</v>
      </c>
      <c r="E19">
        <v>4</v>
      </c>
      <c r="H19" s="39"/>
      <c r="K19" s="39"/>
    </row>
    <row r="20" spans="3:11" x14ac:dyDescent="0.25">
      <c r="C20" t="s">
        <v>8</v>
      </c>
      <c r="D20" s="24">
        <v>44344</v>
      </c>
      <c r="E20">
        <v>5</v>
      </c>
      <c r="H20" s="39"/>
      <c r="K20" s="39"/>
    </row>
    <row r="21" spans="3:11" x14ac:dyDescent="0.25">
      <c r="C21" t="s">
        <v>9</v>
      </c>
      <c r="D21" s="24">
        <v>44340</v>
      </c>
      <c r="E21">
        <v>4</v>
      </c>
    </row>
    <row r="22" spans="3:11" x14ac:dyDescent="0.25">
      <c r="C22" t="s">
        <v>8</v>
      </c>
      <c r="D22" s="24">
        <v>44343</v>
      </c>
      <c r="E22">
        <v>5</v>
      </c>
    </row>
    <row r="23" spans="3:11" x14ac:dyDescent="0.25">
      <c r="C23" t="s">
        <v>2</v>
      </c>
      <c r="D23" s="24">
        <v>44344</v>
      </c>
      <c r="E23">
        <v>6</v>
      </c>
    </row>
    <row r="24" spans="3:11" x14ac:dyDescent="0.25">
      <c r="C24" t="s">
        <v>9</v>
      </c>
      <c r="D24" s="24">
        <v>44344</v>
      </c>
      <c r="E24">
        <v>4</v>
      </c>
    </row>
    <row r="25" spans="3:11" x14ac:dyDescent="0.25">
      <c r="C25" t="s">
        <v>2</v>
      </c>
      <c r="D25" s="24">
        <v>44345</v>
      </c>
      <c r="E25">
        <v>4</v>
      </c>
    </row>
    <row r="26" spans="3:11" x14ac:dyDescent="0.25">
      <c r="C26" t="s">
        <v>7</v>
      </c>
      <c r="D26" s="24">
        <v>44342</v>
      </c>
      <c r="E26">
        <v>3</v>
      </c>
    </row>
    <row r="27" spans="3:11" x14ac:dyDescent="0.25">
      <c r="C27" t="s">
        <v>2</v>
      </c>
      <c r="D27" s="24">
        <v>44342</v>
      </c>
      <c r="E27">
        <v>8</v>
      </c>
    </row>
    <row r="28" spans="3:11" x14ac:dyDescent="0.25">
      <c r="C28" t="s">
        <v>8</v>
      </c>
      <c r="D28" s="24">
        <v>44338</v>
      </c>
      <c r="E28">
        <v>5</v>
      </c>
    </row>
    <row r="29" spans="3:11" x14ac:dyDescent="0.25">
      <c r="C29" t="s">
        <v>8</v>
      </c>
      <c r="D29" s="24">
        <v>44339</v>
      </c>
      <c r="E29">
        <v>3</v>
      </c>
    </row>
    <row r="30" spans="3:11" x14ac:dyDescent="0.25">
      <c r="C30" t="s">
        <v>4</v>
      </c>
      <c r="D30" s="24">
        <v>44340</v>
      </c>
      <c r="E30">
        <v>5</v>
      </c>
    </row>
    <row r="31" spans="3:11" x14ac:dyDescent="0.25">
      <c r="C31" t="s">
        <v>4</v>
      </c>
      <c r="D31" s="24">
        <v>44342</v>
      </c>
      <c r="E31">
        <v>5</v>
      </c>
    </row>
    <row r="32" spans="3:11" x14ac:dyDescent="0.25">
      <c r="C32" t="s">
        <v>6</v>
      </c>
      <c r="D32" s="24">
        <v>44341</v>
      </c>
      <c r="E32">
        <v>2</v>
      </c>
    </row>
    <row r="33" spans="3:5" x14ac:dyDescent="0.25">
      <c r="C33" t="s">
        <v>10</v>
      </c>
      <c r="D33" s="24">
        <v>44342</v>
      </c>
      <c r="E33">
        <v>5</v>
      </c>
    </row>
    <row r="34" spans="3:5" x14ac:dyDescent="0.25">
      <c r="C34" t="s">
        <v>9</v>
      </c>
      <c r="D34" s="24">
        <v>44341</v>
      </c>
      <c r="E34">
        <v>5</v>
      </c>
    </row>
    <row r="35" spans="3:5" x14ac:dyDescent="0.25">
      <c r="C35" t="s">
        <v>7</v>
      </c>
      <c r="D35" s="24">
        <v>44345</v>
      </c>
      <c r="E35">
        <v>6</v>
      </c>
    </row>
    <row r="36" spans="3:5" x14ac:dyDescent="0.25">
      <c r="C36" t="s">
        <v>7</v>
      </c>
      <c r="D36" s="24">
        <v>44340</v>
      </c>
      <c r="E36">
        <v>5</v>
      </c>
    </row>
    <row r="37" spans="3:5" x14ac:dyDescent="0.25">
      <c r="C37" t="s">
        <v>8</v>
      </c>
      <c r="D37" s="24">
        <v>44340</v>
      </c>
      <c r="E37">
        <v>5</v>
      </c>
    </row>
    <row r="38" spans="3:5" x14ac:dyDescent="0.25">
      <c r="C38" t="s">
        <v>6</v>
      </c>
      <c r="D38" s="24">
        <v>44344</v>
      </c>
      <c r="E38">
        <v>6</v>
      </c>
    </row>
    <row r="39" spans="3:5" x14ac:dyDescent="0.25">
      <c r="C39" t="s">
        <v>4</v>
      </c>
      <c r="D39" s="24">
        <v>44345</v>
      </c>
      <c r="E39">
        <v>3</v>
      </c>
    </row>
    <row r="40" spans="3:5" x14ac:dyDescent="0.25">
      <c r="C40" t="s">
        <v>4</v>
      </c>
      <c r="D40" s="24">
        <v>44344</v>
      </c>
      <c r="E40">
        <v>7</v>
      </c>
    </row>
    <row r="41" spans="3:5" x14ac:dyDescent="0.25">
      <c r="C41" t="s">
        <v>2</v>
      </c>
      <c r="D41" s="24">
        <v>44339</v>
      </c>
      <c r="E41">
        <v>5</v>
      </c>
    </row>
    <row r="42" spans="3:5" x14ac:dyDescent="0.25">
      <c r="C42" t="s">
        <v>7</v>
      </c>
      <c r="D42" s="24">
        <v>44338</v>
      </c>
      <c r="E42">
        <v>4</v>
      </c>
    </row>
    <row r="43" spans="3:5" x14ac:dyDescent="0.25">
      <c r="C43" t="s">
        <v>8</v>
      </c>
      <c r="D43" s="24">
        <v>44342</v>
      </c>
      <c r="E43">
        <v>5</v>
      </c>
    </row>
    <row r="44" spans="3:5" x14ac:dyDescent="0.25">
      <c r="C44" t="s">
        <v>10</v>
      </c>
      <c r="D44" s="24">
        <v>44340</v>
      </c>
      <c r="E44">
        <v>2</v>
      </c>
    </row>
    <row r="45" spans="3:5" x14ac:dyDescent="0.25">
      <c r="C45" t="s">
        <v>6</v>
      </c>
      <c r="D45" s="24">
        <v>44339</v>
      </c>
      <c r="E45">
        <v>1</v>
      </c>
    </row>
    <row r="46" spans="3:5" x14ac:dyDescent="0.25">
      <c r="C46" t="s">
        <v>10</v>
      </c>
      <c r="D46" s="24">
        <v>44343</v>
      </c>
      <c r="E46">
        <v>3</v>
      </c>
    </row>
    <row r="47" spans="3:5" x14ac:dyDescent="0.25">
      <c r="C47" t="s">
        <v>8</v>
      </c>
      <c r="D47" s="24">
        <v>44345</v>
      </c>
      <c r="E47">
        <v>2</v>
      </c>
    </row>
    <row r="48" spans="3:5" x14ac:dyDescent="0.25">
      <c r="C48" t="s">
        <v>2</v>
      </c>
      <c r="D48" s="24">
        <v>44341</v>
      </c>
      <c r="E48">
        <v>6</v>
      </c>
    </row>
    <row r="49" spans="3:5" x14ac:dyDescent="0.25">
      <c r="C49" t="s">
        <v>9</v>
      </c>
      <c r="D49" s="24">
        <v>44339</v>
      </c>
      <c r="E49">
        <v>1</v>
      </c>
    </row>
    <row r="50" spans="3:5" x14ac:dyDescent="0.25">
      <c r="C50" t="s">
        <v>7</v>
      </c>
      <c r="D50" s="24">
        <v>44341</v>
      </c>
      <c r="E50">
        <v>6</v>
      </c>
    </row>
    <row r="51" spans="3:5" x14ac:dyDescent="0.25">
      <c r="C51" t="s">
        <v>9</v>
      </c>
      <c r="D51" s="24">
        <v>44345</v>
      </c>
      <c r="E51">
        <v>3</v>
      </c>
    </row>
    <row r="52" spans="3:5" x14ac:dyDescent="0.25">
      <c r="C52" t="s">
        <v>6</v>
      </c>
      <c r="D52" s="24">
        <v>44345</v>
      </c>
      <c r="E52">
        <v>9</v>
      </c>
    </row>
    <row r="53" spans="3:5" x14ac:dyDescent="0.25">
      <c r="C53" t="s">
        <v>4</v>
      </c>
      <c r="D53" s="24">
        <v>44339</v>
      </c>
      <c r="E53">
        <v>4</v>
      </c>
    </row>
    <row r="54" spans="3:5" x14ac:dyDescent="0.25">
      <c r="C54" t="s">
        <v>6</v>
      </c>
      <c r="D54" s="24">
        <v>44338</v>
      </c>
      <c r="E54">
        <v>7</v>
      </c>
    </row>
    <row r="55" spans="3:5" x14ac:dyDescent="0.25">
      <c r="C55" t="s">
        <v>9</v>
      </c>
      <c r="D55" s="24">
        <v>44342</v>
      </c>
      <c r="E55">
        <v>1</v>
      </c>
    </row>
    <row r="56" spans="3:5" x14ac:dyDescent="0.25">
      <c r="C56" t="s">
        <v>9</v>
      </c>
      <c r="D56" s="24">
        <v>44343</v>
      </c>
      <c r="E56">
        <v>4</v>
      </c>
    </row>
    <row r="57" spans="3:5" x14ac:dyDescent="0.25">
      <c r="C57" t="s">
        <v>7</v>
      </c>
      <c r="D57" s="24">
        <v>44339</v>
      </c>
      <c r="E57">
        <v>4</v>
      </c>
    </row>
  </sheetData>
  <mergeCells count="2">
    <mergeCell ref="H18:H20"/>
    <mergeCell ref="K18:K20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examples</vt:lpstr>
      <vt:lpstr>ex1</vt:lpstr>
      <vt:lpstr>ex6</vt:lpstr>
      <vt:lpstr>ex6.1</vt:lpstr>
      <vt:lpstr>ex6.2</vt:lpstr>
      <vt:lpstr>ex10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2023-11-18T04:47:54Z</dcterms:modified>
</cp:coreProperties>
</file>