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User\farch\Documents\Portofolio\Belajar Excel\"/>
    </mc:Choice>
  </mc:AlternateContent>
  <xr:revisionPtr revIDLastSave="0" documentId="13_ncr:1_{E07E1AEC-916D-40D8-84AE-1E641423FB37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Instructions" sheetId="1" r:id="rId1"/>
    <sheet name="Index" sheetId="6" r:id="rId2"/>
    <sheet name="Glossary" sheetId="4" state="hidden" r:id="rId3"/>
    <sheet name="Data - Answer" sheetId="3" r:id="rId4"/>
  </sheets>
  <definedNames>
    <definedName name="_xlnm._FilterDatabase" localSheetId="3" hidden="1">'Data - Answer'!$E$5:$J$647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" i="3" l="1"/>
  <c r="W9" i="3"/>
  <c r="W7" i="3"/>
  <c r="W6" i="3"/>
  <c r="W8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83" i="3"/>
  <c r="W84" i="3"/>
  <c r="W85" i="3"/>
  <c r="W86" i="3"/>
  <c r="W87" i="3"/>
  <c r="W88" i="3"/>
  <c r="W89" i="3"/>
  <c r="W90" i="3"/>
  <c r="W91" i="3"/>
  <c r="W92" i="3"/>
  <c r="W93" i="3"/>
  <c r="W94" i="3"/>
  <c r="W95" i="3"/>
  <c r="W96" i="3"/>
  <c r="W97" i="3"/>
  <c r="W98" i="3"/>
  <c r="W99" i="3"/>
  <c r="W100" i="3"/>
  <c r="W101" i="3"/>
  <c r="W102" i="3"/>
  <c r="W103" i="3"/>
  <c r="W104" i="3"/>
  <c r="W105" i="3"/>
  <c r="W106" i="3"/>
  <c r="W107" i="3"/>
  <c r="W108" i="3"/>
  <c r="W109" i="3"/>
  <c r="W110" i="3"/>
  <c r="W111" i="3"/>
  <c r="W112" i="3"/>
  <c r="W113" i="3"/>
  <c r="W114" i="3"/>
  <c r="W115" i="3"/>
  <c r="W116" i="3"/>
  <c r="W117" i="3"/>
  <c r="W118" i="3"/>
  <c r="W119" i="3"/>
  <c r="W120" i="3"/>
  <c r="W121" i="3"/>
  <c r="W122" i="3"/>
  <c r="W123" i="3"/>
  <c r="W124" i="3"/>
  <c r="W125" i="3"/>
  <c r="W126" i="3"/>
  <c r="W127" i="3"/>
  <c r="W128" i="3"/>
  <c r="W129" i="3"/>
  <c r="W130" i="3"/>
  <c r="W131" i="3"/>
  <c r="W132" i="3"/>
  <c r="W133" i="3"/>
  <c r="W134" i="3"/>
  <c r="W135" i="3"/>
  <c r="W136" i="3"/>
  <c r="W137" i="3"/>
  <c r="W138" i="3"/>
  <c r="W139" i="3"/>
  <c r="W140" i="3"/>
  <c r="W141" i="3"/>
  <c r="W142" i="3"/>
  <c r="W143" i="3"/>
  <c r="W144" i="3"/>
  <c r="W145" i="3"/>
  <c r="W146" i="3"/>
  <c r="W147" i="3"/>
  <c r="W148" i="3"/>
  <c r="W149" i="3"/>
  <c r="W150" i="3"/>
  <c r="W151" i="3"/>
  <c r="W152" i="3"/>
  <c r="W153" i="3"/>
  <c r="W154" i="3"/>
  <c r="W155" i="3"/>
  <c r="W156" i="3"/>
  <c r="W157" i="3"/>
  <c r="W158" i="3"/>
  <c r="W159" i="3"/>
  <c r="W160" i="3"/>
  <c r="W161" i="3"/>
  <c r="W162" i="3"/>
  <c r="W163" i="3"/>
  <c r="W164" i="3"/>
  <c r="W165" i="3"/>
  <c r="W166" i="3"/>
  <c r="W167" i="3"/>
  <c r="W168" i="3"/>
  <c r="W169" i="3"/>
  <c r="W170" i="3"/>
  <c r="W171" i="3"/>
  <c r="W172" i="3"/>
  <c r="W173" i="3"/>
  <c r="W174" i="3"/>
  <c r="W175" i="3"/>
  <c r="W176" i="3"/>
  <c r="W177" i="3"/>
  <c r="W178" i="3"/>
  <c r="W179" i="3"/>
  <c r="W180" i="3"/>
  <c r="W181" i="3"/>
  <c r="W182" i="3"/>
  <c r="W183" i="3"/>
  <c r="W184" i="3"/>
  <c r="W185" i="3"/>
  <c r="W186" i="3"/>
  <c r="W187" i="3"/>
  <c r="W188" i="3"/>
  <c r="W189" i="3"/>
  <c r="W190" i="3"/>
  <c r="W191" i="3"/>
  <c r="W192" i="3"/>
  <c r="W193" i="3"/>
  <c r="W194" i="3"/>
  <c r="W195" i="3"/>
  <c r="W196" i="3"/>
  <c r="W197" i="3"/>
  <c r="W198" i="3"/>
  <c r="W199" i="3"/>
  <c r="W200" i="3"/>
  <c r="W201" i="3"/>
  <c r="W202" i="3"/>
  <c r="W203" i="3"/>
  <c r="W204" i="3"/>
  <c r="W205" i="3"/>
  <c r="W206" i="3"/>
  <c r="W207" i="3"/>
  <c r="W208" i="3"/>
  <c r="W209" i="3"/>
  <c r="W210" i="3"/>
  <c r="W211" i="3"/>
  <c r="W212" i="3"/>
  <c r="W213" i="3"/>
  <c r="W214" i="3"/>
  <c r="W215" i="3"/>
  <c r="W216" i="3"/>
  <c r="W217" i="3"/>
  <c r="W218" i="3"/>
  <c r="W219" i="3"/>
  <c r="W220" i="3"/>
  <c r="W221" i="3"/>
  <c r="W222" i="3"/>
  <c r="W223" i="3"/>
  <c r="W224" i="3"/>
  <c r="W225" i="3"/>
  <c r="W226" i="3"/>
  <c r="W227" i="3"/>
  <c r="W228" i="3"/>
  <c r="W229" i="3"/>
  <c r="W230" i="3"/>
  <c r="W231" i="3"/>
  <c r="W232" i="3"/>
  <c r="W233" i="3"/>
  <c r="W234" i="3"/>
  <c r="W235" i="3"/>
  <c r="W236" i="3"/>
  <c r="W237" i="3"/>
  <c r="W238" i="3"/>
  <c r="W239" i="3"/>
  <c r="W240" i="3"/>
  <c r="W241" i="3"/>
  <c r="W242" i="3"/>
  <c r="W243" i="3"/>
  <c r="W244" i="3"/>
  <c r="W245" i="3"/>
  <c r="W246" i="3"/>
  <c r="W247" i="3"/>
  <c r="W248" i="3"/>
  <c r="W249" i="3"/>
  <c r="W250" i="3"/>
  <c r="W251" i="3"/>
  <c r="W252" i="3"/>
  <c r="W253" i="3"/>
  <c r="W254" i="3"/>
  <c r="W255" i="3"/>
  <c r="W256" i="3"/>
  <c r="W257" i="3"/>
  <c r="W258" i="3"/>
  <c r="W259" i="3"/>
  <c r="W260" i="3"/>
  <c r="W261" i="3"/>
  <c r="W262" i="3"/>
  <c r="W263" i="3"/>
  <c r="W264" i="3"/>
  <c r="W265" i="3"/>
  <c r="W266" i="3"/>
  <c r="W267" i="3"/>
  <c r="W268" i="3"/>
  <c r="W269" i="3"/>
  <c r="W270" i="3"/>
  <c r="W271" i="3"/>
  <c r="W272" i="3"/>
  <c r="W273" i="3"/>
  <c r="W274" i="3"/>
  <c r="W275" i="3"/>
  <c r="W276" i="3"/>
  <c r="W277" i="3"/>
  <c r="W278" i="3"/>
  <c r="W279" i="3"/>
  <c r="W280" i="3"/>
  <c r="W281" i="3"/>
  <c r="W282" i="3"/>
  <c r="W283" i="3"/>
  <c r="W284" i="3"/>
  <c r="W285" i="3"/>
  <c r="W286" i="3"/>
  <c r="W287" i="3"/>
  <c r="W288" i="3"/>
  <c r="W289" i="3"/>
  <c r="W290" i="3"/>
  <c r="W291" i="3"/>
  <c r="W292" i="3"/>
  <c r="W293" i="3"/>
  <c r="W294" i="3"/>
  <c r="W295" i="3"/>
  <c r="W296" i="3"/>
  <c r="W297" i="3"/>
  <c r="W298" i="3"/>
  <c r="W299" i="3"/>
  <c r="W300" i="3"/>
  <c r="W301" i="3"/>
  <c r="W302" i="3"/>
  <c r="W303" i="3"/>
  <c r="W304" i="3"/>
  <c r="W305" i="3"/>
  <c r="W306" i="3"/>
  <c r="W307" i="3"/>
  <c r="W308" i="3"/>
  <c r="W309" i="3"/>
  <c r="W310" i="3"/>
  <c r="W311" i="3"/>
  <c r="W312" i="3"/>
  <c r="W313" i="3"/>
  <c r="W314" i="3"/>
  <c r="W315" i="3"/>
  <c r="W316" i="3"/>
  <c r="W317" i="3"/>
  <c r="W318" i="3"/>
  <c r="W319" i="3"/>
  <c r="W320" i="3"/>
  <c r="W321" i="3"/>
  <c r="W322" i="3"/>
  <c r="W323" i="3"/>
  <c r="W324" i="3"/>
  <c r="W325" i="3"/>
  <c r="W326" i="3"/>
  <c r="W327" i="3"/>
  <c r="W328" i="3"/>
  <c r="W329" i="3"/>
  <c r="W330" i="3"/>
  <c r="W331" i="3"/>
  <c r="W332" i="3"/>
  <c r="W333" i="3"/>
  <c r="W334" i="3"/>
  <c r="W335" i="3"/>
  <c r="W336" i="3"/>
  <c r="W337" i="3"/>
  <c r="W338" i="3"/>
  <c r="W339" i="3"/>
  <c r="W340" i="3"/>
  <c r="W341" i="3"/>
  <c r="W342" i="3"/>
  <c r="W343" i="3"/>
  <c r="W344" i="3"/>
  <c r="W345" i="3"/>
  <c r="W346" i="3"/>
  <c r="W347" i="3"/>
  <c r="W348" i="3"/>
  <c r="W349" i="3"/>
  <c r="W350" i="3"/>
  <c r="W351" i="3"/>
  <c r="W352" i="3"/>
  <c r="W353" i="3"/>
  <c r="W354" i="3"/>
  <c r="W355" i="3"/>
  <c r="W356" i="3"/>
  <c r="W357" i="3"/>
  <c r="W358" i="3"/>
  <c r="W359" i="3"/>
  <c r="W360" i="3"/>
  <c r="W361" i="3"/>
  <c r="W362" i="3"/>
  <c r="W363" i="3"/>
  <c r="W364" i="3"/>
  <c r="W365" i="3"/>
  <c r="W366" i="3"/>
  <c r="W367" i="3"/>
  <c r="W368" i="3"/>
  <c r="W369" i="3"/>
  <c r="W370" i="3"/>
  <c r="W371" i="3"/>
  <c r="W372" i="3"/>
  <c r="W373" i="3"/>
  <c r="W374" i="3"/>
  <c r="W375" i="3"/>
  <c r="W376" i="3"/>
  <c r="W377" i="3"/>
  <c r="W378" i="3"/>
  <c r="W379" i="3"/>
  <c r="W380" i="3"/>
  <c r="W381" i="3"/>
  <c r="W382" i="3"/>
  <c r="W383" i="3"/>
  <c r="W384" i="3"/>
  <c r="W385" i="3"/>
  <c r="W386" i="3"/>
  <c r="W387" i="3"/>
  <c r="W388" i="3"/>
  <c r="W389" i="3"/>
  <c r="W390" i="3"/>
  <c r="W391" i="3"/>
  <c r="W392" i="3"/>
  <c r="W393" i="3"/>
  <c r="W394" i="3"/>
  <c r="W395" i="3"/>
  <c r="W396" i="3"/>
  <c r="W397" i="3"/>
  <c r="W398" i="3"/>
  <c r="W399" i="3"/>
  <c r="W400" i="3"/>
  <c r="W401" i="3"/>
  <c r="W402" i="3"/>
  <c r="W403" i="3"/>
  <c r="W404" i="3"/>
  <c r="W405" i="3"/>
  <c r="W406" i="3"/>
  <c r="W407" i="3"/>
  <c r="W408" i="3"/>
  <c r="W409" i="3"/>
  <c r="W410" i="3"/>
  <c r="W411" i="3"/>
  <c r="W412" i="3"/>
  <c r="W413" i="3"/>
  <c r="W414" i="3"/>
  <c r="W415" i="3"/>
  <c r="W416" i="3"/>
  <c r="W417" i="3"/>
  <c r="W418" i="3"/>
  <c r="W419" i="3"/>
  <c r="W420" i="3"/>
  <c r="W421" i="3"/>
  <c r="W422" i="3"/>
  <c r="W423" i="3"/>
  <c r="W424" i="3"/>
  <c r="W425" i="3"/>
  <c r="W426" i="3"/>
  <c r="W427" i="3"/>
  <c r="W428" i="3"/>
  <c r="W429" i="3"/>
  <c r="W430" i="3"/>
  <c r="W431" i="3"/>
  <c r="W432" i="3"/>
  <c r="W433" i="3"/>
  <c r="W434" i="3"/>
  <c r="W435" i="3"/>
  <c r="W436" i="3"/>
  <c r="W437" i="3"/>
  <c r="W438" i="3"/>
  <c r="W439" i="3"/>
  <c r="W440" i="3"/>
  <c r="W441" i="3"/>
  <c r="W442" i="3"/>
  <c r="W443" i="3"/>
  <c r="W444" i="3"/>
  <c r="W445" i="3"/>
  <c r="W446" i="3"/>
  <c r="W447" i="3"/>
  <c r="W448" i="3"/>
  <c r="W449" i="3"/>
  <c r="W450" i="3"/>
  <c r="W451" i="3"/>
  <c r="W452" i="3"/>
  <c r="W453" i="3"/>
  <c r="W454" i="3"/>
  <c r="W455" i="3"/>
  <c r="W456" i="3"/>
  <c r="W457" i="3"/>
  <c r="W458" i="3"/>
  <c r="W459" i="3"/>
  <c r="W460" i="3"/>
  <c r="W461" i="3"/>
  <c r="W462" i="3"/>
  <c r="W463" i="3"/>
  <c r="W464" i="3"/>
  <c r="W465" i="3"/>
  <c r="W466" i="3"/>
  <c r="W467" i="3"/>
  <c r="W468" i="3"/>
  <c r="W469" i="3"/>
  <c r="W470" i="3"/>
  <c r="W471" i="3"/>
  <c r="W472" i="3"/>
  <c r="W473" i="3"/>
  <c r="W474" i="3"/>
  <c r="W475" i="3"/>
  <c r="W476" i="3"/>
  <c r="W477" i="3"/>
  <c r="W478" i="3"/>
  <c r="W479" i="3"/>
  <c r="W480" i="3"/>
  <c r="W481" i="3"/>
  <c r="W482" i="3"/>
  <c r="W483" i="3"/>
  <c r="W484" i="3"/>
  <c r="W485" i="3"/>
  <c r="W486" i="3"/>
  <c r="W487" i="3"/>
  <c r="W488" i="3"/>
  <c r="W489" i="3"/>
  <c r="W490" i="3"/>
  <c r="W491" i="3"/>
  <c r="W492" i="3"/>
  <c r="W493" i="3"/>
  <c r="W494" i="3"/>
  <c r="W495" i="3"/>
  <c r="W496" i="3"/>
  <c r="W497" i="3"/>
  <c r="W498" i="3"/>
  <c r="W499" i="3"/>
  <c r="W500" i="3"/>
  <c r="W501" i="3"/>
  <c r="W502" i="3"/>
  <c r="W503" i="3"/>
  <c r="W504" i="3"/>
  <c r="W505" i="3"/>
  <c r="W506" i="3"/>
  <c r="W507" i="3"/>
  <c r="W508" i="3"/>
  <c r="W509" i="3"/>
  <c r="W510" i="3"/>
  <c r="W511" i="3"/>
  <c r="W512" i="3"/>
  <c r="W513" i="3"/>
  <c r="W514" i="3"/>
  <c r="W515" i="3"/>
  <c r="W516" i="3"/>
  <c r="W517" i="3"/>
  <c r="W518" i="3"/>
  <c r="W519" i="3"/>
  <c r="W520" i="3"/>
  <c r="W521" i="3"/>
  <c r="W522" i="3"/>
  <c r="W523" i="3"/>
  <c r="W524" i="3"/>
  <c r="W525" i="3"/>
  <c r="W526" i="3"/>
  <c r="W527" i="3"/>
  <c r="W528" i="3"/>
  <c r="W529" i="3"/>
  <c r="W530" i="3"/>
  <c r="W531" i="3"/>
  <c r="W532" i="3"/>
  <c r="W533" i="3"/>
  <c r="W534" i="3"/>
  <c r="W535" i="3"/>
  <c r="W536" i="3"/>
  <c r="W537" i="3"/>
  <c r="W538" i="3"/>
  <c r="W539" i="3"/>
  <c r="W540" i="3"/>
  <c r="W541" i="3"/>
  <c r="W542" i="3"/>
  <c r="W543" i="3"/>
  <c r="W544" i="3"/>
  <c r="W545" i="3"/>
  <c r="W546" i="3"/>
  <c r="W547" i="3"/>
  <c r="W548" i="3"/>
  <c r="W549" i="3"/>
  <c r="W550" i="3"/>
  <c r="W551" i="3"/>
  <c r="W552" i="3"/>
  <c r="W553" i="3"/>
  <c r="W554" i="3"/>
  <c r="W555" i="3"/>
  <c r="W556" i="3"/>
  <c r="W557" i="3"/>
  <c r="W558" i="3"/>
  <c r="W559" i="3"/>
  <c r="W560" i="3"/>
  <c r="W561" i="3"/>
  <c r="W562" i="3"/>
  <c r="W563" i="3"/>
  <c r="W564" i="3"/>
  <c r="W565" i="3"/>
  <c r="W566" i="3"/>
  <c r="W567" i="3"/>
  <c r="W568" i="3"/>
  <c r="W569" i="3"/>
  <c r="W570" i="3"/>
  <c r="W571" i="3"/>
  <c r="W572" i="3"/>
  <c r="W573" i="3"/>
  <c r="W574" i="3"/>
  <c r="W575" i="3"/>
  <c r="W576" i="3"/>
  <c r="W577" i="3"/>
  <c r="W578" i="3"/>
  <c r="W579" i="3"/>
  <c r="W580" i="3"/>
  <c r="W581" i="3"/>
  <c r="W582" i="3"/>
  <c r="W583" i="3"/>
  <c r="W584" i="3"/>
  <c r="W585" i="3"/>
  <c r="W586" i="3"/>
  <c r="W587" i="3"/>
  <c r="W588" i="3"/>
  <c r="W589" i="3"/>
  <c r="W590" i="3"/>
  <c r="W591" i="3"/>
  <c r="W592" i="3"/>
  <c r="W593" i="3"/>
  <c r="W594" i="3"/>
  <c r="W595" i="3"/>
  <c r="W596" i="3"/>
  <c r="W597" i="3"/>
  <c r="W598" i="3"/>
  <c r="W599" i="3"/>
  <c r="W600" i="3"/>
  <c r="W601" i="3"/>
  <c r="W602" i="3"/>
  <c r="W603" i="3"/>
  <c r="W604" i="3"/>
  <c r="W605" i="3"/>
  <c r="W606" i="3"/>
  <c r="W607" i="3"/>
  <c r="W608" i="3"/>
  <c r="W609" i="3"/>
  <c r="W610" i="3"/>
  <c r="W611" i="3"/>
  <c r="W612" i="3"/>
  <c r="W613" i="3"/>
  <c r="W614" i="3"/>
  <c r="W615" i="3"/>
  <c r="W616" i="3"/>
  <c r="W617" i="3"/>
  <c r="W618" i="3"/>
  <c r="W619" i="3"/>
  <c r="W620" i="3"/>
  <c r="W621" i="3"/>
  <c r="W622" i="3"/>
  <c r="W623" i="3"/>
  <c r="W624" i="3"/>
  <c r="W625" i="3"/>
  <c r="W626" i="3"/>
  <c r="W627" i="3"/>
  <c r="W628" i="3"/>
  <c r="W629" i="3"/>
  <c r="W630" i="3"/>
  <c r="W631" i="3"/>
  <c r="W632" i="3"/>
  <c r="W633" i="3"/>
  <c r="W634" i="3"/>
  <c r="W635" i="3"/>
  <c r="W636" i="3"/>
  <c r="W637" i="3"/>
  <c r="W638" i="3"/>
  <c r="W639" i="3"/>
  <c r="W640" i="3"/>
  <c r="W641" i="3"/>
  <c r="W642" i="3"/>
  <c r="W643" i="3"/>
  <c r="W644" i="3"/>
  <c r="W645" i="3"/>
  <c r="W646" i="3"/>
  <c r="W647" i="3"/>
  <c r="Q18" i="3"/>
  <c r="P6" i="3"/>
  <c r="T7" i="3"/>
  <c r="T6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544" i="3"/>
  <c r="T545" i="3"/>
  <c r="T546" i="3"/>
  <c r="T547" i="3"/>
  <c r="T548" i="3"/>
  <c r="T549" i="3"/>
  <c r="T550" i="3"/>
  <c r="T551" i="3"/>
  <c r="T552" i="3"/>
  <c r="T553" i="3"/>
  <c r="T554" i="3"/>
  <c r="T555" i="3"/>
  <c r="T556" i="3"/>
  <c r="T557" i="3"/>
  <c r="T558" i="3"/>
  <c r="T559" i="3"/>
  <c r="T560" i="3"/>
  <c r="T561" i="3"/>
  <c r="T562" i="3"/>
  <c r="T563" i="3"/>
  <c r="T564" i="3"/>
  <c r="T565" i="3"/>
  <c r="T566" i="3"/>
  <c r="T567" i="3"/>
  <c r="T568" i="3"/>
  <c r="T569" i="3"/>
  <c r="T570" i="3"/>
  <c r="T571" i="3"/>
  <c r="T572" i="3"/>
  <c r="T573" i="3"/>
  <c r="T574" i="3"/>
  <c r="T575" i="3"/>
  <c r="T576" i="3"/>
  <c r="T577" i="3"/>
  <c r="T578" i="3"/>
  <c r="T579" i="3"/>
  <c r="T580" i="3"/>
  <c r="T581" i="3"/>
  <c r="T582" i="3"/>
  <c r="T583" i="3"/>
  <c r="T584" i="3"/>
  <c r="T585" i="3"/>
  <c r="T586" i="3"/>
  <c r="T587" i="3"/>
  <c r="T588" i="3"/>
  <c r="T589" i="3"/>
  <c r="T590" i="3"/>
  <c r="T591" i="3"/>
  <c r="T592" i="3"/>
  <c r="T593" i="3"/>
  <c r="T594" i="3"/>
  <c r="T595" i="3"/>
  <c r="T596" i="3"/>
  <c r="T597" i="3"/>
  <c r="T598" i="3"/>
  <c r="T599" i="3"/>
  <c r="T600" i="3"/>
  <c r="T601" i="3"/>
  <c r="T602" i="3"/>
  <c r="T603" i="3"/>
  <c r="T604" i="3"/>
  <c r="T605" i="3"/>
  <c r="T606" i="3"/>
  <c r="T607" i="3"/>
  <c r="T608" i="3"/>
  <c r="T609" i="3"/>
  <c r="T610" i="3"/>
  <c r="T611" i="3"/>
  <c r="T612" i="3"/>
  <c r="T613" i="3"/>
  <c r="T614" i="3"/>
  <c r="T615" i="3"/>
  <c r="T616" i="3"/>
  <c r="T617" i="3"/>
  <c r="T618" i="3"/>
  <c r="T619" i="3"/>
  <c r="T620" i="3"/>
  <c r="T621" i="3"/>
  <c r="T622" i="3"/>
  <c r="T623" i="3"/>
  <c r="T624" i="3"/>
  <c r="T625" i="3"/>
  <c r="T626" i="3"/>
  <c r="T627" i="3"/>
  <c r="T628" i="3"/>
  <c r="T629" i="3"/>
  <c r="T630" i="3"/>
  <c r="T631" i="3"/>
  <c r="T632" i="3"/>
  <c r="T633" i="3"/>
  <c r="T634" i="3"/>
  <c r="T635" i="3"/>
  <c r="T636" i="3"/>
  <c r="T637" i="3"/>
  <c r="T638" i="3"/>
  <c r="T639" i="3"/>
  <c r="T640" i="3"/>
  <c r="T641" i="3"/>
  <c r="T642" i="3"/>
  <c r="T643" i="3"/>
  <c r="T644" i="3"/>
  <c r="T645" i="3"/>
  <c r="T646" i="3"/>
  <c r="T647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4" i="3"/>
  <c r="O405" i="3"/>
  <c r="O406" i="3"/>
  <c r="O407" i="3"/>
  <c r="O408" i="3"/>
  <c r="O409" i="3"/>
  <c r="O410" i="3"/>
  <c r="O411" i="3"/>
  <c r="O412" i="3"/>
  <c r="O413" i="3"/>
  <c r="O414" i="3"/>
  <c r="O415" i="3"/>
  <c r="O416" i="3"/>
  <c r="O417" i="3"/>
  <c r="O418" i="3"/>
  <c r="O419" i="3"/>
  <c r="O420" i="3"/>
  <c r="O421" i="3"/>
  <c r="O422" i="3"/>
  <c r="O423" i="3"/>
  <c r="O424" i="3"/>
  <c r="O425" i="3"/>
  <c r="O426" i="3"/>
  <c r="O427" i="3"/>
  <c r="O428" i="3"/>
  <c r="O429" i="3"/>
  <c r="O430" i="3"/>
  <c r="O431" i="3"/>
  <c r="O432" i="3"/>
  <c r="O433" i="3"/>
  <c r="O434" i="3"/>
  <c r="O435" i="3"/>
  <c r="O436" i="3"/>
  <c r="O437" i="3"/>
  <c r="O438" i="3"/>
  <c r="O439" i="3"/>
  <c r="O440" i="3"/>
  <c r="O441" i="3"/>
  <c r="O442" i="3"/>
  <c r="O443" i="3"/>
  <c r="O444" i="3"/>
  <c r="O445" i="3"/>
  <c r="O446" i="3"/>
  <c r="O447" i="3"/>
  <c r="O448" i="3"/>
  <c r="O449" i="3"/>
  <c r="O450" i="3"/>
  <c r="O451" i="3"/>
  <c r="O452" i="3"/>
  <c r="O453" i="3"/>
  <c r="O454" i="3"/>
  <c r="O455" i="3"/>
  <c r="O456" i="3"/>
  <c r="O457" i="3"/>
  <c r="O458" i="3"/>
  <c r="O459" i="3"/>
  <c r="O460" i="3"/>
  <c r="O461" i="3"/>
  <c r="O462" i="3"/>
  <c r="O463" i="3"/>
  <c r="O464" i="3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O497" i="3"/>
  <c r="O498" i="3"/>
  <c r="O499" i="3"/>
  <c r="O500" i="3"/>
  <c r="O501" i="3"/>
  <c r="O502" i="3"/>
  <c r="O503" i="3"/>
  <c r="O504" i="3"/>
  <c r="O505" i="3"/>
  <c r="O506" i="3"/>
  <c r="O507" i="3"/>
  <c r="O508" i="3"/>
  <c r="O509" i="3"/>
  <c r="O510" i="3"/>
  <c r="O511" i="3"/>
  <c r="O512" i="3"/>
  <c r="O513" i="3"/>
  <c r="O514" i="3"/>
  <c r="O515" i="3"/>
  <c r="O516" i="3"/>
  <c r="O517" i="3"/>
  <c r="O518" i="3"/>
  <c r="O519" i="3"/>
  <c r="O520" i="3"/>
  <c r="O521" i="3"/>
  <c r="O522" i="3"/>
  <c r="O523" i="3"/>
  <c r="O524" i="3"/>
  <c r="O525" i="3"/>
  <c r="O526" i="3"/>
  <c r="O527" i="3"/>
  <c r="O528" i="3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T440" i="3" s="1"/>
  <c r="N441" i="3"/>
  <c r="T441" i="3" s="1"/>
  <c r="N442" i="3"/>
  <c r="T442" i="3" s="1"/>
  <c r="N443" i="3"/>
  <c r="T443" i="3" s="1"/>
  <c r="N444" i="3"/>
  <c r="T444" i="3" s="1"/>
  <c r="N445" i="3"/>
  <c r="T445" i="3" s="1"/>
  <c r="N446" i="3"/>
  <c r="T446" i="3" s="1"/>
  <c r="N447" i="3"/>
  <c r="T447" i="3" s="1"/>
  <c r="N448" i="3"/>
  <c r="T448" i="3" s="1"/>
  <c r="N449" i="3"/>
  <c r="T449" i="3" s="1"/>
  <c r="N450" i="3"/>
  <c r="T450" i="3" s="1"/>
  <c r="N451" i="3"/>
  <c r="T451" i="3" s="1"/>
  <c r="N452" i="3"/>
  <c r="T452" i="3" s="1"/>
  <c r="N453" i="3"/>
  <c r="T453" i="3" s="1"/>
  <c r="N454" i="3"/>
  <c r="T454" i="3" s="1"/>
  <c r="N455" i="3"/>
  <c r="N456" i="3"/>
  <c r="T456" i="3" s="1"/>
  <c r="N457" i="3"/>
  <c r="T457" i="3" s="1"/>
  <c r="N458" i="3"/>
  <c r="T458" i="3" s="1"/>
  <c r="N459" i="3"/>
  <c r="T459" i="3" s="1"/>
  <c r="N460" i="3"/>
  <c r="T460" i="3" s="1"/>
  <c r="N461" i="3"/>
  <c r="T461" i="3" s="1"/>
  <c r="N462" i="3"/>
  <c r="T462" i="3" s="1"/>
  <c r="N463" i="3"/>
  <c r="T463" i="3" s="1"/>
  <c r="N464" i="3"/>
  <c r="T464" i="3" s="1"/>
  <c r="N465" i="3"/>
  <c r="T465" i="3" s="1"/>
  <c r="N466" i="3"/>
  <c r="T466" i="3" s="1"/>
  <c r="N467" i="3"/>
  <c r="N468" i="3"/>
  <c r="T468" i="3" s="1"/>
  <c r="N469" i="3"/>
  <c r="T469" i="3" s="1"/>
  <c r="N470" i="3"/>
  <c r="T470" i="3" s="1"/>
  <c r="N471" i="3"/>
  <c r="T471" i="3" s="1"/>
  <c r="N472" i="3"/>
  <c r="T472" i="3" s="1"/>
  <c r="N473" i="3"/>
  <c r="T473" i="3" s="1"/>
  <c r="N474" i="3"/>
  <c r="T474" i="3" s="1"/>
  <c r="N475" i="3"/>
  <c r="T475" i="3" s="1"/>
  <c r="N476" i="3"/>
  <c r="T476" i="3" s="1"/>
  <c r="N477" i="3"/>
  <c r="T477" i="3" s="1"/>
  <c r="N478" i="3"/>
  <c r="T478" i="3" s="1"/>
  <c r="N479" i="3"/>
  <c r="N480" i="3"/>
  <c r="T480" i="3" s="1"/>
  <c r="N481" i="3"/>
  <c r="T481" i="3" s="1"/>
  <c r="N482" i="3"/>
  <c r="T482" i="3" s="1"/>
  <c r="N483" i="3"/>
  <c r="T483" i="3" s="1"/>
  <c r="N484" i="3"/>
  <c r="T484" i="3" s="1"/>
  <c r="N485" i="3"/>
  <c r="T485" i="3" s="1"/>
  <c r="N486" i="3"/>
  <c r="T486" i="3" s="1"/>
  <c r="N487" i="3"/>
  <c r="T487" i="3" s="1"/>
  <c r="N488" i="3"/>
  <c r="T488" i="3" s="1"/>
  <c r="N489" i="3"/>
  <c r="T489" i="3" s="1"/>
  <c r="N490" i="3"/>
  <c r="T490" i="3" s="1"/>
  <c r="N491" i="3"/>
  <c r="T491" i="3" s="1"/>
  <c r="N492" i="3"/>
  <c r="T492" i="3" s="1"/>
  <c r="N493" i="3"/>
  <c r="T493" i="3" s="1"/>
  <c r="N494" i="3"/>
  <c r="T494" i="3" s="1"/>
  <c r="N495" i="3"/>
  <c r="T495" i="3" s="1"/>
  <c r="N496" i="3"/>
  <c r="T496" i="3" s="1"/>
  <c r="N497" i="3"/>
  <c r="T497" i="3" s="1"/>
  <c r="N498" i="3"/>
  <c r="T498" i="3" s="1"/>
  <c r="N499" i="3"/>
  <c r="T499" i="3" s="1"/>
  <c r="N500" i="3"/>
  <c r="T500" i="3" s="1"/>
  <c r="N501" i="3"/>
  <c r="T501" i="3" s="1"/>
  <c r="N502" i="3"/>
  <c r="T502" i="3" s="1"/>
  <c r="N503" i="3"/>
  <c r="N504" i="3"/>
  <c r="T504" i="3" s="1"/>
  <c r="N505" i="3"/>
  <c r="T505" i="3" s="1"/>
  <c r="N506" i="3"/>
  <c r="T506" i="3" s="1"/>
  <c r="N507" i="3"/>
  <c r="T507" i="3" s="1"/>
  <c r="N508" i="3"/>
  <c r="T508" i="3" s="1"/>
  <c r="N509" i="3"/>
  <c r="T509" i="3" s="1"/>
  <c r="N510" i="3"/>
  <c r="T510" i="3" s="1"/>
  <c r="N511" i="3"/>
  <c r="T511" i="3" s="1"/>
  <c r="N512" i="3"/>
  <c r="T512" i="3" s="1"/>
  <c r="N513" i="3"/>
  <c r="T513" i="3" s="1"/>
  <c r="N514" i="3"/>
  <c r="T514" i="3" s="1"/>
  <c r="N515" i="3"/>
  <c r="T515" i="3" s="1"/>
  <c r="N516" i="3"/>
  <c r="T516" i="3" s="1"/>
  <c r="N517" i="3"/>
  <c r="T517" i="3" s="1"/>
  <c r="N518" i="3"/>
  <c r="T518" i="3" s="1"/>
  <c r="N519" i="3"/>
  <c r="T519" i="3" s="1"/>
  <c r="N520" i="3"/>
  <c r="T520" i="3" s="1"/>
  <c r="N521" i="3"/>
  <c r="T521" i="3" s="1"/>
  <c r="N522" i="3"/>
  <c r="T522" i="3" s="1"/>
  <c r="N523" i="3"/>
  <c r="T523" i="3" s="1"/>
  <c r="N524" i="3"/>
  <c r="T524" i="3" s="1"/>
  <c r="N525" i="3"/>
  <c r="T525" i="3" s="1"/>
  <c r="N526" i="3"/>
  <c r="T526" i="3" s="1"/>
  <c r="N527" i="3"/>
  <c r="T527" i="3" s="1"/>
  <c r="N528" i="3"/>
  <c r="T528" i="3" s="1"/>
  <c r="N529" i="3"/>
  <c r="T529" i="3" s="1"/>
  <c r="N530" i="3"/>
  <c r="T530" i="3" s="1"/>
  <c r="N531" i="3"/>
  <c r="T531" i="3" s="1"/>
  <c r="N532" i="3"/>
  <c r="T532" i="3" s="1"/>
  <c r="N533" i="3"/>
  <c r="T533" i="3" s="1"/>
  <c r="N534" i="3"/>
  <c r="T534" i="3" s="1"/>
  <c r="N535" i="3"/>
  <c r="T535" i="3" s="1"/>
  <c r="N536" i="3"/>
  <c r="T536" i="3" s="1"/>
  <c r="N537" i="3"/>
  <c r="T537" i="3" s="1"/>
  <c r="N538" i="3"/>
  <c r="T538" i="3" s="1"/>
  <c r="N539" i="3"/>
  <c r="T539" i="3" s="1"/>
  <c r="N540" i="3"/>
  <c r="T540" i="3" s="1"/>
  <c r="N541" i="3"/>
  <c r="T541" i="3" s="1"/>
  <c r="N542" i="3"/>
  <c r="T542" i="3" s="1"/>
  <c r="N543" i="3"/>
  <c r="T543" i="3" s="1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" i="3"/>
  <c r="M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54" i="3"/>
  <c r="S326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S249" i="3" s="1"/>
  <c r="M250" i="3"/>
  <c r="S250" i="3" s="1"/>
  <c r="M251" i="3"/>
  <c r="S251" i="3" s="1"/>
  <c r="M252" i="3"/>
  <c r="S252" i="3" s="1"/>
  <c r="M253" i="3"/>
  <c r="S253" i="3" s="1"/>
  <c r="M254" i="3"/>
  <c r="M255" i="3"/>
  <c r="S255" i="3" s="1"/>
  <c r="M256" i="3"/>
  <c r="S256" i="3" s="1"/>
  <c r="M257" i="3"/>
  <c r="S257" i="3" s="1"/>
  <c r="M258" i="3"/>
  <c r="S258" i="3" s="1"/>
  <c r="M259" i="3"/>
  <c r="S259" i="3" s="1"/>
  <c r="M260" i="3"/>
  <c r="S260" i="3" s="1"/>
  <c r="M261" i="3"/>
  <c r="S261" i="3" s="1"/>
  <c r="M262" i="3"/>
  <c r="S262" i="3" s="1"/>
  <c r="M263" i="3"/>
  <c r="S263" i="3" s="1"/>
  <c r="M264" i="3"/>
  <c r="S264" i="3" s="1"/>
  <c r="M265" i="3"/>
  <c r="S265" i="3" s="1"/>
  <c r="M266" i="3"/>
  <c r="S266" i="3" s="1"/>
  <c r="M267" i="3"/>
  <c r="S267" i="3" s="1"/>
  <c r="M268" i="3"/>
  <c r="S268" i="3" s="1"/>
  <c r="M269" i="3"/>
  <c r="S269" i="3" s="1"/>
  <c r="M270" i="3"/>
  <c r="S270" i="3" s="1"/>
  <c r="M271" i="3"/>
  <c r="S271" i="3" s="1"/>
  <c r="M272" i="3"/>
  <c r="S272" i="3" s="1"/>
  <c r="M273" i="3"/>
  <c r="S273" i="3" s="1"/>
  <c r="M274" i="3"/>
  <c r="S274" i="3" s="1"/>
  <c r="M275" i="3"/>
  <c r="S275" i="3" s="1"/>
  <c r="M276" i="3"/>
  <c r="S276" i="3" s="1"/>
  <c r="M277" i="3"/>
  <c r="S277" i="3" s="1"/>
  <c r="M278" i="3"/>
  <c r="S278" i="3" s="1"/>
  <c r="M279" i="3"/>
  <c r="S279" i="3" s="1"/>
  <c r="M280" i="3"/>
  <c r="S280" i="3" s="1"/>
  <c r="M281" i="3"/>
  <c r="S281" i="3" s="1"/>
  <c r="M282" i="3"/>
  <c r="S282" i="3" s="1"/>
  <c r="M283" i="3"/>
  <c r="S283" i="3" s="1"/>
  <c r="M284" i="3"/>
  <c r="S284" i="3" s="1"/>
  <c r="M285" i="3"/>
  <c r="S285" i="3" s="1"/>
  <c r="M286" i="3"/>
  <c r="S286" i="3" s="1"/>
  <c r="M287" i="3"/>
  <c r="S287" i="3" s="1"/>
  <c r="M288" i="3"/>
  <c r="S288" i="3" s="1"/>
  <c r="M289" i="3"/>
  <c r="S289" i="3" s="1"/>
  <c r="M290" i="3"/>
  <c r="S290" i="3" s="1"/>
  <c r="M291" i="3"/>
  <c r="S291" i="3" s="1"/>
  <c r="M292" i="3"/>
  <c r="S292" i="3" s="1"/>
  <c r="M293" i="3"/>
  <c r="S293" i="3" s="1"/>
  <c r="M294" i="3"/>
  <c r="S294" i="3" s="1"/>
  <c r="M295" i="3"/>
  <c r="S295" i="3" s="1"/>
  <c r="M296" i="3"/>
  <c r="S296" i="3" s="1"/>
  <c r="M297" i="3"/>
  <c r="S297" i="3" s="1"/>
  <c r="M298" i="3"/>
  <c r="S298" i="3" s="1"/>
  <c r="M299" i="3"/>
  <c r="S299" i="3" s="1"/>
  <c r="M300" i="3"/>
  <c r="S300" i="3" s="1"/>
  <c r="M301" i="3"/>
  <c r="S301" i="3" s="1"/>
  <c r="M302" i="3"/>
  <c r="S302" i="3" s="1"/>
  <c r="M303" i="3"/>
  <c r="S303" i="3" s="1"/>
  <c r="M304" i="3"/>
  <c r="S304" i="3" s="1"/>
  <c r="M305" i="3"/>
  <c r="S305" i="3" s="1"/>
  <c r="M306" i="3"/>
  <c r="S306" i="3" s="1"/>
  <c r="M307" i="3"/>
  <c r="S307" i="3" s="1"/>
  <c r="M308" i="3"/>
  <c r="S308" i="3" s="1"/>
  <c r="M309" i="3"/>
  <c r="S309" i="3" s="1"/>
  <c r="M310" i="3"/>
  <c r="S310" i="3" s="1"/>
  <c r="M311" i="3"/>
  <c r="S311" i="3" s="1"/>
  <c r="M312" i="3"/>
  <c r="S312" i="3" s="1"/>
  <c r="M313" i="3"/>
  <c r="S313" i="3" s="1"/>
  <c r="M314" i="3"/>
  <c r="S314" i="3" s="1"/>
  <c r="M315" i="3"/>
  <c r="S315" i="3" s="1"/>
  <c r="M316" i="3"/>
  <c r="S316" i="3" s="1"/>
  <c r="M317" i="3"/>
  <c r="S317" i="3" s="1"/>
  <c r="M318" i="3"/>
  <c r="S318" i="3" s="1"/>
  <c r="M319" i="3"/>
  <c r="S319" i="3" s="1"/>
  <c r="M320" i="3"/>
  <c r="S320" i="3" s="1"/>
  <c r="M321" i="3"/>
  <c r="S321" i="3" s="1"/>
  <c r="M322" i="3"/>
  <c r="S322" i="3" s="1"/>
  <c r="M323" i="3"/>
  <c r="S323" i="3" s="1"/>
  <c r="M324" i="3"/>
  <c r="S324" i="3" s="1"/>
  <c r="M325" i="3"/>
  <c r="S325" i="3" s="1"/>
  <c r="M326" i="3"/>
  <c r="M327" i="3"/>
  <c r="S327" i="3" s="1"/>
  <c r="M328" i="3"/>
  <c r="S328" i="3" s="1"/>
  <c r="M329" i="3"/>
  <c r="S329" i="3" s="1"/>
  <c r="M330" i="3"/>
  <c r="S330" i="3" s="1"/>
  <c r="M331" i="3"/>
  <c r="S331" i="3" s="1"/>
  <c r="M332" i="3"/>
  <c r="S332" i="3" s="1"/>
  <c r="M333" i="3"/>
  <c r="S333" i="3" s="1"/>
  <c r="M334" i="3"/>
  <c r="S334" i="3" s="1"/>
  <c r="M335" i="3"/>
  <c r="S335" i="3" s="1"/>
  <c r="M336" i="3"/>
  <c r="S336" i="3" s="1"/>
  <c r="M337" i="3"/>
  <c r="S337" i="3" s="1"/>
  <c r="M338" i="3"/>
  <c r="S338" i="3" s="1"/>
  <c r="M339" i="3"/>
  <c r="S339" i="3" s="1"/>
  <c r="M340" i="3"/>
  <c r="S340" i="3" s="1"/>
  <c r="M341" i="3"/>
  <c r="S341" i="3" s="1"/>
  <c r="M342" i="3"/>
  <c r="S342" i="3" s="1"/>
  <c r="M343" i="3"/>
  <c r="S343" i="3" s="1"/>
  <c r="M344" i="3"/>
  <c r="S344" i="3" s="1"/>
  <c r="M345" i="3"/>
  <c r="S345" i="3" s="1"/>
  <c r="M346" i="3"/>
  <c r="S346" i="3" s="1"/>
  <c r="M347" i="3"/>
  <c r="S347" i="3" s="1"/>
  <c r="M348" i="3"/>
  <c r="S348" i="3" s="1"/>
  <c r="M349" i="3"/>
  <c r="S349" i="3" s="1"/>
  <c r="M350" i="3"/>
  <c r="S350" i="3" s="1"/>
  <c r="M351" i="3"/>
  <c r="S351" i="3" s="1"/>
  <c r="M352" i="3"/>
  <c r="S352" i="3" s="1"/>
  <c r="M353" i="3"/>
  <c r="S353" i="3" s="1"/>
  <c r="M354" i="3"/>
  <c r="S354" i="3" s="1"/>
  <c r="M355" i="3"/>
  <c r="S355" i="3" s="1"/>
  <c r="M356" i="3"/>
  <c r="S356" i="3" s="1"/>
  <c r="M357" i="3"/>
  <c r="S357" i="3" s="1"/>
  <c r="M358" i="3"/>
  <c r="S358" i="3" s="1"/>
  <c r="M359" i="3"/>
  <c r="S359" i="3" s="1"/>
  <c r="M360" i="3"/>
  <c r="S360" i="3" s="1"/>
  <c r="M361" i="3"/>
  <c r="S361" i="3" s="1"/>
  <c r="M362" i="3"/>
  <c r="S362" i="3" s="1"/>
  <c r="M363" i="3"/>
  <c r="S363" i="3" s="1"/>
  <c r="M364" i="3"/>
  <c r="S364" i="3" s="1"/>
  <c r="M365" i="3"/>
  <c r="S365" i="3" s="1"/>
  <c r="M366" i="3"/>
  <c r="S366" i="3" s="1"/>
  <c r="M367" i="3"/>
  <c r="S367" i="3" s="1"/>
  <c r="M368" i="3"/>
  <c r="S368" i="3" s="1"/>
  <c r="M369" i="3"/>
  <c r="S369" i="3" s="1"/>
  <c r="M370" i="3"/>
  <c r="S370" i="3" s="1"/>
  <c r="M371" i="3"/>
  <c r="S371" i="3" s="1"/>
  <c r="M372" i="3"/>
  <c r="S372" i="3" s="1"/>
  <c r="M373" i="3"/>
  <c r="S373" i="3" s="1"/>
  <c r="M374" i="3"/>
  <c r="S374" i="3" s="1"/>
  <c r="M375" i="3"/>
  <c r="S375" i="3" s="1"/>
  <c r="M376" i="3"/>
  <c r="S376" i="3" s="1"/>
  <c r="M377" i="3"/>
  <c r="S377" i="3" s="1"/>
  <c r="M378" i="3"/>
  <c r="S378" i="3" s="1"/>
  <c r="M379" i="3"/>
  <c r="S379" i="3" s="1"/>
  <c r="M380" i="3"/>
  <c r="S380" i="3" s="1"/>
  <c r="M381" i="3"/>
  <c r="S381" i="3" s="1"/>
  <c r="M382" i="3"/>
  <c r="S382" i="3" s="1"/>
  <c r="M383" i="3"/>
  <c r="S383" i="3" s="1"/>
  <c r="M384" i="3"/>
  <c r="S384" i="3" s="1"/>
  <c r="M385" i="3"/>
  <c r="S385" i="3" s="1"/>
  <c r="M386" i="3"/>
  <c r="S386" i="3" s="1"/>
  <c r="M387" i="3"/>
  <c r="S387" i="3" s="1"/>
  <c r="M388" i="3"/>
  <c r="S388" i="3" s="1"/>
  <c r="M389" i="3"/>
  <c r="S389" i="3" s="1"/>
  <c r="M390" i="3"/>
  <c r="S390" i="3" s="1"/>
  <c r="M391" i="3"/>
  <c r="S391" i="3" s="1"/>
  <c r="M392" i="3"/>
  <c r="S392" i="3" s="1"/>
  <c r="M393" i="3"/>
  <c r="S393" i="3" s="1"/>
  <c r="M394" i="3"/>
  <c r="S394" i="3" s="1"/>
  <c r="M395" i="3"/>
  <c r="S395" i="3" s="1"/>
  <c r="M396" i="3"/>
  <c r="S396" i="3" s="1"/>
  <c r="M397" i="3"/>
  <c r="S397" i="3" s="1"/>
  <c r="M398" i="3"/>
  <c r="S398" i="3" s="1"/>
  <c r="M399" i="3"/>
  <c r="S399" i="3" s="1"/>
  <c r="M400" i="3"/>
  <c r="S400" i="3" s="1"/>
  <c r="M401" i="3"/>
  <c r="S401" i="3" s="1"/>
  <c r="M402" i="3"/>
  <c r="S402" i="3" s="1"/>
  <c r="M403" i="3"/>
  <c r="S403" i="3" s="1"/>
  <c r="M404" i="3"/>
  <c r="S404" i="3" s="1"/>
  <c r="M405" i="3"/>
  <c r="S405" i="3" s="1"/>
  <c r="M406" i="3"/>
  <c r="S406" i="3" s="1"/>
  <c r="M407" i="3"/>
  <c r="S407" i="3" s="1"/>
  <c r="M408" i="3"/>
  <c r="S408" i="3" s="1"/>
  <c r="M409" i="3"/>
  <c r="S409" i="3" s="1"/>
  <c r="M410" i="3"/>
  <c r="S410" i="3" s="1"/>
  <c r="M411" i="3"/>
  <c r="S411" i="3" s="1"/>
  <c r="M412" i="3"/>
  <c r="S412" i="3" s="1"/>
  <c r="M413" i="3"/>
  <c r="S413" i="3" s="1"/>
  <c r="M414" i="3"/>
  <c r="S414" i="3" s="1"/>
  <c r="M415" i="3"/>
  <c r="S415" i="3" s="1"/>
  <c r="M416" i="3"/>
  <c r="S416" i="3" s="1"/>
  <c r="M417" i="3"/>
  <c r="S417" i="3" s="1"/>
  <c r="M418" i="3"/>
  <c r="S418" i="3" s="1"/>
  <c r="M419" i="3"/>
  <c r="S419" i="3" s="1"/>
  <c r="M420" i="3"/>
  <c r="S420" i="3" s="1"/>
  <c r="M421" i="3"/>
  <c r="S421" i="3" s="1"/>
  <c r="M422" i="3"/>
  <c r="S422" i="3" s="1"/>
  <c r="M423" i="3"/>
  <c r="S423" i="3" s="1"/>
  <c r="M424" i="3"/>
  <c r="S424" i="3" s="1"/>
  <c r="M425" i="3"/>
  <c r="S425" i="3" s="1"/>
  <c r="M426" i="3"/>
  <c r="S426" i="3" s="1"/>
  <c r="M427" i="3"/>
  <c r="S427" i="3" s="1"/>
  <c r="M428" i="3"/>
  <c r="S428" i="3" s="1"/>
  <c r="M429" i="3"/>
  <c r="S429" i="3" s="1"/>
  <c r="M430" i="3"/>
  <c r="S430" i="3" s="1"/>
  <c r="M431" i="3"/>
  <c r="S431" i="3" s="1"/>
  <c r="M432" i="3"/>
  <c r="S432" i="3" s="1"/>
  <c r="M433" i="3"/>
  <c r="S433" i="3" s="1"/>
  <c r="M434" i="3"/>
  <c r="S434" i="3" s="1"/>
  <c r="M435" i="3"/>
  <c r="S435" i="3" s="1"/>
  <c r="M436" i="3"/>
  <c r="S436" i="3" s="1"/>
  <c r="M437" i="3"/>
  <c r="S437" i="3" s="1"/>
  <c r="M438" i="3"/>
  <c r="S438" i="3" s="1"/>
  <c r="M439" i="3"/>
  <c r="S439" i="3" s="1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L18" i="3"/>
  <c r="R18" i="3" s="1"/>
  <c r="L7" i="3"/>
  <c r="R7" i="3" s="1"/>
  <c r="L8" i="3"/>
  <c r="R8" i="3" s="1"/>
  <c r="L9" i="3"/>
  <c r="R9" i="3" s="1"/>
  <c r="L10" i="3"/>
  <c r="R10" i="3" s="1"/>
  <c r="L11" i="3"/>
  <c r="R11" i="3" s="1"/>
  <c r="L12" i="3"/>
  <c r="R12" i="3" s="1"/>
  <c r="L13" i="3"/>
  <c r="R13" i="3" s="1"/>
  <c r="L14" i="3"/>
  <c r="R14" i="3" s="1"/>
  <c r="L15" i="3"/>
  <c r="R15" i="3" s="1"/>
  <c r="L16" i="3"/>
  <c r="R16" i="3" s="1"/>
  <c r="L17" i="3"/>
  <c r="R17" i="3" s="1"/>
  <c r="L19" i="3"/>
  <c r="R19" i="3" s="1"/>
  <c r="L20" i="3"/>
  <c r="R20" i="3" s="1"/>
  <c r="L21" i="3"/>
  <c r="R21" i="3" s="1"/>
  <c r="L22" i="3"/>
  <c r="R22" i="3" s="1"/>
  <c r="L23" i="3"/>
  <c r="R23" i="3" s="1"/>
  <c r="L24" i="3"/>
  <c r="R24" i="3" s="1"/>
  <c r="L25" i="3"/>
  <c r="R25" i="3" s="1"/>
  <c r="L26" i="3"/>
  <c r="R26" i="3" s="1"/>
  <c r="L27" i="3"/>
  <c r="R27" i="3" s="1"/>
  <c r="L28" i="3"/>
  <c r="R28" i="3" s="1"/>
  <c r="L29" i="3"/>
  <c r="R29" i="3" s="1"/>
  <c r="L30" i="3"/>
  <c r="R30" i="3" s="1"/>
  <c r="L31" i="3"/>
  <c r="R31" i="3" s="1"/>
  <c r="L32" i="3"/>
  <c r="R32" i="3" s="1"/>
  <c r="L33" i="3"/>
  <c r="R33" i="3" s="1"/>
  <c r="L34" i="3"/>
  <c r="R34" i="3" s="1"/>
  <c r="L35" i="3"/>
  <c r="R35" i="3" s="1"/>
  <c r="L36" i="3"/>
  <c r="R36" i="3" s="1"/>
  <c r="L37" i="3"/>
  <c r="R37" i="3" s="1"/>
  <c r="L38" i="3"/>
  <c r="R38" i="3" s="1"/>
  <c r="L39" i="3"/>
  <c r="R39" i="3" s="1"/>
  <c r="L40" i="3"/>
  <c r="R40" i="3" s="1"/>
  <c r="L41" i="3"/>
  <c r="R41" i="3" s="1"/>
  <c r="L42" i="3"/>
  <c r="R42" i="3" s="1"/>
  <c r="L43" i="3"/>
  <c r="R43" i="3" s="1"/>
  <c r="L44" i="3"/>
  <c r="R44" i="3" s="1"/>
  <c r="L45" i="3"/>
  <c r="R45" i="3" s="1"/>
  <c r="L46" i="3"/>
  <c r="R46" i="3" s="1"/>
  <c r="L47" i="3"/>
  <c r="R47" i="3" s="1"/>
  <c r="L48" i="3"/>
  <c r="R48" i="3" s="1"/>
  <c r="L49" i="3"/>
  <c r="R49" i="3" s="1"/>
  <c r="L50" i="3"/>
  <c r="R50" i="3" s="1"/>
  <c r="L51" i="3"/>
  <c r="R51" i="3" s="1"/>
  <c r="L52" i="3"/>
  <c r="R52" i="3" s="1"/>
  <c r="L53" i="3"/>
  <c r="R53" i="3" s="1"/>
  <c r="L54" i="3"/>
  <c r="R54" i="3" s="1"/>
  <c r="L55" i="3"/>
  <c r="R55" i="3" s="1"/>
  <c r="L56" i="3"/>
  <c r="R56" i="3" s="1"/>
  <c r="L57" i="3"/>
  <c r="R57" i="3" s="1"/>
  <c r="L58" i="3"/>
  <c r="R58" i="3" s="1"/>
  <c r="L59" i="3"/>
  <c r="R59" i="3" s="1"/>
  <c r="L60" i="3"/>
  <c r="R60" i="3" s="1"/>
  <c r="L61" i="3"/>
  <c r="R61" i="3" s="1"/>
  <c r="L62" i="3"/>
  <c r="R62" i="3" s="1"/>
  <c r="L63" i="3"/>
  <c r="R63" i="3" s="1"/>
  <c r="L64" i="3"/>
  <c r="R64" i="3" s="1"/>
  <c r="L65" i="3"/>
  <c r="R65" i="3" s="1"/>
  <c r="L66" i="3"/>
  <c r="R66" i="3" s="1"/>
  <c r="L67" i="3"/>
  <c r="R67" i="3" s="1"/>
  <c r="L68" i="3"/>
  <c r="R68" i="3" s="1"/>
  <c r="L69" i="3"/>
  <c r="R69" i="3" s="1"/>
  <c r="L70" i="3"/>
  <c r="R70" i="3" s="1"/>
  <c r="L71" i="3"/>
  <c r="R71" i="3" s="1"/>
  <c r="L72" i="3"/>
  <c r="R72" i="3" s="1"/>
  <c r="L73" i="3"/>
  <c r="R73" i="3" s="1"/>
  <c r="L74" i="3"/>
  <c r="R74" i="3" s="1"/>
  <c r="L75" i="3"/>
  <c r="R75" i="3" s="1"/>
  <c r="L76" i="3"/>
  <c r="R76" i="3" s="1"/>
  <c r="L77" i="3"/>
  <c r="R77" i="3" s="1"/>
  <c r="L78" i="3"/>
  <c r="R78" i="3" s="1"/>
  <c r="L79" i="3"/>
  <c r="R79" i="3" s="1"/>
  <c r="L80" i="3"/>
  <c r="R80" i="3" s="1"/>
  <c r="L81" i="3"/>
  <c r="R81" i="3" s="1"/>
  <c r="L82" i="3"/>
  <c r="R82" i="3" s="1"/>
  <c r="L83" i="3"/>
  <c r="R83" i="3" s="1"/>
  <c r="L84" i="3"/>
  <c r="R84" i="3" s="1"/>
  <c r="L85" i="3"/>
  <c r="R85" i="3" s="1"/>
  <c r="L86" i="3"/>
  <c r="R86" i="3" s="1"/>
  <c r="L87" i="3"/>
  <c r="R87" i="3" s="1"/>
  <c r="L88" i="3"/>
  <c r="R88" i="3" s="1"/>
  <c r="L89" i="3"/>
  <c r="R89" i="3" s="1"/>
  <c r="L90" i="3"/>
  <c r="R90" i="3" s="1"/>
  <c r="L91" i="3"/>
  <c r="R91" i="3" s="1"/>
  <c r="L92" i="3"/>
  <c r="R92" i="3" s="1"/>
  <c r="L93" i="3"/>
  <c r="R93" i="3" s="1"/>
  <c r="L94" i="3"/>
  <c r="R94" i="3" s="1"/>
  <c r="L95" i="3"/>
  <c r="R95" i="3" s="1"/>
  <c r="L96" i="3"/>
  <c r="R96" i="3" s="1"/>
  <c r="L97" i="3"/>
  <c r="R97" i="3" s="1"/>
  <c r="L98" i="3"/>
  <c r="R98" i="3" s="1"/>
  <c r="L99" i="3"/>
  <c r="R99" i="3" s="1"/>
  <c r="L100" i="3"/>
  <c r="R100" i="3" s="1"/>
  <c r="L101" i="3"/>
  <c r="R101" i="3" s="1"/>
  <c r="L102" i="3"/>
  <c r="R102" i="3" s="1"/>
  <c r="L103" i="3"/>
  <c r="R103" i="3" s="1"/>
  <c r="L104" i="3"/>
  <c r="R104" i="3" s="1"/>
  <c r="L105" i="3"/>
  <c r="R105" i="3" s="1"/>
  <c r="L106" i="3"/>
  <c r="R106" i="3" s="1"/>
  <c r="L107" i="3"/>
  <c r="R107" i="3" s="1"/>
  <c r="L108" i="3"/>
  <c r="R108" i="3" s="1"/>
  <c r="L109" i="3"/>
  <c r="R109" i="3" s="1"/>
  <c r="L110" i="3"/>
  <c r="R110" i="3" s="1"/>
  <c r="L111" i="3"/>
  <c r="R111" i="3" s="1"/>
  <c r="L112" i="3"/>
  <c r="R112" i="3" s="1"/>
  <c r="L113" i="3"/>
  <c r="R113" i="3" s="1"/>
  <c r="L114" i="3"/>
  <c r="R114" i="3" s="1"/>
  <c r="L115" i="3"/>
  <c r="R115" i="3" s="1"/>
  <c r="L116" i="3"/>
  <c r="R116" i="3" s="1"/>
  <c r="L117" i="3"/>
  <c r="R117" i="3" s="1"/>
  <c r="L118" i="3"/>
  <c r="R118" i="3" s="1"/>
  <c r="L119" i="3"/>
  <c r="R119" i="3" s="1"/>
  <c r="L120" i="3"/>
  <c r="R120" i="3" s="1"/>
  <c r="L121" i="3"/>
  <c r="R121" i="3" s="1"/>
  <c r="L122" i="3"/>
  <c r="R122" i="3" s="1"/>
  <c r="L123" i="3"/>
  <c r="R123" i="3" s="1"/>
  <c r="L124" i="3"/>
  <c r="R124" i="3" s="1"/>
  <c r="L125" i="3"/>
  <c r="R125" i="3" s="1"/>
  <c r="L126" i="3"/>
  <c r="R126" i="3" s="1"/>
  <c r="L127" i="3"/>
  <c r="R127" i="3" s="1"/>
  <c r="L128" i="3"/>
  <c r="R128" i="3" s="1"/>
  <c r="L129" i="3"/>
  <c r="R129" i="3" s="1"/>
  <c r="L130" i="3"/>
  <c r="R130" i="3" s="1"/>
  <c r="L131" i="3"/>
  <c r="R131" i="3" s="1"/>
  <c r="L132" i="3"/>
  <c r="R132" i="3" s="1"/>
  <c r="L133" i="3"/>
  <c r="R133" i="3" s="1"/>
  <c r="L134" i="3"/>
  <c r="R134" i="3" s="1"/>
  <c r="L135" i="3"/>
  <c r="R135" i="3" s="1"/>
  <c r="L136" i="3"/>
  <c r="R136" i="3" s="1"/>
  <c r="L137" i="3"/>
  <c r="R137" i="3" s="1"/>
  <c r="L138" i="3"/>
  <c r="R138" i="3" s="1"/>
  <c r="L139" i="3"/>
  <c r="R139" i="3" s="1"/>
  <c r="L140" i="3"/>
  <c r="R140" i="3" s="1"/>
  <c r="L141" i="3"/>
  <c r="R141" i="3" s="1"/>
  <c r="L142" i="3"/>
  <c r="R142" i="3" s="1"/>
  <c r="L143" i="3"/>
  <c r="R143" i="3" s="1"/>
  <c r="L144" i="3"/>
  <c r="R144" i="3" s="1"/>
  <c r="L145" i="3"/>
  <c r="R145" i="3" s="1"/>
  <c r="L146" i="3"/>
  <c r="R146" i="3" s="1"/>
  <c r="L147" i="3"/>
  <c r="R147" i="3" s="1"/>
  <c r="L148" i="3"/>
  <c r="R148" i="3" s="1"/>
  <c r="L149" i="3"/>
  <c r="R149" i="3" s="1"/>
  <c r="L150" i="3"/>
  <c r="R150" i="3" s="1"/>
  <c r="L151" i="3"/>
  <c r="R151" i="3" s="1"/>
  <c r="L152" i="3"/>
  <c r="R152" i="3" s="1"/>
  <c r="L153" i="3"/>
  <c r="R153" i="3" s="1"/>
  <c r="L154" i="3"/>
  <c r="R154" i="3" s="1"/>
  <c r="L155" i="3"/>
  <c r="R155" i="3" s="1"/>
  <c r="L156" i="3"/>
  <c r="R156" i="3" s="1"/>
  <c r="L157" i="3"/>
  <c r="R157" i="3" s="1"/>
  <c r="L158" i="3"/>
  <c r="R158" i="3" s="1"/>
  <c r="L159" i="3"/>
  <c r="R159" i="3" s="1"/>
  <c r="L160" i="3"/>
  <c r="R160" i="3" s="1"/>
  <c r="L161" i="3"/>
  <c r="R161" i="3" s="1"/>
  <c r="L162" i="3"/>
  <c r="R162" i="3" s="1"/>
  <c r="L163" i="3"/>
  <c r="R163" i="3" s="1"/>
  <c r="L164" i="3"/>
  <c r="R164" i="3" s="1"/>
  <c r="L165" i="3"/>
  <c r="R165" i="3" s="1"/>
  <c r="L166" i="3"/>
  <c r="R166" i="3" s="1"/>
  <c r="L167" i="3"/>
  <c r="R167" i="3" s="1"/>
  <c r="L168" i="3"/>
  <c r="R168" i="3" s="1"/>
  <c r="L169" i="3"/>
  <c r="R169" i="3" s="1"/>
  <c r="L170" i="3"/>
  <c r="R170" i="3" s="1"/>
  <c r="L171" i="3"/>
  <c r="R171" i="3" s="1"/>
  <c r="L172" i="3"/>
  <c r="R172" i="3" s="1"/>
  <c r="L173" i="3"/>
  <c r="R173" i="3" s="1"/>
  <c r="L174" i="3"/>
  <c r="R174" i="3" s="1"/>
  <c r="L175" i="3"/>
  <c r="R175" i="3" s="1"/>
  <c r="L176" i="3"/>
  <c r="R176" i="3" s="1"/>
  <c r="L177" i="3"/>
  <c r="R177" i="3" s="1"/>
  <c r="L178" i="3"/>
  <c r="R178" i="3" s="1"/>
  <c r="L179" i="3"/>
  <c r="R179" i="3" s="1"/>
  <c r="L180" i="3"/>
  <c r="R180" i="3" s="1"/>
  <c r="L181" i="3"/>
  <c r="R181" i="3" s="1"/>
  <c r="L182" i="3"/>
  <c r="R182" i="3" s="1"/>
  <c r="L183" i="3"/>
  <c r="R183" i="3" s="1"/>
  <c r="L184" i="3"/>
  <c r="R184" i="3" s="1"/>
  <c r="L185" i="3"/>
  <c r="R185" i="3" s="1"/>
  <c r="L186" i="3"/>
  <c r="R186" i="3" s="1"/>
  <c r="L187" i="3"/>
  <c r="R187" i="3" s="1"/>
  <c r="L188" i="3"/>
  <c r="R188" i="3" s="1"/>
  <c r="L189" i="3"/>
  <c r="R189" i="3" s="1"/>
  <c r="L190" i="3"/>
  <c r="R190" i="3" s="1"/>
  <c r="L191" i="3"/>
  <c r="R191" i="3" s="1"/>
  <c r="L192" i="3"/>
  <c r="R192" i="3" s="1"/>
  <c r="L193" i="3"/>
  <c r="R193" i="3" s="1"/>
  <c r="L194" i="3"/>
  <c r="R194" i="3" s="1"/>
  <c r="L195" i="3"/>
  <c r="R195" i="3" s="1"/>
  <c r="L196" i="3"/>
  <c r="R196" i="3" s="1"/>
  <c r="L197" i="3"/>
  <c r="R197" i="3" s="1"/>
  <c r="L198" i="3"/>
  <c r="R198" i="3" s="1"/>
  <c r="L199" i="3"/>
  <c r="R199" i="3" s="1"/>
  <c r="L200" i="3"/>
  <c r="R200" i="3" s="1"/>
  <c r="L201" i="3"/>
  <c r="R201" i="3" s="1"/>
  <c r="L202" i="3"/>
  <c r="R202" i="3" s="1"/>
  <c r="L203" i="3"/>
  <c r="R203" i="3" s="1"/>
  <c r="L204" i="3"/>
  <c r="R204" i="3" s="1"/>
  <c r="L205" i="3"/>
  <c r="R205" i="3" s="1"/>
  <c r="L206" i="3"/>
  <c r="R206" i="3" s="1"/>
  <c r="L207" i="3"/>
  <c r="R207" i="3" s="1"/>
  <c r="L208" i="3"/>
  <c r="R208" i="3" s="1"/>
  <c r="L209" i="3"/>
  <c r="R209" i="3" s="1"/>
  <c r="L210" i="3"/>
  <c r="R210" i="3" s="1"/>
  <c r="L211" i="3"/>
  <c r="R211" i="3" s="1"/>
  <c r="L212" i="3"/>
  <c r="R212" i="3" s="1"/>
  <c r="L213" i="3"/>
  <c r="R213" i="3" s="1"/>
  <c r="L214" i="3"/>
  <c r="R214" i="3" s="1"/>
  <c r="L215" i="3"/>
  <c r="R215" i="3" s="1"/>
  <c r="L216" i="3"/>
  <c r="R216" i="3" s="1"/>
  <c r="L217" i="3"/>
  <c r="R217" i="3" s="1"/>
  <c r="L218" i="3"/>
  <c r="R218" i="3" s="1"/>
  <c r="L219" i="3"/>
  <c r="R219" i="3" s="1"/>
  <c r="L220" i="3"/>
  <c r="R220" i="3" s="1"/>
  <c r="L221" i="3"/>
  <c r="R221" i="3" s="1"/>
  <c r="L222" i="3"/>
  <c r="R222" i="3" s="1"/>
  <c r="L223" i="3"/>
  <c r="R223" i="3" s="1"/>
  <c r="L224" i="3"/>
  <c r="R224" i="3" s="1"/>
  <c r="L225" i="3"/>
  <c r="R225" i="3" s="1"/>
  <c r="L226" i="3"/>
  <c r="R226" i="3" s="1"/>
  <c r="L227" i="3"/>
  <c r="R227" i="3" s="1"/>
  <c r="L228" i="3"/>
  <c r="R228" i="3" s="1"/>
  <c r="L229" i="3"/>
  <c r="R229" i="3" s="1"/>
  <c r="L230" i="3"/>
  <c r="R230" i="3" s="1"/>
  <c r="L231" i="3"/>
  <c r="R231" i="3" s="1"/>
  <c r="L232" i="3"/>
  <c r="R232" i="3" s="1"/>
  <c r="L233" i="3"/>
  <c r="R233" i="3" s="1"/>
  <c r="L234" i="3"/>
  <c r="R234" i="3" s="1"/>
  <c r="L235" i="3"/>
  <c r="R235" i="3" s="1"/>
  <c r="L236" i="3"/>
  <c r="R236" i="3" s="1"/>
  <c r="L237" i="3"/>
  <c r="R237" i="3" s="1"/>
  <c r="L238" i="3"/>
  <c r="R238" i="3" s="1"/>
  <c r="L239" i="3"/>
  <c r="R239" i="3" s="1"/>
  <c r="L240" i="3"/>
  <c r="R240" i="3" s="1"/>
  <c r="L241" i="3"/>
  <c r="R241" i="3" s="1"/>
  <c r="L242" i="3"/>
  <c r="R242" i="3" s="1"/>
  <c r="L243" i="3"/>
  <c r="R243" i="3" s="1"/>
  <c r="L244" i="3"/>
  <c r="R244" i="3" s="1"/>
  <c r="L245" i="3"/>
  <c r="R245" i="3" s="1"/>
  <c r="L246" i="3"/>
  <c r="R246" i="3" s="1"/>
  <c r="L247" i="3"/>
  <c r="R247" i="3" s="1"/>
  <c r="L248" i="3"/>
  <c r="R248" i="3" s="1"/>
  <c r="L249" i="3"/>
  <c r="R249" i="3" s="1"/>
  <c r="L250" i="3"/>
  <c r="R250" i="3" s="1"/>
  <c r="L251" i="3"/>
  <c r="R251" i="3" s="1"/>
  <c r="L252" i="3"/>
  <c r="R252" i="3" s="1"/>
  <c r="L253" i="3"/>
  <c r="R253" i="3" s="1"/>
  <c r="L254" i="3"/>
  <c r="R254" i="3" s="1"/>
  <c r="L255" i="3"/>
  <c r="R255" i="3" s="1"/>
  <c r="L256" i="3"/>
  <c r="R256" i="3" s="1"/>
  <c r="L257" i="3"/>
  <c r="R257" i="3" s="1"/>
  <c r="L258" i="3"/>
  <c r="R258" i="3" s="1"/>
  <c r="L259" i="3"/>
  <c r="R259" i="3" s="1"/>
  <c r="L260" i="3"/>
  <c r="R260" i="3" s="1"/>
  <c r="L261" i="3"/>
  <c r="R261" i="3" s="1"/>
  <c r="L262" i="3"/>
  <c r="R262" i="3" s="1"/>
  <c r="L263" i="3"/>
  <c r="R263" i="3" s="1"/>
  <c r="L264" i="3"/>
  <c r="R264" i="3" s="1"/>
  <c r="L265" i="3"/>
  <c r="R265" i="3" s="1"/>
  <c r="L266" i="3"/>
  <c r="R266" i="3" s="1"/>
  <c r="L267" i="3"/>
  <c r="R267" i="3" s="1"/>
  <c r="L268" i="3"/>
  <c r="R268" i="3" s="1"/>
  <c r="L269" i="3"/>
  <c r="R269" i="3" s="1"/>
  <c r="L270" i="3"/>
  <c r="R270" i="3" s="1"/>
  <c r="L271" i="3"/>
  <c r="R271" i="3" s="1"/>
  <c r="L272" i="3"/>
  <c r="R272" i="3" s="1"/>
  <c r="L273" i="3"/>
  <c r="R273" i="3" s="1"/>
  <c r="L274" i="3"/>
  <c r="R274" i="3" s="1"/>
  <c r="L275" i="3"/>
  <c r="R275" i="3" s="1"/>
  <c r="L276" i="3"/>
  <c r="R276" i="3" s="1"/>
  <c r="L277" i="3"/>
  <c r="R277" i="3" s="1"/>
  <c r="L278" i="3"/>
  <c r="R278" i="3" s="1"/>
  <c r="L279" i="3"/>
  <c r="R279" i="3" s="1"/>
  <c r="L280" i="3"/>
  <c r="R280" i="3" s="1"/>
  <c r="L281" i="3"/>
  <c r="R281" i="3" s="1"/>
  <c r="L282" i="3"/>
  <c r="R282" i="3" s="1"/>
  <c r="L283" i="3"/>
  <c r="R283" i="3" s="1"/>
  <c r="L284" i="3"/>
  <c r="R284" i="3" s="1"/>
  <c r="L285" i="3"/>
  <c r="R285" i="3" s="1"/>
  <c r="L286" i="3"/>
  <c r="R286" i="3" s="1"/>
  <c r="L287" i="3"/>
  <c r="R287" i="3" s="1"/>
  <c r="L288" i="3"/>
  <c r="R288" i="3" s="1"/>
  <c r="L289" i="3"/>
  <c r="R289" i="3" s="1"/>
  <c r="L290" i="3"/>
  <c r="R290" i="3" s="1"/>
  <c r="L291" i="3"/>
  <c r="R291" i="3" s="1"/>
  <c r="L292" i="3"/>
  <c r="R292" i="3" s="1"/>
  <c r="L293" i="3"/>
  <c r="R293" i="3" s="1"/>
  <c r="L294" i="3"/>
  <c r="R294" i="3" s="1"/>
  <c r="L295" i="3"/>
  <c r="R295" i="3" s="1"/>
  <c r="L296" i="3"/>
  <c r="R296" i="3" s="1"/>
  <c r="L297" i="3"/>
  <c r="R297" i="3" s="1"/>
  <c r="L298" i="3"/>
  <c r="R298" i="3" s="1"/>
  <c r="L299" i="3"/>
  <c r="R299" i="3" s="1"/>
  <c r="L300" i="3"/>
  <c r="R300" i="3" s="1"/>
  <c r="L301" i="3"/>
  <c r="R301" i="3" s="1"/>
  <c r="L302" i="3"/>
  <c r="R302" i="3" s="1"/>
  <c r="L303" i="3"/>
  <c r="R303" i="3" s="1"/>
  <c r="L304" i="3"/>
  <c r="R304" i="3" s="1"/>
  <c r="L305" i="3"/>
  <c r="R305" i="3" s="1"/>
  <c r="L306" i="3"/>
  <c r="R306" i="3" s="1"/>
  <c r="L307" i="3"/>
  <c r="R307" i="3" s="1"/>
  <c r="L308" i="3"/>
  <c r="R308" i="3" s="1"/>
  <c r="L309" i="3"/>
  <c r="R309" i="3" s="1"/>
  <c r="L310" i="3"/>
  <c r="R310" i="3" s="1"/>
  <c r="L311" i="3"/>
  <c r="R311" i="3" s="1"/>
  <c r="L312" i="3"/>
  <c r="R312" i="3" s="1"/>
  <c r="L313" i="3"/>
  <c r="R313" i="3" s="1"/>
  <c r="L314" i="3"/>
  <c r="R314" i="3" s="1"/>
  <c r="L315" i="3"/>
  <c r="R315" i="3" s="1"/>
  <c r="L316" i="3"/>
  <c r="R316" i="3" s="1"/>
  <c r="L317" i="3"/>
  <c r="R317" i="3" s="1"/>
  <c r="L318" i="3"/>
  <c r="R318" i="3" s="1"/>
  <c r="L319" i="3"/>
  <c r="R319" i="3" s="1"/>
  <c r="L320" i="3"/>
  <c r="R320" i="3" s="1"/>
  <c r="L321" i="3"/>
  <c r="R321" i="3" s="1"/>
  <c r="L322" i="3"/>
  <c r="R322" i="3" s="1"/>
  <c r="L323" i="3"/>
  <c r="R323" i="3" s="1"/>
  <c r="L324" i="3"/>
  <c r="R324" i="3" s="1"/>
  <c r="L325" i="3"/>
  <c r="R325" i="3" s="1"/>
  <c r="L326" i="3"/>
  <c r="R326" i="3" s="1"/>
  <c r="L327" i="3"/>
  <c r="R327" i="3" s="1"/>
  <c r="L328" i="3"/>
  <c r="R328" i="3" s="1"/>
  <c r="L329" i="3"/>
  <c r="R329" i="3" s="1"/>
  <c r="L330" i="3"/>
  <c r="R330" i="3" s="1"/>
  <c r="L331" i="3"/>
  <c r="R331" i="3" s="1"/>
  <c r="L332" i="3"/>
  <c r="R332" i="3" s="1"/>
  <c r="L333" i="3"/>
  <c r="R333" i="3" s="1"/>
  <c r="L334" i="3"/>
  <c r="R334" i="3" s="1"/>
  <c r="L335" i="3"/>
  <c r="R335" i="3" s="1"/>
  <c r="L336" i="3"/>
  <c r="R336" i="3" s="1"/>
  <c r="L337" i="3"/>
  <c r="R337" i="3" s="1"/>
  <c r="L338" i="3"/>
  <c r="R338" i="3" s="1"/>
  <c r="L339" i="3"/>
  <c r="R339" i="3" s="1"/>
  <c r="L340" i="3"/>
  <c r="R340" i="3" s="1"/>
  <c r="L341" i="3"/>
  <c r="R341" i="3" s="1"/>
  <c r="L342" i="3"/>
  <c r="R342" i="3" s="1"/>
  <c r="L343" i="3"/>
  <c r="R343" i="3" s="1"/>
  <c r="L344" i="3"/>
  <c r="R344" i="3" s="1"/>
  <c r="L345" i="3"/>
  <c r="R345" i="3" s="1"/>
  <c r="L346" i="3"/>
  <c r="R346" i="3" s="1"/>
  <c r="L347" i="3"/>
  <c r="R347" i="3" s="1"/>
  <c r="L348" i="3"/>
  <c r="R348" i="3" s="1"/>
  <c r="L349" i="3"/>
  <c r="R349" i="3" s="1"/>
  <c r="L350" i="3"/>
  <c r="R350" i="3" s="1"/>
  <c r="L351" i="3"/>
  <c r="R351" i="3" s="1"/>
  <c r="L352" i="3"/>
  <c r="R352" i="3" s="1"/>
  <c r="L353" i="3"/>
  <c r="R353" i="3" s="1"/>
  <c r="L354" i="3"/>
  <c r="R354" i="3" s="1"/>
  <c r="L355" i="3"/>
  <c r="R355" i="3" s="1"/>
  <c r="L356" i="3"/>
  <c r="R356" i="3" s="1"/>
  <c r="L357" i="3"/>
  <c r="R357" i="3" s="1"/>
  <c r="L358" i="3"/>
  <c r="R358" i="3" s="1"/>
  <c r="L359" i="3"/>
  <c r="R359" i="3" s="1"/>
  <c r="L360" i="3"/>
  <c r="R360" i="3" s="1"/>
  <c r="L361" i="3"/>
  <c r="R361" i="3" s="1"/>
  <c r="L362" i="3"/>
  <c r="R362" i="3" s="1"/>
  <c r="L363" i="3"/>
  <c r="R363" i="3" s="1"/>
  <c r="L364" i="3"/>
  <c r="R364" i="3" s="1"/>
  <c r="L365" i="3"/>
  <c r="R365" i="3" s="1"/>
  <c r="L366" i="3"/>
  <c r="R366" i="3" s="1"/>
  <c r="L367" i="3"/>
  <c r="R367" i="3" s="1"/>
  <c r="L368" i="3"/>
  <c r="R368" i="3" s="1"/>
  <c r="L369" i="3"/>
  <c r="R369" i="3" s="1"/>
  <c r="L370" i="3"/>
  <c r="R370" i="3" s="1"/>
  <c r="L371" i="3"/>
  <c r="R371" i="3" s="1"/>
  <c r="L372" i="3"/>
  <c r="R372" i="3" s="1"/>
  <c r="L373" i="3"/>
  <c r="R373" i="3" s="1"/>
  <c r="L374" i="3"/>
  <c r="R374" i="3" s="1"/>
  <c r="L375" i="3"/>
  <c r="R375" i="3" s="1"/>
  <c r="L376" i="3"/>
  <c r="R376" i="3" s="1"/>
  <c r="L377" i="3"/>
  <c r="R377" i="3" s="1"/>
  <c r="L378" i="3"/>
  <c r="R378" i="3" s="1"/>
  <c r="L379" i="3"/>
  <c r="R379" i="3" s="1"/>
  <c r="L380" i="3"/>
  <c r="R380" i="3" s="1"/>
  <c r="L381" i="3"/>
  <c r="R381" i="3" s="1"/>
  <c r="L382" i="3"/>
  <c r="R382" i="3" s="1"/>
  <c r="L383" i="3"/>
  <c r="R383" i="3" s="1"/>
  <c r="L384" i="3"/>
  <c r="R384" i="3" s="1"/>
  <c r="L385" i="3"/>
  <c r="R385" i="3" s="1"/>
  <c r="L386" i="3"/>
  <c r="R386" i="3" s="1"/>
  <c r="L387" i="3"/>
  <c r="R387" i="3" s="1"/>
  <c r="L388" i="3"/>
  <c r="R388" i="3" s="1"/>
  <c r="L389" i="3"/>
  <c r="R389" i="3" s="1"/>
  <c r="L390" i="3"/>
  <c r="R390" i="3" s="1"/>
  <c r="L391" i="3"/>
  <c r="R391" i="3" s="1"/>
  <c r="L392" i="3"/>
  <c r="R392" i="3" s="1"/>
  <c r="L393" i="3"/>
  <c r="R393" i="3" s="1"/>
  <c r="L394" i="3"/>
  <c r="R394" i="3" s="1"/>
  <c r="L395" i="3"/>
  <c r="R395" i="3" s="1"/>
  <c r="L396" i="3"/>
  <c r="R396" i="3" s="1"/>
  <c r="L397" i="3"/>
  <c r="R397" i="3" s="1"/>
  <c r="L398" i="3"/>
  <c r="R398" i="3" s="1"/>
  <c r="L399" i="3"/>
  <c r="R399" i="3" s="1"/>
  <c r="L400" i="3"/>
  <c r="R400" i="3" s="1"/>
  <c r="L401" i="3"/>
  <c r="R401" i="3" s="1"/>
  <c r="L402" i="3"/>
  <c r="R402" i="3" s="1"/>
  <c r="L403" i="3"/>
  <c r="R403" i="3" s="1"/>
  <c r="L404" i="3"/>
  <c r="R404" i="3" s="1"/>
  <c r="L405" i="3"/>
  <c r="R405" i="3" s="1"/>
  <c r="L406" i="3"/>
  <c r="R406" i="3" s="1"/>
  <c r="L407" i="3"/>
  <c r="R407" i="3" s="1"/>
  <c r="L408" i="3"/>
  <c r="R408" i="3" s="1"/>
  <c r="L409" i="3"/>
  <c r="R409" i="3" s="1"/>
  <c r="L410" i="3"/>
  <c r="R410" i="3" s="1"/>
  <c r="L411" i="3"/>
  <c r="R411" i="3" s="1"/>
  <c r="L412" i="3"/>
  <c r="R412" i="3" s="1"/>
  <c r="L413" i="3"/>
  <c r="R413" i="3" s="1"/>
  <c r="L414" i="3"/>
  <c r="R414" i="3" s="1"/>
  <c r="L415" i="3"/>
  <c r="R415" i="3" s="1"/>
  <c r="L416" i="3"/>
  <c r="R416" i="3" s="1"/>
  <c r="L417" i="3"/>
  <c r="R417" i="3" s="1"/>
  <c r="L418" i="3"/>
  <c r="R418" i="3" s="1"/>
  <c r="L419" i="3"/>
  <c r="R419" i="3" s="1"/>
  <c r="L420" i="3"/>
  <c r="R420" i="3" s="1"/>
  <c r="L421" i="3"/>
  <c r="R421" i="3" s="1"/>
  <c r="L422" i="3"/>
  <c r="R422" i="3" s="1"/>
  <c r="L423" i="3"/>
  <c r="R423" i="3" s="1"/>
  <c r="L424" i="3"/>
  <c r="R424" i="3" s="1"/>
  <c r="L425" i="3"/>
  <c r="R425" i="3" s="1"/>
  <c r="L426" i="3"/>
  <c r="R426" i="3" s="1"/>
  <c r="L427" i="3"/>
  <c r="R427" i="3" s="1"/>
  <c r="L428" i="3"/>
  <c r="R428" i="3" s="1"/>
  <c r="L429" i="3"/>
  <c r="R429" i="3" s="1"/>
  <c r="L430" i="3"/>
  <c r="R430" i="3" s="1"/>
  <c r="L431" i="3"/>
  <c r="R431" i="3" s="1"/>
  <c r="L432" i="3"/>
  <c r="R432" i="3" s="1"/>
  <c r="L433" i="3"/>
  <c r="R433" i="3" s="1"/>
  <c r="L434" i="3"/>
  <c r="R434" i="3" s="1"/>
  <c r="L435" i="3"/>
  <c r="R435" i="3" s="1"/>
  <c r="L436" i="3"/>
  <c r="R436" i="3" s="1"/>
  <c r="L437" i="3"/>
  <c r="R437" i="3" s="1"/>
  <c r="L438" i="3"/>
  <c r="R438" i="3" s="1"/>
  <c r="L439" i="3"/>
  <c r="R439" i="3" s="1"/>
  <c r="L440" i="3"/>
  <c r="R440" i="3" s="1"/>
  <c r="L441" i="3"/>
  <c r="R441" i="3" s="1"/>
  <c r="L442" i="3"/>
  <c r="R442" i="3" s="1"/>
  <c r="L443" i="3"/>
  <c r="R443" i="3" s="1"/>
  <c r="L444" i="3"/>
  <c r="R444" i="3" s="1"/>
  <c r="L445" i="3"/>
  <c r="R445" i="3" s="1"/>
  <c r="L446" i="3"/>
  <c r="R446" i="3" s="1"/>
  <c r="L447" i="3"/>
  <c r="R447" i="3" s="1"/>
  <c r="L448" i="3"/>
  <c r="R448" i="3" s="1"/>
  <c r="L449" i="3"/>
  <c r="R449" i="3" s="1"/>
  <c r="L450" i="3"/>
  <c r="R450" i="3" s="1"/>
  <c r="L451" i="3"/>
  <c r="R451" i="3" s="1"/>
  <c r="L452" i="3"/>
  <c r="R452" i="3" s="1"/>
  <c r="L453" i="3"/>
  <c r="R453" i="3" s="1"/>
  <c r="L454" i="3"/>
  <c r="R454" i="3" s="1"/>
  <c r="L455" i="3"/>
  <c r="R455" i="3" s="1"/>
  <c r="L456" i="3"/>
  <c r="R456" i="3" s="1"/>
  <c r="L457" i="3"/>
  <c r="R457" i="3" s="1"/>
  <c r="L458" i="3"/>
  <c r="R458" i="3" s="1"/>
  <c r="L459" i="3"/>
  <c r="R459" i="3" s="1"/>
  <c r="L460" i="3"/>
  <c r="R460" i="3" s="1"/>
  <c r="L461" i="3"/>
  <c r="R461" i="3" s="1"/>
  <c r="L462" i="3"/>
  <c r="R462" i="3" s="1"/>
  <c r="L463" i="3"/>
  <c r="R463" i="3" s="1"/>
  <c r="L464" i="3"/>
  <c r="R464" i="3" s="1"/>
  <c r="L465" i="3"/>
  <c r="R465" i="3" s="1"/>
  <c r="L466" i="3"/>
  <c r="R466" i="3" s="1"/>
  <c r="L467" i="3"/>
  <c r="R467" i="3" s="1"/>
  <c r="L468" i="3"/>
  <c r="R468" i="3" s="1"/>
  <c r="L469" i="3"/>
  <c r="R469" i="3" s="1"/>
  <c r="L470" i="3"/>
  <c r="R470" i="3" s="1"/>
  <c r="L471" i="3"/>
  <c r="R471" i="3" s="1"/>
  <c r="L472" i="3"/>
  <c r="R472" i="3" s="1"/>
  <c r="L473" i="3"/>
  <c r="R473" i="3" s="1"/>
  <c r="L474" i="3"/>
  <c r="R474" i="3" s="1"/>
  <c r="L475" i="3"/>
  <c r="R475" i="3" s="1"/>
  <c r="L476" i="3"/>
  <c r="R476" i="3" s="1"/>
  <c r="L477" i="3"/>
  <c r="R477" i="3" s="1"/>
  <c r="L478" i="3"/>
  <c r="R478" i="3" s="1"/>
  <c r="L479" i="3"/>
  <c r="R479" i="3" s="1"/>
  <c r="L480" i="3"/>
  <c r="R480" i="3" s="1"/>
  <c r="L481" i="3"/>
  <c r="R481" i="3" s="1"/>
  <c r="L482" i="3"/>
  <c r="R482" i="3" s="1"/>
  <c r="L483" i="3"/>
  <c r="R483" i="3" s="1"/>
  <c r="L484" i="3"/>
  <c r="R484" i="3" s="1"/>
  <c r="L485" i="3"/>
  <c r="R485" i="3" s="1"/>
  <c r="L486" i="3"/>
  <c r="R486" i="3" s="1"/>
  <c r="L487" i="3"/>
  <c r="R487" i="3" s="1"/>
  <c r="L488" i="3"/>
  <c r="R488" i="3" s="1"/>
  <c r="L489" i="3"/>
  <c r="R489" i="3" s="1"/>
  <c r="L490" i="3"/>
  <c r="R490" i="3" s="1"/>
  <c r="L491" i="3"/>
  <c r="R491" i="3" s="1"/>
  <c r="L492" i="3"/>
  <c r="R492" i="3" s="1"/>
  <c r="L493" i="3"/>
  <c r="R493" i="3" s="1"/>
  <c r="L494" i="3"/>
  <c r="R494" i="3" s="1"/>
  <c r="L495" i="3"/>
  <c r="R495" i="3" s="1"/>
  <c r="L496" i="3"/>
  <c r="R496" i="3" s="1"/>
  <c r="L497" i="3"/>
  <c r="R497" i="3" s="1"/>
  <c r="L498" i="3"/>
  <c r="R498" i="3" s="1"/>
  <c r="L499" i="3"/>
  <c r="R499" i="3" s="1"/>
  <c r="L500" i="3"/>
  <c r="R500" i="3" s="1"/>
  <c r="L501" i="3"/>
  <c r="R501" i="3" s="1"/>
  <c r="L502" i="3"/>
  <c r="R502" i="3" s="1"/>
  <c r="L503" i="3"/>
  <c r="R503" i="3" s="1"/>
  <c r="L504" i="3"/>
  <c r="R504" i="3" s="1"/>
  <c r="L505" i="3"/>
  <c r="R505" i="3" s="1"/>
  <c r="L506" i="3"/>
  <c r="R506" i="3" s="1"/>
  <c r="L507" i="3"/>
  <c r="R507" i="3" s="1"/>
  <c r="L508" i="3"/>
  <c r="R508" i="3" s="1"/>
  <c r="L509" i="3"/>
  <c r="R509" i="3" s="1"/>
  <c r="L510" i="3"/>
  <c r="R510" i="3" s="1"/>
  <c r="L511" i="3"/>
  <c r="R511" i="3" s="1"/>
  <c r="L512" i="3"/>
  <c r="R512" i="3" s="1"/>
  <c r="L513" i="3"/>
  <c r="R513" i="3" s="1"/>
  <c r="L514" i="3"/>
  <c r="R514" i="3" s="1"/>
  <c r="L515" i="3"/>
  <c r="R515" i="3" s="1"/>
  <c r="L516" i="3"/>
  <c r="R516" i="3" s="1"/>
  <c r="L517" i="3"/>
  <c r="R517" i="3" s="1"/>
  <c r="L518" i="3"/>
  <c r="R518" i="3" s="1"/>
  <c r="L519" i="3"/>
  <c r="R519" i="3" s="1"/>
  <c r="L520" i="3"/>
  <c r="R520" i="3" s="1"/>
  <c r="L521" i="3"/>
  <c r="R521" i="3" s="1"/>
  <c r="L522" i="3"/>
  <c r="R522" i="3" s="1"/>
  <c r="L523" i="3"/>
  <c r="R523" i="3" s="1"/>
  <c r="L524" i="3"/>
  <c r="R524" i="3" s="1"/>
  <c r="L525" i="3"/>
  <c r="R525" i="3" s="1"/>
  <c r="L526" i="3"/>
  <c r="R526" i="3" s="1"/>
  <c r="L527" i="3"/>
  <c r="R527" i="3" s="1"/>
  <c r="L528" i="3"/>
  <c r="R528" i="3" s="1"/>
  <c r="L529" i="3"/>
  <c r="R529" i="3" s="1"/>
  <c r="L530" i="3"/>
  <c r="R530" i="3" s="1"/>
  <c r="L531" i="3"/>
  <c r="R531" i="3" s="1"/>
  <c r="L532" i="3"/>
  <c r="R532" i="3" s="1"/>
  <c r="L533" i="3"/>
  <c r="R533" i="3" s="1"/>
  <c r="L534" i="3"/>
  <c r="R534" i="3" s="1"/>
  <c r="L535" i="3"/>
  <c r="R535" i="3" s="1"/>
  <c r="L536" i="3"/>
  <c r="R536" i="3" s="1"/>
  <c r="L537" i="3"/>
  <c r="R537" i="3" s="1"/>
  <c r="L538" i="3"/>
  <c r="R538" i="3" s="1"/>
  <c r="L539" i="3"/>
  <c r="R539" i="3" s="1"/>
  <c r="L540" i="3"/>
  <c r="R540" i="3" s="1"/>
  <c r="L541" i="3"/>
  <c r="R541" i="3" s="1"/>
  <c r="L542" i="3"/>
  <c r="R542" i="3" s="1"/>
  <c r="L543" i="3"/>
  <c r="R543" i="3" s="1"/>
  <c r="L544" i="3"/>
  <c r="R544" i="3" s="1"/>
  <c r="L545" i="3"/>
  <c r="R545" i="3" s="1"/>
  <c r="L546" i="3"/>
  <c r="R546" i="3" s="1"/>
  <c r="L547" i="3"/>
  <c r="R547" i="3" s="1"/>
  <c r="L548" i="3"/>
  <c r="R548" i="3" s="1"/>
  <c r="L549" i="3"/>
  <c r="R549" i="3" s="1"/>
  <c r="L550" i="3"/>
  <c r="R550" i="3" s="1"/>
  <c r="L551" i="3"/>
  <c r="R551" i="3" s="1"/>
  <c r="L552" i="3"/>
  <c r="R552" i="3" s="1"/>
  <c r="L553" i="3"/>
  <c r="R553" i="3" s="1"/>
  <c r="L554" i="3"/>
  <c r="R554" i="3" s="1"/>
  <c r="L555" i="3"/>
  <c r="R555" i="3" s="1"/>
  <c r="L556" i="3"/>
  <c r="R556" i="3" s="1"/>
  <c r="L557" i="3"/>
  <c r="R557" i="3" s="1"/>
  <c r="L558" i="3"/>
  <c r="R558" i="3" s="1"/>
  <c r="L559" i="3"/>
  <c r="R559" i="3" s="1"/>
  <c r="L560" i="3"/>
  <c r="R560" i="3" s="1"/>
  <c r="L561" i="3"/>
  <c r="R561" i="3" s="1"/>
  <c r="L562" i="3"/>
  <c r="R562" i="3" s="1"/>
  <c r="L563" i="3"/>
  <c r="R563" i="3" s="1"/>
  <c r="L564" i="3"/>
  <c r="R564" i="3" s="1"/>
  <c r="L565" i="3"/>
  <c r="R565" i="3" s="1"/>
  <c r="L566" i="3"/>
  <c r="R566" i="3" s="1"/>
  <c r="L567" i="3"/>
  <c r="R567" i="3" s="1"/>
  <c r="L568" i="3"/>
  <c r="R568" i="3" s="1"/>
  <c r="L569" i="3"/>
  <c r="R569" i="3" s="1"/>
  <c r="L570" i="3"/>
  <c r="R570" i="3" s="1"/>
  <c r="L571" i="3"/>
  <c r="R571" i="3" s="1"/>
  <c r="L572" i="3"/>
  <c r="R572" i="3" s="1"/>
  <c r="L573" i="3"/>
  <c r="R573" i="3" s="1"/>
  <c r="L574" i="3"/>
  <c r="R574" i="3" s="1"/>
  <c r="L575" i="3"/>
  <c r="R575" i="3" s="1"/>
  <c r="L576" i="3"/>
  <c r="R576" i="3" s="1"/>
  <c r="L577" i="3"/>
  <c r="R577" i="3" s="1"/>
  <c r="L578" i="3"/>
  <c r="R578" i="3" s="1"/>
  <c r="L579" i="3"/>
  <c r="R579" i="3" s="1"/>
  <c r="L580" i="3"/>
  <c r="R580" i="3" s="1"/>
  <c r="L581" i="3"/>
  <c r="R581" i="3" s="1"/>
  <c r="L582" i="3"/>
  <c r="R582" i="3" s="1"/>
  <c r="L583" i="3"/>
  <c r="R583" i="3" s="1"/>
  <c r="L584" i="3"/>
  <c r="R584" i="3" s="1"/>
  <c r="L585" i="3"/>
  <c r="R585" i="3" s="1"/>
  <c r="L586" i="3"/>
  <c r="R586" i="3" s="1"/>
  <c r="L587" i="3"/>
  <c r="R587" i="3" s="1"/>
  <c r="L588" i="3"/>
  <c r="R588" i="3" s="1"/>
  <c r="L589" i="3"/>
  <c r="R589" i="3" s="1"/>
  <c r="L590" i="3"/>
  <c r="R590" i="3" s="1"/>
  <c r="L591" i="3"/>
  <c r="R591" i="3" s="1"/>
  <c r="L592" i="3"/>
  <c r="R592" i="3" s="1"/>
  <c r="L593" i="3"/>
  <c r="R593" i="3" s="1"/>
  <c r="L594" i="3"/>
  <c r="R594" i="3" s="1"/>
  <c r="L595" i="3"/>
  <c r="R595" i="3" s="1"/>
  <c r="L596" i="3"/>
  <c r="R596" i="3" s="1"/>
  <c r="L597" i="3"/>
  <c r="R597" i="3" s="1"/>
  <c r="L598" i="3"/>
  <c r="R598" i="3" s="1"/>
  <c r="L599" i="3"/>
  <c r="R599" i="3" s="1"/>
  <c r="L600" i="3"/>
  <c r="R600" i="3" s="1"/>
  <c r="L601" i="3"/>
  <c r="R601" i="3" s="1"/>
  <c r="L602" i="3"/>
  <c r="R602" i="3" s="1"/>
  <c r="L603" i="3"/>
  <c r="R603" i="3" s="1"/>
  <c r="L604" i="3"/>
  <c r="R604" i="3" s="1"/>
  <c r="L605" i="3"/>
  <c r="R605" i="3" s="1"/>
  <c r="L606" i="3"/>
  <c r="R606" i="3" s="1"/>
  <c r="L607" i="3"/>
  <c r="R607" i="3" s="1"/>
  <c r="L608" i="3"/>
  <c r="R608" i="3" s="1"/>
  <c r="L609" i="3"/>
  <c r="R609" i="3" s="1"/>
  <c r="L610" i="3"/>
  <c r="R610" i="3" s="1"/>
  <c r="L611" i="3"/>
  <c r="R611" i="3" s="1"/>
  <c r="L612" i="3"/>
  <c r="R612" i="3" s="1"/>
  <c r="L613" i="3"/>
  <c r="R613" i="3" s="1"/>
  <c r="L614" i="3"/>
  <c r="R614" i="3" s="1"/>
  <c r="L615" i="3"/>
  <c r="R615" i="3" s="1"/>
  <c r="L616" i="3"/>
  <c r="R616" i="3" s="1"/>
  <c r="L617" i="3"/>
  <c r="R617" i="3" s="1"/>
  <c r="L618" i="3"/>
  <c r="R618" i="3" s="1"/>
  <c r="L619" i="3"/>
  <c r="R619" i="3" s="1"/>
  <c r="L620" i="3"/>
  <c r="R620" i="3" s="1"/>
  <c r="L621" i="3"/>
  <c r="R621" i="3" s="1"/>
  <c r="L622" i="3"/>
  <c r="R622" i="3" s="1"/>
  <c r="L623" i="3"/>
  <c r="R623" i="3" s="1"/>
  <c r="L624" i="3"/>
  <c r="R624" i="3" s="1"/>
  <c r="L625" i="3"/>
  <c r="R625" i="3" s="1"/>
  <c r="L626" i="3"/>
  <c r="R626" i="3" s="1"/>
  <c r="L627" i="3"/>
  <c r="R627" i="3" s="1"/>
  <c r="L628" i="3"/>
  <c r="R628" i="3" s="1"/>
  <c r="L629" i="3"/>
  <c r="R629" i="3" s="1"/>
  <c r="L630" i="3"/>
  <c r="R630" i="3" s="1"/>
  <c r="L631" i="3"/>
  <c r="R631" i="3" s="1"/>
  <c r="L632" i="3"/>
  <c r="R632" i="3" s="1"/>
  <c r="L633" i="3"/>
  <c r="R633" i="3" s="1"/>
  <c r="L634" i="3"/>
  <c r="R634" i="3" s="1"/>
  <c r="L635" i="3"/>
  <c r="R635" i="3" s="1"/>
  <c r="L636" i="3"/>
  <c r="R636" i="3" s="1"/>
  <c r="L637" i="3"/>
  <c r="R637" i="3" s="1"/>
  <c r="L638" i="3"/>
  <c r="R638" i="3" s="1"/>
  <c r="L639" i="3"/>
  <c r="R639" i="3" s="1"/>
  <c r="L640" i="3"/>
  <c r="R640" i="3" s="1"/>
  <c r="L641" i="3"/>
  <c r="R641" i="3" s="1"/>
  <c r="L642" i="3"/>
  <c r="R642" i="3" s="1"/>
  <c r="L643" i="3"/>
  <c r="R643" i="3" s="1"/>
  <c r="L644" i="3"/>
  <c r="R644" i="3" s="1"/>
  <c r="L645" i="3"/>
  <c r="R645" i="3" s="1"/>
  <c r="L646" i="3"/>
  <c r="R646" i="3" s="1"/>
  <c r="L647" i="3"/>
  <c r="R647" i="3" s="1"/>
  <c r="L6" i="3"/>
  <c r="R6" i="3" s="1"/>
  <c r="Q15" i="3"/>
  <c r="Q39" i="3"/>
  <c r="Q51" i="3"/>
  <c r="Q63" i="3"/>
  <c r="Q75" i="3"/>
  <c r="Q76" i="3"/>
  <c r="Q123" i="3"/>
  <c r="Q135" i="3"/>
  <c r="Q159" i="3"/>
  <c r="Q171" i="3"/>
  <c r="Q207" i="3"/>
  <c r="Q210" i="3"/>
  <c r="Q214" i="3"/>
  <c r="Q231" i="3"/>
  <c r="Q232" i="3"/>
  <c r="Q234" i="3"/>
  <c r="Q303" i="3"/>
  <c r="Q315" i="3"/>
  <c r="Q327" i="3"/>
  <c r="Q329" i="3"/>
  <c r="Q358" i="3"/>
  <c r="Q363" i="3"/>
  <c r="Q370" i="3"/>
  <c r="Q387" i="3"/>
  <c r="Q399" i="3"/>
  <c r="Q423" i="3"/>
  <c r="Q426" i="3"/>
  <c r="Q448" i="3"/>
  <c r="Q462" i="3"/>
  <c r="Q466" i="3"/>
  <c r="Q471" i="3"/>
  <c r="Q495" i="3"/>
  <c r="Q498" i="3"/>
  <c r="Q507" i="3"/>
  <c r="Q519" i="3"/>
  <c r="Q521" i="3"/>
  <c r="Q555" i="3"/>
  <c r="Q556" i="3"/>
  <c r="Q579" i="3"/>
  <c r="Q591" i="3"/>
  <c r="Q625" i="3"/>
  <c r="K7" i="3"/>
  <c r="Q7" i="3" s="1"/>
  <c r="K8" i="3"/>
  <c r="Q8" i="3" s="1"/>
  <c r="K9" i="3"/>
  <c r="Q9" i="3" s="1"/>
  <c r="K10" i="3"/>
  <c r="Q10" i="3" s="1"/>
  <c r="K11" i="3"/>
  <c r="Q11" i="3" s="1"/>
  <c r="K12" i="3"/>
  <c r="Q12" i="3" s="1"/>
  <c r="K13" i="3"/>
  <c r="Q13" i="3" s="1"/>
  <c r="K14" i="3"/>
  <c r="Q14" i="3" s="1"/>
  <c r="K15" i="3"/>
  <c r="K16" i="3"/>
  <c r="Q16" i="3" s="1"/>
  <c r="K17" i="3"/>
  <c r="Q17" i="3" s="1"/>
  <c r="K18" i="3"/>
  <c r="K19" i="3"/>
  <c r="Q19" i="3" s="1"/>
  <c r="K20" i="3"/>
  <c r="Q20" i="3" s="1"/>
  <c r="K21" i="3"/>
  <c r="Q21" i="3" s="1"/>
  <c r="K22" i="3"/>
  <c r="Q22" i="3" s="1"/>
  <c r="K23" i="3"/>
  <c r="Q23" i="3" s="1"/>
  <c r="K24" i="3"/>
  <c r="Q24" i="3" s="1"/>
  <c r="K25" i="3"/>
  <c r="Q25" i="3" s="1"/>
  <c r="K26" i="3"/>
  <c r="Q26" i="3" s="1"/>
  <c r="K27" i="3"/>
  <c r="Q27" i="3" s="1"/>
  <c r="K28" i="3"/>
  <c r="Q28" i="3" s="1"/>
  <c r="K29" i="3"/>
  <c r="Q29" i="3" s="1"/>
  <c r="K30" i="3"/>
  <c r="Q30" i="3" s="1"/>
  <c r="K31" i="3"/>
  <c r="Q31" i="3" s="1"/>
  <c r="K32" i="3"/>
  <c r="Q32" i="3" s="1"/>
  <c r="K33" i="3"/>
  <c r="Q33" i="3" s="1"/>
  <c r="K34" i="3"/>
  <c r="Q34" i="3" s="1"/>
  <c r="K35" i="3"/>
  <c r="Q35" i="3" s="1"/>
  <c r="K36" i="3"/>
  <c r="Q36" i="3" s="1"/>
  <c r="K37" i="3"/>
  <c r="Q37" i="3" s="1"/>
  <c r="K38" i="3"/>
  <c r="Q38" i="3" s="1"/>
  <c r="K39" i="3"/>
  <c r="K40" i="3"/>
  <c r="Q40" i="3" s="1"/>
  <c r="K41" i="3"/>
  <c r="Q41" i="3" s="1"/>
  <c r="K42" i="3"/>
  <c r="Q42" i="3" s="1"/>
  <c r="K43" i="3"/>
  <c r="Q43" i="3" s="1"/>
  <c r="K44" i="3"/>
  <c r="Q44" i="3" s="1"/>
  <c r="K45" i="3"/>
  <c r="Q45" i="3" s="1"/>
  <c r="K46" i="3"/>
  <c r="Q46" i="3" s="1"/>
  <c r="K47" i="3"/>
  <c r="Q47" i="3" s="1"/>
  <c r="K48" i="3"/>
  <c r="Q48" i="3" s="1"/>
  <c r="K49" i="3"/>
  <c r="Q49" i="3" s="1"/>
  <c r="K50" i="3"/>
  <c r="Q50" i="3" s="1"/>
  <c r="K51" i="3"/>
  <c r="K52" i="3"/>
  <c r="Q52" i="3" s="1"/>
  <c r="K53" i="3"/>
  <c r="Q53" i="3" s="1"/>
  <c r="K54" i="3"/>
  <c r="Q54" i="3" s="1"/>
  <c r="K55" i="3"/>
  <c r="Q55" i="3" s="1"/>
  <c r="K56" i="3"/>
  <c r="Q56" i="3" s="1"/>
  <c r="K57" i="3"/>
  <c r="Q57" i="3" s="1"/>
  <c r="K58" i="3"/>
  <c r="Q58" i="3" s="1"/>
  <c r="K59" i="3"/>
  <c r="Q59" i="3" s="1"/>
  <c r="K60" i="3"/>
  <c r="Q60" i="3" s="1"/>
  <c r="K61" i="3"/>
  <c r="Q61" i="3" s="1"/>
  <c r="K62" i="3"/>
  <c r="Q62" i="3" s="1"/>
  <c r="K63" i="3"/>
  <c r="K64" i="3"/>
  <c r="Q64" i="3" s="1"/>
  <c r="K65" i="3"/>
  <c r="Q65" i="3" s="1"/>
  <c r="K66" i="3"/>
  <c r="Q66" i="3" s="1"/>
  <c r="K67" i="3"/>
  <c r="Q67" i="3" s="1"/>
  <c r="K68" i="3"/>
  <c r="Q68" i="3" s="1"/>
  <c r="K69" i="3"/>
  <c r="Q69" i="3" s="1"/>
  <c r="K70" i="3"/>
  <c r="Q70" i="3" s="1"/>
  <c r="K71" i="3"/>
  <c r="Q71" i="3" s="1"/>
  <c r="K72" i="3"/>
  <c r="Q72" i="3" s="1"/>
  <c r="K73" i="3"/>
  <c r="Q73" i="3" s="1"/>
  <c r="K74" i="3"/>
  <c r="Q74" i="3" s="1"/>
  <c r="K75" i="3"/>
  <c r="K76" i="3"/>
  <c r="K77" i="3"/>
  <c r="Q77" i="3" s="1"/>
  <c r="K78" i="3"/>
  <c r="Q78" i="3" s="1"/>
  <c r="K79" i="3"/>
  <c r="Q79" i="3" s="1"/>
  <c r="K80" i="3"/>
  <c r="Q80" i="3" s="1"/>
  <c r="K81" i="3"/>
  <c r="Q81" i="3" s="1"/>
  <c r="K82" i="3"/>
  <c r="Q82" i="3" s="1"/>
  <c r="K83" i="3"/>
  <c r="Q83" i="3" s="1"/>
  <c r="K84" i="3"/>
  <c r="Q84" i="3" s="1"/>
  <c r="K85" i="3"/>
  <c r="Q85" i="3" s="1"/>
  <c r="K86" i="3"/>
  <c r="Q86" i="3" s="1"/>
  <c r="K87" i="3"/>
  <c r="Q87" i="3" s="1"/>
  <c r="K88" i="3"/>
  <c r="Q88" i="3" s="1"/>
  <c r="K89" i="3"/>
  <c r="Q89" i="3" s="1"/>
  <c r="K90" i="3"/>
  <c r="Q90" i="3" s="1"/>
  <c r="K91" i="3"/>
  <c r="Q91" i="3" s="1"/>
  <c r="K92" i="3"/>
  <c r="Q92" i="3" s="1"/>
  <c r="K93" i="3"/>
  <c r="Q93" i="3" s="1"/>
  <c r="K94" i="3"/>
  <c r="Q94" i="3" s="1"/>
  <c r="K95" i="3"/>
  <c r="Q95" i="3" s="1"/>
  <c r="K96" i="3"/>
  <c r="Q96" i="3" s="1"/>
  <c r="K97" i="3"/>
  <c r="Q97" i="3" s="1"/>
  <c r="K98" i="3"/>
  <c r="Q98" i="3" s="1"/>
  <c r="K99" i="3"/>
  <c r="Q99" i="3" s="1"/>
  <c r="K100" i="3"/>
  <c r="Q100" i="3" s="1"/>
  <c r="K101" i="3"/>
  <c r="Q101" i="3" s="1"/>
  <c r="K102" i="3"/>
  <c r="Q102" i="3" s="1"/>
  <c r="K103" i="3"/>
  <c r="Q103" i="3" s="1"/>
  <c r="K104" i="3"/>
  <c r="Q104" i="3" s="1"/>
  <c r="K105" i="3"/>
  <c r="Q105" i="3" s="1"/>
  <c r="K106" i="3"/>
  <c r="Q106" i="3" s="1"/>
  <c r="K107" i="3"/>
  <c r="Q107" i="3" s="1"/>
  <c r="K108" i="3"/>
  <c r="Q108" i="3" s="1"/>
  <c r="K109" i="3"/>
  <c r="Q109" i="3" s="1"/>
  <c r="K110" i="3"/>
  <c r="Q110" i="3" s="1"/>
  <c r="K111" i="3"/>
  <c r="Q111" i="3" s="1"/>
  <c r="K112" i="3"/>
  <c r="Q112" i="3" s="1"/>
  <c r="K113" i="3"/>
  <c r="Q113" i="3" s="1"/>
  <c r="K114" i="3"/>
  <c r="Q114" i="3" s="1"/>
  <c r="K115" i="3"/>
  <c r="Q115" i="3" s="1"/>
  <c r="K116" i="3"/>
  <c r="Q116" i="3" s="1"/>
  <c r="K117" i="3"/>
  <c r="Q117" i="3" s="1"/>
  <c r="K118" i="3"/>
  <c r="Q118" i="3" s="1"/>
  <c r="K119" i="3"/>
  <c r="Q119" i="3" s="1"/>
  <c r="K120" i="3"/>
  <c r="Q120" i="3" s="1"/>
  <c r="K121" i="3"/>
  <c r="Q121" i="3" s="1"/>
  <c r="K122" i="3"/>
  <c r="Q122" i="3" s="1"/>
  <c r="K123" i="3"/>
  <c r="K124" i="3"/>
  <c r="Q124" i="3" s="1"/>
  <c r="K125" i="3"/>
  <c r="Q125" i="3" s="1"/>
  <c r="K126" i="3"/>
  <c r="Q126" i="3" s="1"/>
  <c r="K127" i="3"/>
  <c r="Q127" i="3" s="1"/>
  <c r="K128" i="3"/>
  <c r="Q128" i="3" s="1"/>
  <c r="K129" i="3"/>
  <c r="Q129" i="3" s="1"/>
  <c r="K130" i="3"/>
  <c r="Q130" i="3" s="1"/>
  <c r="K131" i="3"/>
  <c r="Q131" i="3" s="1"/>
  <c r="K132" i="3"/>
  <c r="Q132" i="3" s="1"/>
  <c r="K133" i="3"/>
  <c r="Q133" i="3" s="1"/>
  <c r="K134" i="3"/>
  <c r="Q134" i="3" s="1"/>
  <c r="K135" i="3"/>
  <c r="K136" i="3"/>
  <c r="Q136" i="3" s="1"/>
  <c r="K137" i="3"/>
  <c r="Q137" i="3" s="1"/>
  <c r="K138" i="3"/>
  <c r="Q138" i="3" s="1"/>
  <c r="K139" i="3"/>
  <c r="Q139" i="3" s="1"/>
  <c r="K140" i="3"/>
  <c r="Q140" i="3" s="1"/>
  <c r="K141" i="3"/>
  <c r="Q141" i="3" s="1"/>
  <c r="K142" i="3"/>
  <c r="Q142" i="3" s="1"/>
  <c r="K143" i="3"/>
  <c r="Q143" i="3" s="1"/>
  <c r="K144" i="3"/>
  <c r="Q144" i="3" s="1"/>
  <c r="K145" i="3"/>
  <c r="Q145" i="3" s="1"/>
  <c r="K146" i="3"/>
  <c r="Q146" i="3" s="1"/>
  <c r="K147" i="3"/>
  <c r="Q147" i="3" s="1"/>
  <c r="K148" i="3"/>
  <c r="Q148" i="3" s="1"/>
  <c r="K149" i="3"/>
  <c r="Q149" i="3" s="1"/>
  <c r="K150" i="3"/>
  <c r="Q150" i="3" s="1"/>
  <c r="K151" i="3"/>
  <c r="Q151" i="3" s="1"/>
  <c r="K152" i="3"/>
  <c r="Q152" i="3" s="1"/>
  <c r="K153" i="3"/>
  <c r="Q153" i="3" s="1"/>
  <c r="K154" i="3"/>
  <c r="Q154" i="3" s="1"/>
  <c r="K155" i="3"/>
  <c r="Q155" i="3" s="1"/>
  <c r="K156" i="3"/>
  <c r="Q156" i="3" s="1"/>
  <c r="K157" i="3"/>
  <c r="Q157" i="3" s="1"/>
  <c r="K158" i="3"/>
  <c r="Q158" i="3" s="1"/>
  <c r="K159" i="3"/>
  <c r="K160" i="3"/>
  <c r="Q160" i="3" s="1"/>
  <c r="K161" i="3"/>
  <c r="Q161" i="3" s="1"/>
  <c r="K162" i="3"/>
  <c r="Q162" i="3" s="1"/>
  <c r="K163" i="3"/>
  <c r="Q163" i="3" s="1"/>
  <c r="K164" i="3"/>
  <c r="Q164" i="3" s="1"/>
  <c r="K165" i="3"/>
  <c r="Q165" i="3" s="1"/>
  <c r="K166" i="3"/>
  <c r="Q166" i="3" s="1"/>
  <c r="K167" i="3"/>
  <c r="Q167" i="3" s="1"/>
  <c r="K168" i="3"/>
  <c r="Q168" i="3" s="1"/>
  <c r="K169" i="3"/>
  <c r="Q169" i="3" s="1"/>
  <c r="K170" i="3"/>
  <c r="Q170" i="3" s="1"/>
  <c r="K171" i="3"/>
  <c r="K172" i="3"/>
  <c r="Q172" i="3" s="1"/>
  <c r="K173" i="3"/>
  <c r="Q173" i="3" s="1"/>
  <c r="K174" i="3"/>
  <c r="Q174" i="3" s="1"/>
  <c r="K175" i="3"/>
  <c r="Q175" i="3" s="1"/>
  <c r="K176" i="3"/>
  <c r="Q176" i="3" s="1"/>
  <c r="K177" i="3"/>
  <c r="Q177" i="3" s="1"/>
  <c r="K178" i="3"/>
  <c r="Q178" i="3" s="1"/>
  <c r="K179" i="3"/>
  <c r="Q179" i="3" s="1"/>
  <c r="K180" i="3"/>
  <c r="Q180" i="3" s="1"/>
  <c r="K181" i="3"/>
  <c r="Q181" i="3" s="1"/>
  <c r="K182" i="3"/>
  <c r="Q182" i="3" s="1"/>
  <c r="K183" i="3"/>
  <c r="Q183" i="3" s="1"/>
  <c r="K184" i="3"/>
  <c r="Q184" i="3" s="1"/>
  <c r="K185" i="3"/>
  <c r="Q185" i="3" s="1"/>
  <c r="K186" i="3"/>
  <c r="Q186" i="3" s="1"/>
  <c r="K187" i="3"/>
  <c r="Q187" i="3" s="1"/>
  <c r="K188" i="3"/>
  <c r="Q188" i="3" s="1"/>
  <c r="K189" i="3"/>
  <c r="Q189" i="3" s="1"/>
  <c r="K190" i="3"/>
  <c r="Q190" i="3" s="1"/>
  <c r="K191" i="3"/>
  <c r="Q191" i="3" s="1"/>
  <c r="K192" i="3"/>
  <c r="Q192" i="3" s="1"/>
  <c r="K193" i="3"/>
  <c r="Q193" i="3" s="1"/>
  <c r="K194" i="3"/>
  <c r="Q194" i="3" s="1"/>
  <c r="K195" i="3"/>
  <c r="Q195" i="3" s="1"/>
  <c r="K196" i="3"/>
  <c r="Q196" i="3" s="1"/>
  <c r="K197" i="3"/>
  <c r="Q197" i="3" s="1"/>
  <c r="K198" i="3"/>
  <c r="Q198" i="3" s="1"/>
  <c r="K199" i="3"/>
  <c r="Q199" i="3" s="1"/>
  <c r="K200" i="3"/>
  <c r="Q200" i="3" s="1"/>
  <c r="K201" i="3"/>
  <c r="Q201" i="3" s="1"/>
  <c r="K202" i="3"/>
  <c r="Q202" i="3" s="1"/>
  <c r="K203" i="3"/>
  <c r="Q203" i="3" s="1"/>
  <c r="K204" i="3"/>
  <c r="Q204" i="3" s="1"/>
  <c r="K205" i="3"/>
  <c r="Q205" i="3" s="1"/>
  <c r="K206" i="3"/>
  <c r="Q206" i="3" s="1"/>
  <c r="K207" i="3"/>
  <c r="K208" i="3"/>
  <c r="Q208" i="3" s="1"/>
  <c r="K209" i="3"/>
  <c r="Q209" i="3" s="1"/>
  <c r="K210" i="3"/>
  <c r="K211" i="3"/>
  <c r="Q211" i="3" s="1"/>
  <c r="K212" i="3"/>
  <c r="Q212" i="3" s="1"/>
  <c r="K213" i="3"/>
  <c r="Q213" i="3" s="1"/>
  <c r="K214" i="3"/>
  <c r="K215" i="3"/>
  <c r="Q215" i="3" s="1"/>
  <c r="K216" i="3"/>
  <c r="Q216" i="3" s="1"/>
  <c r="K217" i="3"/>
  <c r="Q217" i="3" s="1"/>
  <c r="K218" i="3"/>
  <c r="Q218" i="3" s="1"/>
  <c r="K219" i="3"/>
  <c r="Q219" i="3" s="1"/>
  <c r="K220" i="3"/>
  <c r="Q220" i="3" s="1"/>
  <c r="K221" i="3"/>
  <c r="Q221" i="3" s="1"/>
  <c r="K222" i="3"/>
  <c r="Q222" i="3" s="1"/>
  <c r="K223" i="3"/>
  <c r="Q223" i="3" s="1"/>
  <c r="K224" i="3"/>
  <c r="Q224" i="3" s="1"/>
  <c r="K225" i="3"/>
  <c r="Q225" i="3" s="1"/>
  <c r="K226" i="3"/>
  <c r="Q226" i="3" s="1"/>
  <c r="K227" i="3"/>
  <c r="Q227" i="3" s="1"/>
  <c r="K228" i="3"/>
  <c r="Q228" i="3" s="1"/>
  <c r="K229" i="3"/>
  <c r="Q229" i="3" s="1"/>
  <c r="K230" i="3"/>
  <c r="Q230" i="3" s="1"/>
  <c r="K231" i="3"/>
  <c r="K232" i="3"/>
  <c r="K233" i="3"/>
  <c r="Q233" i="3" s="1"/>
  <c r="K234" i="3"/>
  <c r="K235" i="3"/>
  <c r="Q235" i="3" s="1"/>
  <c r="K236" i="3"/>
  <c r="Q236" i="3" s="1"/>
  <c r="K237" i="3"/>
  <c r="Q237" i="3" s="1"/>
  <c r="K238" i="3"/>
  <c r="Q238" i="3" s="1"/>
  <c r="K239" i="3"/>
  <c r="Q239" i="3" s="1"/>
  <c r="K240" i="3"/>
  <c r="Q240" i="3" s="1"/>
  <c r="K241" i="3"/>
  <c r="Q241" i="3" s="1"/>
  <c r="K242" i="3"/>
  <c r="Q242" i="3" s="1"/>
  <c r="K243" i="3"/>
  <c r="Q243" i="3" s="1"/>
  <c r="K244" i="3"/>
  <c r="Q244" i="3" s="1"/>
  <c r="K245" i="3"/>
  <c r="Q245" i="3" s="1"/>
  <c r="K246" i="3"/>
  <c r="Q246" i="3" s="1"/>
  <c r="K247" i="3"/>
  <c r="Q247" i="3" s="1"/>
  <c r="K248" i="3"/>
  <c r="Q248" i="3" s="1"/>
  <c r="K249" i="3"/>
  <c r="Q249" i="3" s="1"/>
  <c r="K250" i="3"/>
  <c r="Q250" i="3" s="1"/>
  <c r="K251" i="3"/>
  <c r="Q251" i="3" s="1"/>
  <c r="K252" i="3"/>
  <c r="Q252" i="3" s="1"/>
  <c r="K253" i="3"/>
  <c r="Q253" i="3" s="1"/>
  <c r="K254" i="3"/>
  <c r="Q254" i="3" s="1"/>
  <c r="K255" i="3"/>
  <c r="Q255" i="3" s="1"/>
  <c r="K256" i="3"/>
  <c r="Q256" i="3" s="1"/>
  <c r="K257" i="3"/>
  <c r="Q257" i="3" s="1"/>
  <c r="K258" i="3"/>
  <c r="Q258" i="3" s="1"/>
  <c r="K259" i="3"/>
  <c r="Q259" i="3" s="1"/>
  <c r="K260" i="3"/>
  <c r="Q260" i="3" s="1"/>
  <c r="K261" i="3"/>
  <c r="Q261" i="3" s="1"/>
  <c r="K262" i="3"/>
  <c r="Q262" i="3" s="1"/>
  <c r="K263" i="3"/>
  <c r="Q263" i="3" s="1"/>
  <c r="K264" i="3"/>
  <c r="Q264" i="3" s="1"/>
  <c r="K265" i="3"/>
  <c r="Q265" i="3" s="1"/>
  <c r="K266" i="3"/>
  <c r="Q266" i="3" s="1"/>
  <c r="K267" i="3"/>
  <c r="Q267" i="3" s="1"/>
  <c r="K268" i="3"/>
  <c r="Q268" i="3" s="1"/>
  <c r="K269" i="3"/>
  <c r="Q269" i="3" s="1"/>
  <c r="K270" i="3"/>
  <c r="Q270" i="3" s="1"/>
  <c r="K271" i="3"/>
  <c r="Q271" i="3" s="1"/>
  <c r="K272" i="3"/>
  <c r="Q272" i="3" s="1"/>
  <c r="K273" i="3"/>
  <c r="Q273" i="3" s="1"/>
  <c r="K274" i="3"/>
  <c r="Q274" i="3" s="1"/>
  <c r="K275" i="3"/>
  <c r="Q275" i="3" s="1"/>
  <c r="K276" i="3"/>
  <c r="Q276" i="3" s="1"/>
  <c r="K277" i="3"/>
  <c r="Q277" i="3" s="1"/>
  <c r="K278" i="3"/>
  <c r="Q278" i="3" s="1"/>
  <c r="K279" i="3"/>
  <c r="Q279" i="3" s="1"/>
  <c r="K280" i="3"/>
  <c r="Q280" i="3" s="1"/>
  <c r="K281" i="3"/>
  <c r="Q281" i="3" s="1"/>
  <c r="K282" i="3"/>
  <c r="Q282" i="3" s="1"/>
  <c r="K283" i="3"/>
  <c r="Q283" i="3" s="1"/>
  <c r="K284" i="3"/>
  <c r="Q284" i="3" s="1"/>
  <c r="K285" i="3"/>
  <c r="Q285" i="3" s="1"/>
  <c r="K286" i="3"/>
  <c r="Q286" i="3" s="1"/>
  <c r="K287" i="3"/>
  <c r="Q287" i="3" s="1"/>
  <c r="K288" i="3"/>
  <c r="Q288" i="3" s="1"/>
  <c r="K289" i="3"/>
  <c r="Q289" i="3" s="1"/>
  <c r="K290" i="3"/>
  <c r="Q290" i="3" s="1"/>
  <c r="K291" i="3"/>
  <c r="Q291" i="3" s="1"/>
  <c r="K292" i="3"/>
  <c r="Q292" i="3" s="1"/>
  <c r="K293" i="3"/>
  <c r="Q293" i="3" s="1"/>
  <c r="K294" i="3"/>
  <c r="Q294" i="3" s="1"/>
  <c r="K295" i="3"/>
  <c r="Q295" i="3" s="1"/>
  <c r="K296" i="3"/>
  <c r="Q296" i="3" s="1"/>
  <c r="K297" i="3"/>
  <c r="Q297" i="3" s="1"/>
  <c r="K298" i="3"/>
  <c r="Q298" i="3" s="1"/>
  <c r="K299" i="3"/>
  <c r="Q299" i="3" s="1"/>
  <c r="K300" i="3"/>
  <c r="Q300" i="3" s="1"/>
  <c r="K301" i="3"/>
  <c r="Q301" i="3" s="1"/>
  <c r="K302" i="3"/>
  <c r="Q302" i="3" s="1"/>
  <c r="K303" i="3"/>
  <c r="K304" i="3"/>
  <c r="Q304" i="3" s="1"/>
  <c r="K305" i="3"/>
  <c r="Q305" i="3" s="1"/>
  <c r="K306" i="3"/>
  <c r="Q306" i="3" s="1"/>
  <c r="K307" i="3"/>
  <c r="Q307" i="3" s="1"/>
  <c r="K308" i="3"/>
  <c r="Q308" i="3" s="1"/>
  <c r="K309" i="3"/>
  <c r="Q309" i="3" s="1"/>
  <c r="K310" i="3"/>
  <c r="Q310" i="3" s="1"/>
  <c r="K311" i="3"/>
  <c r="Q311" i="3" s="1"/>
  <c r="K312" i="3"/>
  <c r="Q312" i="3" s="1"/>
  <c r="K313" i="3"/>
  <c r="Q313" i="3" s="1"/>
  <c r="K314" i="3"/>
  <c r="Q314" i="3" s="1"/>
  <c r="K315" i="3"/>
  <c r="K316" i="3"/>
  <c r="Q316" i="3" s="1"/>
  <c r="K317" i="3"/>
  <c r="Q317" i="3" s="1"/>
  <c r="K318" i="3"/>
  <c r="Q318" i="3" s="1"/>
  <c r="K319" i="3"/>
  <c r="Q319" i="3" s="1"/>
  <c r="K320" i="3"/>
  <c r="Q320" i="3" s="1"/>
  <c r="K321" i="3"/>
  <c r="Q321" i="3" s="1"/>
  <c r="K322" i="3"/>
  <c r="Q322" i="3" s="1"/>
  <c r="K323" i="3"/>
  <c r="Q323" i="3" s="1"/>
  <c r="K324" i="3"/>
  <c r="Q324" i="3" s="1"/>
  <c r="K325" i="3"/>
  <c r="Q325" i="3" s="1"/>
  <c r="K326" i="3"/>
  <c r="Q326" i="3" s="1"/>
  <c r="K327" i="3"/>
  <c r="K328" i="3"/>
  <c r="Q328" i="3" s="1"/>
  <c r="K329" i="3"/>
  <c r="K330" i="3"/>
  <c r="Q330" i="3" s="1"/>
  <c r="K331" i="3"/>
  <c r="Q331" i="3" s="1"/>
  <c r="K332" i="3"/>
  <c r="Q332" i="3" s="1"/>
  <c r="K333" i="3"/>
  <c r="Q333" i="3" s="1"/>
  <c r="K334" i="3"/>
  <c r="Q334" i="3" s="1"/>
  <c r="K335" i="3"/>
  <c r="Q335" i="3" s="1"/>
  <c r="K336" i="3"/>
  <c r="Q336" i="3" s="1"/>
  <c r="K337" i="3"/>
  <c r="Q337" i="3" s="1"/>
  <c r="K338" i="3"/>
  <c r="Q338" i="3" s="1"/>
  <c r="K339" i="3"/>
  <c r="Q339" i="3" s="1"/>
  <c r="K340" i="3"/>
  <c r="Q340" i="3" s="1"/>
  <c r="K341" i="3"/>
  <c r="Q341" i="3" s="1"/>
  <c r="K342" i="3"/>
  <c r="Q342" i="3" s="1"/>
  <c r="K343" i="3"/>
  <c r="Q343" i="3" s="1"/>
  <c r="K344" i="3"/>
  <c r="Q344" i="3" s="1"/>
  <c r="K345" i="3"/>
  <c r="Q345" i="3" s="1"/>
  <c r="K346" i="3"/>
  <c r="Q346" i="3" s="1"/>
  <c r="K347" i="3"/>
  <c r="Q347" i="3" s="1"/>
  <c r="K348" i="3"/>
  <c r="Q348" i="3" s="1"/>
  <c r="K349" i="3"/>
  <c r="Q349" i="3" s="1"/>
  <c r="K350" i="3"/>
  <c r="Q350" i="3" s="1"/>
  <c r="K351" i="3"/>
  <c r="Q351" i="3" s="1"/>
  <c r="K352" i="3"/>
  <c r="Q352" i="3" s="1"/>
  <c r="K353" i="3"/>
  <c r="Q353" i="3" s="1"/>
  <c r="K354" i="3"/>
  <c r="Q354" i="3" s="1"/>
  <c r="K355" i="3"/>
  <c r="Q355" i="3" s="1"/>
  <c r="K356" i="3"/>
  <c r="Q356" i="3" s="1"/>
  <c r="K357" i="3"/>
  <c r="Q357" i="3" s="1"/>
  <c r="K358" i="3"/>
  <c r="K359" i="3"/>
  <c r="Q359" i="3" s="1"/>
  <c r="K360" i="3"/>
  <c r="Q360" i="3" s="1"/>
  <c r="K361" i="3"/>
  <c r="Q361" i="3" s="1"/>
  <c r="K362" i="3"/>
  <c r="Q362" i="3" s="1"/>
  <c r="K363" i="3"/>
  <c r="K364" i="3"/>
  <c r="Q364" i="3" s="1"/>
  <c r="K365" i="3"/>
  <c r="Q365" i="3" s="1"/>
  <c r="K366" i="3"/>
  <c r="Q366" i="3" s="1"/>
  <c r="K367" i="3"/>
  <c r="Q367" i="3" s="1"/>
  <c r="K368" i="3"/>
  <c r="Q368" i="3" s="1"/>
  <c r="K369" i="3"/>
  <c r="Q369" i="3" s="1"/>
  <c r="K370" i="3"/>
  <c r="K371" i="3"/>
  <c r="Q371" i="3" s="1"/>
  <c r="K372" i="3"/>
  <c r="Q372" i="3" s="1"/>
  <c r="K373" i="3"/>
  <c r="Q373" i="3" s="1"/>
  <c r="K374" i="3"/>
  <c r="Q374" i="3" s="1"/>
  <c r="K375" i="3"/>
  <c r="Q375" i="3" s="1"/>
  <c r="K376" i="3"/>
  <c r="Q376" i="3" s="1"/>
  <c r="K377" i="3"/>
  <c r="Q377" i="3" s="1"/>
  <c r="K378" i="3"/>
  <c r="Q378" i="3" s="1"/>
  <c r="K379" i="3"/>
  <c r="Q379" i="3" s="1"/>
  <c r="K380" i="3"/>
  <c r="Q380" i="3" s="1"/>
  <c r="K381" i="3"/>
  <c r="Q381" i="3" s="1"/>
  <c r="K382" i="3"/>
  <c r="Q382" i="3" s="1"/>
  <c r="K383" i="3"/>
  <c r="Q383" i="3" s="1"/>
  <c r="K384" i="3"/>
  <c r="Q384" i="3" s="1"/>
  <c r="K385" i="3"/>
  <c r="Q385" i="3" s="1"/>
  <c r="K386" i="3"/>
  <c r="Q386" i="3" s="1"/>
  <c r="K387" i="3"/>
  <c r="K388" i="3"/>
  <c r="Q388" i="3" s="1"/>
  <c r="K389" i="3"/>
  <c r="Q389" i="3" s="1"/>
  <c r="K390" i="3"/>
  <c r="Q390" i="3" s="1"/>
  <c r="K391" i="3"/>
  <c r="Q391" i="3" s="1"/>
  <c r="K392" i="3"/>
  <c r="Q392" i="3" s="1"/>
  <c r="K393" i="3"/>
  <c r="Q393" i="3" s="1"/>
  <c r="K394" i="3"/>
  <c r="Q394" i="3" s="1"/>
  <c r="K395" i="3"/>
  <c r="Q395" i="3" s="1"/>
  <c r="K396" i="3"/>
  <c r="Q396" i="3" s="1"/>
  <c r="K397" i="3"/>
  <c r="Q397" i="3" s="1"/>
  <c r="K398" i="3"/>
  <c r="Q398" i="3" s="1"/>
  <c r="K399" i="3"/>
  <c r="K400" i="3"/>
  <c r="Q400" i="3" s="1"/>
  <c r="K401" i="3"/>
  <c r="Q401" i="3" s="1"/>
  <c r="K402" i="3"/>
  <c r="Q402" i="3" s="1"/>
  <c r="K403" i="3"/>
  <c r="Q403" i="3" s="1"/>
  <c r="K404" i="3"/>
  <c r="Q404" i="3" s="1"/>
  <c r="K405" i="3"/>
  <c r="Q405" i="3" s="1"/>
  <c r="K406" i="3"/>
  <c r="Q406" i="3" s="1"/>
  <c r="K407" i="3"/>
  <c r="Q407" i="3" s="1"/>
  <c r="K408" i="3"/>
  <c r="Q408" i="3" s="1"/>
  <c r="K409" i="3"/>
  <c r="Q409" i="3" s="1"/>
  <c r="K410" i="3"/>
  <c r="Q410" i="3" s="1"/>
  <c r="K411" i="3"/>
  <c r="Q411" i="3" s="1"/>
  <c r="K412" i="3"/>
  <c r="Q412" i="3" s="1"/>
  <c r="K413" i="3"/>
  <c r="Q413" i="3" s="1"/>
  <c r="K414" i="3"/>
  <c r="Q414" i="3" s="1"/>
  <c r="K415" i="3"/>
  <c r="Q415" i="3" s="1"/>
  <c r="K416" i="3"/>
  <c r="Q416" i="3" s="1"/>
  <c r="K417" i="3"/>
  <c r="Q417" i="3" s="1"/>
  <c r="K418" i="3"/>
  <c r="Q418" i="3" s="1"/>
  <c r="K419" i="3"/>
  <c r="Q419" i="3" s="1"/>
  <c r="K420" i="3"/>
  <c r="Q420" i="3" s="1"/>
  <c r="K421" i="3"/>
  <c r="Q421" i="3" s="1"/>
  <c r="K422" i="3"/>
  <c r="Q422" i="3" s="1"/>
  <c r="K423" i="3"/>
  <c r="K424" i="3"/>
  <c r="Q424" i="3" s="1"/>
  <c r="K425" i="3"/>
  <c r="Q425" i="3" s="1"/>
  <c r="K426" i="3"/>
  <c r="K427" i="3"/>
  <c r="Q427" i="3" s="1"/>
  <c r="K428" i="3"/>
  <c r="Q428" i="3" s="1"/>
  <c r="K429" i="3"/>
  <c r="Q429" i="3" s="1"/>
  <c r="K430" i="3"/>
  <c r="Q430" i="3" s="1"/>
  <c r="K431" i="3"/>
  <c r="Q431" i="3" s="1"/>
  <c r="K432" i="3"/>
  <c r="Q432" i="3" s="1"/>
  <c r="K433" i="3"/>
  <c r="Q433" i="3" s="1"/>
  <c r="K434" i="3"/>
  <c r="Q434" i="3" s="1"/>
  <c r="K435" i="3"/>
  <c r="Q435" i="3" s="1"/>
  <c r="K436" i="3"/>
  <c r="Q436" i="3" s="1"/>
  <c r="K437" i="3"/>
  <c r="Q437" i="3" s="1"/>
  <c r="K438" i="3"/>
  <c r="Q438" i="3" s="1"/>
  <c r="K439" i="3"/>
  <c r="Q439" i="3" s="1"/>
  <c r="K440" i="3"/>
  <c r="Q440" i="3" s="1"/>
  <c r="K441" i="3"/>
  <c r="Q441" i="3" s="1"/>
  <c r="K442" i="3"/>
  <c r="Q442" i="3" s="1"/>
  <c r="K443" i="3"/>
  <c r="Q443" i="3" s="1"/>
  <c r="K444" i="3"/>
  <c r="Q444" i="3" s="1"/>
  <c r="K445" i="3"/>
  <c r="Q445" i="3" s="1"/>
  <c r="K446" i="3"/>
  <c r="Q446" i="3" s="1"/>
  <c r="K447" i="3"/>
  <c r="Q447" i="3" s="1"/>
  <c r="K448" i="3"/>
  <c r="K449" i="3"/>
  <c r="Q449" i="3" s="1"/>
  <c r="K450" i="3"/>
  <c r="Q450" i="3" s="1"/>
  <c r="K451" i="3"/>
  <c r="Q451" i="3" s="1"/>
  <c r="K452" i="3"/>
  <c r="Q452" i="3" s="1"/>
  <c r="K453" i="3"/>
  <c r="Q453" i="3" s="1"/>
  <c r="K454" i="3"/>
  <c r="Q454" i="3" s="1"/>
  <c r="K455" i="3"/>
  <c r="Q455" i="3" s="1"/>
  <c r="K456" i="3"/>
  <c r="Q456" i="3" s="1"/>
  <c r="K457" i="3"/>
  <c r="Q457" i="3" s="1"/>
  <c r="K458" i="3"/>
  <c r="Q458" i="3" s="1"/>
  <c r="K459" i="3"/>
  <c r="Q459" i="3" s="1"/>
  <c r="K460" i="3"/>
  <c r="Q460" i="3" s="1"/>
  <c r="K461" i="3"/>
  <c r="Q461" i="3" s="1"/>
  <c r="K462" i="3"/>
  <c r="K463" i="3"/>
  <c r="Q463" i="3" s="1"/>
  <c r="K464" i="3"/>
  <c r="Q464" i="3" s="1"/>
  <c r="K465" i="3"/>
  <c r="Q465" i="3" s="1"/>
  <c r="K466" i="3"/>
  <c r="K467" i="3"/>
  <c r="Q467" i="3" s="1"/>
  <c r="K468" i="3"/>
  <c r="Q468" i="3" s="1"/>
  <c r="K469" i="3"/>
  <c r="Q469" i="3" s="1"/>
  <c r="K470" i="3"/>
  <c r="Q470" i="3" s="1"/>
  <c r="K471" i="3"/>
  <c r="K472" i="3"/>
  <c r="Q472" i="3" s="1"/>
  <c r="K473" i="3"/>
  <c r="Q473" i="3" s="1"/>
  <c r="K474" i="3"/>
  <c r="Q474" i="3" s="1"/>
  <c r="K475" i="3"/>
  <c r="Q475" i="3" s="1"/>
  <c r="K476" i="3"/>
  <c r="Q476" i="3" s="1"/>
  <c r="K477" i="3"/>
  <c r="Q477" i="3" s="1"/>
  <c r="K478" i="3"/>
  <c r="Q478" i="3" s="1"/>
  <c r="K479" i="3"/>
  <c r="Q479" i="3" s="1"/>
  <c r="K480" i="3"/>
  <c r="Q480" i="3" s="1"/>
  <c r="K481" i="3"/>
  <c r="Q481" i="3" s="1"/>
  <c r="K482" i="3"/>
  <c r="Q482" i="3" s="1"/>
  <c r="K483" i="3"/>
  <c r="Q483" i="3" s="1"/>
  <c r="K484" i="3"/>
  <c r="Q484" i="3" s="1"/>
  <c r="K485" i="3"/>
  <c r="Q485" i="3" s="1"/>
  <c r="K486" i="3"/>
  <c r="Q486" i="3" s="1"/>
  <c r="K487" i="3"/>
  <c r="Q487" i="3" s="1"/>
  <c r="K488" i="3"/>
  <c r="Q488" i="3" s="1"/>
  <c r="K489" i="3"/>
  <c r="Q489" i="3" s="1"/>
  <c r="K490" i="3"/>
  <c r="Q490" i="3" s="1"/>
  <c r="K491" i="3"/>
  <c r="Q491" i="3" s="1"/>
  <c r="K492" i="3"/>
  <c r="Q492" i="3" s="1"/>
  <c r="K493" i="3"/>
  <c r="Q493" i="3" s="1"/>
  <c r="K494" i="3"/>
  <c r="Q494" i="3" s="1"/>
  <c r="K495" i="3"/>
  <c r="K496" i="3"/>
  <c r="Q496" i="3" s="1"/>
  <c r="K497" i="3"/>
  <c r="Q497" i="3" s="1"/>
  <c r="K498" i="3"/>
  <c r="K499" i="3"/>
  <c r="Q499" i="3" s="1"/>
  <c r="K500" i="3"/>
  <c r="Q500" i="3" s="1"/>
  <c r="K501" i="3"/>
  <c r="Q501" i="3" s="1"/>
  <c r="K502" i="3"/>
  <c r="Q502" i="3" s="1"/>
  <c r="K503" i="3"/>
  <c r="Q503" i="3" s="1"/>
  <c r="K504" i="3"/>
  <c r="Q504" i="3" s="1"/>
  <c r="K505" i="3"/>
  <c r="Q505" i="3" s="1"/>
  <c r="K506" i="3"/>
  <c r="Q506" i="3" s="1"/>
  <c r="K507" i="3"/>
  <c r="K508" i="3"/>
  <c r="Q508" i="3" s="1"/>
  <c r="K509" i="3"/>
  <c r="Q509" i="3" s="1"/>
  <c r="K510" i="3"/>
  <c r="Q510" i="3" s="1"/>
  <c r="K511" i="3"/>
  <c r="Q511" i="3" s="1"/>
  <c r="K512" i="3"/>
  <c r="Q512" i="3" s="1"/>
  <c r="K513" i="3"/>
  <c r="Q513" i="3" s="1"/>
  <c r="K514" i="3"/>
  <c r="Q514" i="3" s="1"/>
  <c r="K515" i="3"/>
  <c r="Q515" i="3" s="1"/>
  <c r="K516" i="3"/>
  <c r="Q516" i="3" s="1"/>
  <c r="K517" i="3"/>
  <c r="Q517" i="3" s="1"/>
  <c r="K518" i="3"/>
  <c r="Q518" i="3" s="1"/>
  <c r="K519" i="3"/>
  <c r="K520" i="3"/>
  <c r="Q520" i="3" s="1"/>
  <c r="K521" i="3"/>
  <c r="K522" i="3"/>
  <c r="Q522" i="3" s="1"/>
  <c r="K523" i="3"/>
  <c r="Q523" i="3" s="1"/>
  <c r="K524" i="3"/>
  <c r="Q524" i="3" s="1"/>
  <c r="K525" i="3"/>
  <c r="Q525" i="3" s="1"/>
  <c r="K526" i="3"/>
  <c r="Q526" i="3" s="1"/>
  <c r="K527" i="3"/>
  <c r="Q527" i="3" s="1"/>
  <c r="K528" i="3"/>
  <c r="Q528" i="3" s="1"/>
  <c r="K529" i="3"/>
  <c r="Q529" i="3" s="1"/>
  <c r="K530" i="3"/>
  <c r="Q530" i="3" s="1"/>
  <c r="K531" i="3"/>
  <c r="Q531" i="3" s="1"/>
  <c r="K532" i="3"/>
  <c r="Q532" i="3" s="1"/>
  <c r="K533" i="3"/>
  <c r="Q533" i="3" s="1"/>
  <c r="K534" i="3"/>
  <c r="Q534" i="3" s="1"/>
  <c r="K535" i="3"/>
  <c r="Q535" i="3" s="1"/>
  <c r="K536" i="3"/>
  <c r="Q536" i="3" s="1"/>
  <c r="K537" i="3"/>
  <c r="Q537" i="3" s="1"/>
  <c r="K538" i="3"/>
  <c r="Q538" i="3" s="1"/>
  <c r="K539" i="3"/>
  <c r="Q539" i="3" s="1"/>
  <c r="K540" i="3"/>
  <c r="Q540" i="3" s="1"/>
  <c r="K541" i="3"/>
  <c r="Q541" i="3" s="1"/>
  <c r="K542" i="3"/>
  <c r="Q542" i="3" s="1"/>
  <c r="K543" i="3"/>
  <c r="Q543" i="3" s="1"/>
  <c r="K544" i="3"/>
  <c r="Q544" i="3" s="1"/>
  <c r="K545" i="3"/>
  <c r="Q545" i="3" s="1"/>
  <c r="K546" i="3"/>
  <c r="Q546" i="3" s="1"/>
  <c r="K547" i="3"/>
  <c r="Q547" i="3" s="1"/>
  <c r="K548" i="3"/>
  <c r="Q548" i="3" s="1"/>
  <c r="K549" i="3"/>
  <c r="Q549" i="3" s="1"/>
  <c r="K550" i="3"/>
  <c r="Q550" i="3" s="1"/>
  <c r="K551" i="3"/>
  <c r="Q551" i="3" s="1"/>
  <c r="K552" i="3"/>
  <c r="Q552" i="3" s="1"/>
  <c r="K553" i="3"/>
  <c r="Q553" i="3" s="1"/>
  <c r="K554" i="3"/>
  <c r="Q554" i="3" s="1"/>
  <c r="K555" i="3"/>
  <c r="K556" i="3"/>
  <c r="K557" i="3"/>
  <c r="Q557" i="3" s="1"/>
  <c r="K558" i="3"/>
  <c r="Q558" i="3" s="1"/>
  <c r="K559" i="3"/>
  <c r="Q559" i="3" s="1"/>
  <c r="K560" i="3"/>
  <c r="Q560" i="3" s="1"/>
  <c r="K561" i="3"/>
  <c r="Q561" i="3" s="1"/>
  <c r="K562" i="3"/>
  <c r="Q562" i="3" s="1"/>
  <c r="K563" i="3"/>
  <c r="Q563" i="3" s="1"/>
  <c r="K564" i="3"/>
  <c r="Q564" i="3" s="1"/>
  <c r="K565" i="3"/>
  <c r="Q565" i="3" s="1"/>
  <c r="K566" i="3"/>
  <c r="Q566" i="3" s="1"/>
  <c r="K567" i="3"/>
  <c r="Q567" i="3" s="1"/>
  <c r="K568" i="3"/>
  <c r="Q568" i="3" s="1"/>
  <c r="K569" i="3"/>
  <c r="Q569" i="3" s="1"/>
  <c r="K570" i="3"/>
  <c r="Q570" i="3" s="1"/>
  <c r="K571" i="3"/>
  <c r="Q571" i="3" s="1"/>
  <c r="K572" i="3"/>
  <c r="Q572" i="3" s="1"/>
  <c r="K573" i="3"/>
  <c r="Q573" i="3" s="1"/>
  <c r="K574" i="3"/>
  <c r="Q574" i="3" s="1"/>
  <c r="K575" i="3"/>
  <c r="Q575" i="3" s="1"/>
  <c r="K576" i="3"/>
  <c r="Q576" i="3" s="1"/>
  <c r="K577" i="3"/>
  <c r="Q577" i="3" s="1"/>
  <c r="K578" i="3"/>
  <c r="Q578" i="3" s="1"/>
  <c r="K579" i="3"/>
  <c r="K580" i="3"/>
  <c r="Q580" i="3" s="1"/>
  <c r="K581" i="3"/>
  <c r="Q581" i="3" s="1"/>
  <c r="K582" i="3"/>
  <c r="Q582" i="3" s="1"/>
  <c r="K583" i="3"/>
  <c r="Q583" i="3" s="1"/>
  <c r="K584" i="3"/>
  <c r="Q584" i="3" s="1"/>
  <c r="K585" i="3"/>
  <c r="Q585" i="3" s="1"/>
  <c r="K586" i="3"/>
  <c r="Q586" i="3" s="1"/>
  <c r="K587" i="3"/>
  <c r="Q587" i="3" s="1"/>
  <c r="K588" i="3"/>
  <c r="Q588" i="3" s="1"/>
  <c r="K589" i="3"/>
  <c r="Q589" i="3" s="1"/>
  <c r="K590" i="3"/>
  <c r="Q590" i="3" s="1"/>
  <c r="K591" i="3"/>
  <c r="K592" i="3"/>
  <c r="Q592" i="3" s="1"/>
  <c r="K593" i="3"/>
  <c r="Q593" i="3" s="1"/>
  <c r="K594" i="3"/>
  <c r="Q594" i="3" s="1"/>
  <c r="K595" i="3"/>
  <c r="Q595" i="3" s="1"/>
  <c r="K596" i="3"/>
  <c r="Q596" i="3" s="1"/>
  <c r="K597" i="3"/>
  <c r="Q597" i="3" s="1"/>
  <c r="K598" i="3"/>
  <c r="Q598" i="3" s="1"/>
  <c r="K599" i="3"/>
  <c r="Q599" i="3" s="1"/>
  <c r="K600" i="3"/>
  <c r="Q600" i="3" s="1"/>
  <c r="K601" i="3"/>
  <c r="Q601" i="3" s="1"/>
  <c r="K602" i="3"/>
  <c r="Q602" i="3" s="1"/>
  <c r="K603" i="3"/>
  <c r="Q603" i="3" s="1"/>
  <c r="K604" i="3"/>
  <c r="Q604" i="3" s="1"/>
  <c r="K605" i="3"/>
  <c r="Q605" i="3" s="1"/>
  <c r="K606" i="3"/>
  <c r="Q606" i="3" s="1"/>
  <c r="K607" i="3"/>
  <c r="Q607" i="3" s="1"/>
  <c r="K608" i="3"/>
  <c r="Q608" i="3" s="1"/>
  <c r="K609" i="3"/>
  <c r="Q609" i="3" s="1"/>
  <c r="K610" i="3"/>
  <c r="Q610" i="3" s="1"/>
  <c r="K611" i="3"/>
  <c r="Q611" i="3" s="1"/>
  <c r="K612" i="3"/>
  <c r="Q612" i="3" s="1"/>
  <c r="K613" i="3"/>
  <c r="Q613" i="3" s="1"/>
  <c r="K614" i="3"/>
  <c r="Q614" i="3" s="1"/>
  <c r="K615" i="3"/>
  <c r="Q615" i="3" s="1"/>
  <c r="K616" i="3"/>
  <c r="Q616" i="3" s="1"/>
  <c r="K617" i="3"/>
  <c r="Q617" i="3" s="1"/>
  <c r="K618" i="3"/>
  <c r="Q618" i="3" s="1"/>
  <c r="K619" i="3"/>
  <c r="Q619" i="3" s="1"/>
  <c r="K620" i="3"/>
  <c r="Q620" i="3" s="1"/>
  <c r="K621" i="3"/>
  <c r="Q621" i="3" s="1"/>
  <c r="K622" i="3"/>
  <c r="Q622" i="3" s="1"/>
  <c r="K623" i="3"/>
  <c r="Q623" i="3" s="1"/>
  <c r="K624" i="3"/>
  <c r="Q624" i="3" s="1"/>
  <c r="K625" i="3"/>
  <c r="K626" i="3"/>
  <c r="Q626" i="3" s="1"/>
  <c r="K627" i="3"/>
  <c r="Q627" i="3" s="1"/>
  <c r="K628" i="3"/>
  <c r="Q628" i="3" s="1"/>
  <c r="K629" i="3"/>
  <c r="Q629" i="3" s="1"/>
  <c r="K630" i="3"/>
  <c r="Q630" i="3" s="1"/>
  <c r="K631" i="3"/>
  <c r="Q631" i="3" s="1"/>
  <c r="K632" i="3"/>
  <c r="Q632" i="3" s="1"/>
  <c r="K633" i="3"/>
  <c r="Q633" i="3" s="1"/>
  <c r="K634" i="3"/>
  <c r="Q634" i="3" s="1"/>
  <c r="K635" i="3"/>
  <c r="Q635" i="3" s="1"/>
  <c r="K636" i="3"/>
  <c r="Q636" i="3" s="1"/>
  <c r="K637" i="3"/>
  <c r="Q637" i="3" s="1"/>
  <c r="K638" i="3"/>
  <c r="Q638" i="3" s="1"/>
  <c r="K639" i="3"/>
  <c r="Q639" i="3" s="1"/>
  <c r="K640" i="3"/>
  <c r="Q640" i="3" s="1"/>
  <c r="K641" i="3"/>
  <c r="Q641" i="3" s="1"/>
  <c r="K642" i="3"/>
  <c r="Q642" i="3" s="1"/>
  <c r="K643" i="3"/>
  <c r="Q643" i="3" s="1"/>
  <c r="K644" i="3"/>
  <c r="Q644" i="3" s="1"/>
  <c r="K645" i="3"/>
  <c r="Q645" i="3" s="1"/>
  <c r="K646" i="3"/>
  <c r="Q646" i="3" s="1"/>
  <c r="K647" i="3"/>
  <c r="Q647" i="3" s="1"/>
  <c r="K6" i="3"/>
  <c r="Q6" i="3" s="1"/>
  <c r="U6" i="3" l="1"/>
  <c r="V6" i="3" s="1"/>
  <c r="T503" i="3"/>
  <c r="T479" i="3"/>
  <c r="T467" i="3"/>
  <c r="T455" i="3"/>
</calcChain>
</file>

<file path=xl/sharedStrings.xml><?xml version="1.0" encoding="utf-8"?>
<sst xmlns="http://schemas.openxmlformats.org/spreadsheetml/2006/main" count="2014" uniqueCount="238">
  <si>
    <t>Background</t>
  </si>
  <si>
    <t>Below are commission terms and conditions by airlines:</t>
  </si>
  <si>
    <t>Airlines</t>
  </si>
  <si>
    <t>Commission</t>
  </si>
  <si>
    <t>Criteria</t>
  </si>
  <si>
    <t>Airlines 1</t>
  </si>
  <si>
    <t>4% of airlines ticket fare</t>
  </si>
  <si>
    <t>Applicable for every weekend booking only</t>
  </si>
  <si>
    <t>Airlines 2</t>
  </si>
  <si>
    <t xml:space="preserve">5% of airlines ticket fare
</t>
  </si>
  <si>
    <t>If the daily sales is more than 20 seats</t>
  </si>
  <si>
    <t>Airlines 3</t>
  </si>
  <si>
    <t>20,000 per seat</t>
  </si>
  <si>
    <t>Only for CGK-SUB and CGK-PKU and CGK-JOG routes, applied for oneway and return</t>
  </si>
  <si>
    <t>Airlines 4</t>
  </si>
  <si>
    <t>15,000 per seat</t>
  </si>
  <si>
    <t>Booking time 1-15 October and Departure time 2 October - 30 November 2015</t>
  </si>
  <si>
    <t>Airlines 5</t>
  </si>
  <si>
    <t>1% if ticket value sold &lt;50 million IDR
2% if ticket value sold 50-100 million IDR
3% if ticket value sold 101 - 200 million IDR
3.5% if ticket value sold &gt;200 million IDR</t>
  </si>
  <si>
    <t>Basic of commission calculation is from airlines ticket fare</t>
  </si>
  <si>
    <t>Payment method</t>
  </si>
  <si>
    <t>Payment Fee</t>
  </si>
  <si>
    <t>Method 1</t>
  </si>
  <si>
    <t>None</t>
  </si>
  <si>
    <t>Method 2</t>
  </si>
  <si>
    <t>3% from amount paid by Customer</t>
  </si>
  <si>
    <t>Method 3</t>
  </si>
  <si>
    <t>4,000 IDR by transactions</t>
  </si>
  <si>
    <t>Method 4</t>
  </si>
  <si>
    <t>3,000 IDR by transactions</t>
  </si>
  <si>
    <t>Instructions</t>
  </si>
  <si>
    <r>
      <rPr>
        <sz val="11"/>
        <color theme="1"/>
        <rFont val="Calibri"/>
        <charset val="134"/>
        <scheme val="minor"/>
      </rPr>
      <t>Complete the following instructions in 30</t>
    </r>
    <r>
      <rPr>
        <b/>
        <sz val="11"/>
        <color rgb="FFFF0000"/>
        <rFont val="Calibri"/>
        <charset val="134"/>
        <scheme val="minor"/>
      </rPr>
      <t xml:space="preserve"> minutes</t>
    </r>
  </si>
  <si>
    <t>Booking ID</t>
  </si>
  <si>
    <t>Booking Date</t>
  </si>
  <si>
    <t>Departure Date</t>
  </si>
  <si>
    <t>Route</t>
  </si>
  <si>
    <t>Number of seat</t>
  </si>
  <si>
    <t>Ticket fare from airlines</t>
  </si>
  <si>
    <t>Selling price to customer</t>
  </si>
  <si>
    <t>PGK_CGK</t>
  </si>
  <si>
    <t>CGK_JOG</t>
  </si>
  <si>
    <t>CGK_DPS</t>
  </si>
  <si>
    <t>CGK_UPG</t>
  </si>
  <si>
    <t>SUB_CGK</t>
  </si>
  <si>
    <t>CGK_TRK</t>
  </si>
  <si>
    <t>JOG_BPN</t>
  </si>
  <si>
    <t>SOC_CGK</t>
  </si>
  <si>
    <t>CGK_KDI</t>
  </si>
  <si>
    <t>DPS_CGK</t>
  </si>
  <si>
    <t>HLP_KNO</t>
  </si>
  <si>
    <t>CGK_PLM</t>
  </si>
  <si>
    <t>KNO_CGK</t>
  </si>
  <si>
    <t>KDI_SUB</t>
  </si>
  <si>
    <t>HLP_PDG</t>
  </si>
  <si>
    <t>BPN_BDO</t>
  </si>
  <si>
    <t>CGK_PDG</t>
  </si>
  <si>
    <t>CGK_LOP</t>
  </si>
  <si>
    <t>DPS_LBJ</t>
  </si>
  <si>
    <t>CGK_KNO</t>
  </si>
  <si>
    <t>HLP_PLM</t>
  </si>
  <si>
    <t>BDO_UPG</t>
  </si>
  <si>
    <t>KOE_CGK</t>
  </si>
  <si>
    <t>CGK_SUB</t>
  </si>
  <si>
    <t>CGK_DJJ</t>
  </si>
  <si>
    <t>BKS_CGK</t>
  </si>
  <si>
    <t>SRG_SUB</t>
  </si>
  <si>
    <t>CGK_SIN</t>
  </si>
  <si>
    <t>PNK_CGK</t>
  </si>
  <si>
    <t>CGK_TKG</t>
  </si>
  <si>
    <t>HLP_UPG</t>
  </si>
  <si>
    <t>CGK_BKS</t>
  </si>
  <si>
    <t>HLP_BKS</t>
  </si>
  <si>
    <t>CGK_BTH</t>
  </si>
  <si>
    <t>SRG_CGK</t>
  </si>
  <si>
    <t>CGK_KUL</t>
  </si>
  <si>
    <t>PNK_HLP</t>
  </si>
  <si>
    <t>SIN_CGK</t>
  </si>
  <si>
    <t>CGK_BTJ</t>
  </si>
  <si>
    <t>DPS_LOP</t>
  </si>
  <si>
    <t>LOP_CGK</t>
  </si>
  <si>
    <t>UPG_CGK</t>
  </si>
  <si>
    <t>PDG_KNO</t>
  </si>
  <si>
    <t>CGK_SRG</t>
  </si>
  <si>
    <t>DPS_BDO</t>
  </si>
  <si>
    <t>TRK_BPN</t>
  </si>
  <si>
    <t>LUV_AMQ</t>
  </si>
  <si>
    <t>CGK_MDC</t>
  </si>
  <si>
    <t>DPS_JOG</t>
  </si>
  <si>
    <t>BPN_CGK</t>
  </si>
  <si>
    <t>BPN_UPG</t>
  </si>
  <si>
    <t>SUB_KNO</t>
  </si>
  <si>
    <t>CGK_PGK</t>
  </si>
  <si>
    <t>BPN_JOG</t>
  </si>
  <si>
    <t>SUB_KOE</t>
  </si>
  <si>
    <t>SRG_BPN</t>
  </si>
  <si>
    <t>BPN_SUB</t>
  </si>
  <si>
    <t>KNO_HLP</t>
  </si>
  <si>
    <t>JOG_CGK</t>
  </si>
  <si>
    <t>BTH_KNO</t>
  </si>
  <si>
    <t>CGK_BDJ</t>
  </si>
  <si>
    <t>BDJ_CGK</t>
  </si>
  <si>
    <t>CGK_BPN</t>
  </si>
  <si>
    <t>HLP_MDC</t>
  </si>
  <si>
    <t>JOG_BDO</t>
  </si>
  <si>
    <t>BPN_TRK</t>
  </si>
  <si>
    <t>LOP_HLP</t>
  </si>
  <si>
    <t>UPG_KDI</t>
  </si>
  <si>
    <t>BDO_SOC</t>
  </si>
  <si>
    <t>BDO_SUB</t>
  </si>
  <si>
    <t>PLM_CGK</t>
  </si>
  <si>
    <t>PDG_HLP</t>
  </si>
  <si>
    <t>KNO_BTH</t>
  </si>
  <si>
    <t>CGK_PNK</t>
  </si>
  <si>
    <t>KUL_CGK</t>
  </si>
  <si>
    <t>JOG_BDJ</t>
  </si>
  <si>
    <t>TIM_DJJ</t>
  </si>
  <si>
    <t>KOE_ENE</t>
  </si>
  <si>
    <t>SUB_UPG</t>
  </si>
  <si>
    <t>TKG_CGK</t>
  </si>
  <si>
    <t>BDJ_BPN</t>
  </si>
  <si>
    <t>KDI_UPG</t>
  </si>
  <si>
    <t>UPG_TTE</t>
  </si>
  <si>
    <t>BTH_CGK</t>
  </si>
  <si>
    <t>KNO_FLZ</t>
  </si>
  <si>
    <t>SUB_BDO</t>
  </si>
  <si>
    <t>MKW_SOQ</t>
  </si>
  <si>
    <t>BWX_SUB</t>
  </si>
  <si>
    <t>DPS_UPG</t>
  </si>
  <si>
    <t>PKU_CGK</t>
  </si>
  <si>
    <t>SUB_SIN</t>
  </si>
  <si>
    <t>MDC_TIM</t>
  </si>
  <si>
    <t>SWQ_LOP</t>
  </si>
  <si>
    <t>TKG_PLM</t>
  </si>
  <si>
    <t>BIK_CGK</t>
  </si>
  <si>
    <t>UPG_BIK</t>
  </si>
  <si>
    <t>DJJ_CGK</t>
  </si>
  <si>
    <t>SOQ_MKW</t>
  </si>
  <si>
    <t>BDO_DPS</t>
  </si>
  <si>
    <t>LOP_SWQ</t>
  </si>
  <si>
    <t>SUB_BWX</t>
  </si>
  <si>
    <t>UPG_DJJ</t>
  </si>
  <si>
    <t>LOP_UPG</t>
  </si>
  <si>
    <t>PKY_CGK</t>
  </si>
  <si>
    <t>SOQ_MDC</t>
  </si>
  <si>
    <t>SRG_DPS</t>
  </si>
  <si>
    <t>PLM_KNO</t>
  </si>
  <si>
    <t>PDG_CGK</t>
  </si>
  <si>
    <t>CGK_SOC</t>
  </si>
  <si>
    <t>SUB_BDJ</t>
  </si>
  <si>
    <t>BDJ_JOG</t>
  </si>
  <si>
    <t>DPS_BWX</t>
  </si>
  <si>
    <t>DJJ_TIM</t>
  </si>
  <si>
    <t>ENE_KOE</t>
  </si>
  <si>
    <t>JOG_DPS</t>
  </si>
  <si>
    <t>SRG_LOP</t>
  </si>
  <si>
    <t>DPS_DJJ</t>
  </si>
  <si>
    <t>TKG_KNO</t>
  </si>
  <si>
    <t>KUL_SUB</t>
  </si>
  <si>
    <t>DPS_SIN</t>
  </si>
  <si>
    <t>KUL_SIN</t>
  </si>
  <si>
    <t>PEN_KNO</t>
  </si>
  <si>
    <t>KUL_ICN</t>
  </si>
  <si>
    <t>BDO_PKU</t>
  </si>
  <si>
    <t>KNO_PLM</t>
  </si>
  <si>
    <t>SOC_DPS</t>
  </si>
  <si>
    <t>DMK_KBV</t>
  </si>
  <si>
    <t>KNO_JOG</t>
  </si>
  <si>
    <t>KKC_DMK</t>
  </si>
  <si>
    <t>KUL_KHH</t>
  </si>
  <si>
    <t>SUB_DPS</t>
  </si>
  <si>
    <t>HKT_KUL</t>
  </si>
  <si>
    <t>DPS_SUB</t>
  </si>
  <si>
    <t>SUB_KUL</t>
  </si>
  <si>
    <t>BDO_KUL</t>
  </si>
  <si>
    <t>KUL_PLM</t>
  </si>
  <si>
    <t>KUL_BDO</t>
  </si>
  <si>
    <t>CGK_BKI</t>
  </si>
  <si>
    <t>CGK_PEN</t>
  </si>
  <si>
    <t>KUL_KNO</t>
  </si>
  <si>
    <t>KUL_TPE</t>
  </si>
  <si>
    <t>KNO_PEN</t>
  </si>
  <si>
    <t>NST_DMK</t>
  </si>
  <si>
    <t>PDG_KUL</t>
  </si>
  <si>
    <t>SIN_SRG</t>
  </si>
  <si>
    <t>SIN_DMK</t>
  </si>
  <si>
    <t>PEN_CGK</t>
  </si>
  <si>
    <t>JOG_SIN</t>
  </si>
  <si>
    <t>KUL_CCU</t>
  </si>
  <si>
    <t>JOG_HLP</t>
  </si>
  <si>
    <t>HLP_SOC</t>
  </si>
  <si>
    <t>HLP_SRG</t>
  </si>
  <si>
    <t>HLP_SUB</t>
  </si>
  <si>
    <t>HLP_JOG</t>
  </si>
  <si>
    <t>CGK_PKU</t>
  </si>
  <si>
    <t>SUB_BPN</t>
  </si>
  <si>
    <t>PDG_BTH</t>
  </si>
  <si>
    <t>SUB_HLP</t>
  </si>
  <si>
    <t>BTH_SUB</t>
  </si>
  <si>
    <t>SUB_PNK</t>
  </si>
  <si>
    <t>PLM_HLP</t>
  </si>
  <si>
    <t>BDJ_SUB</t>
  </si>
  <si>
    <t>PKU_JOG</t>
  </si>
  <si>
    <t>MLG_HLP</t>
  </si>
  <si>
    <t>LOP_SUB</t>
  </si>
  <si>
    <t>SRG_HLP</t>
  </si>
  <si>
    <t>BTH_PDG</t>
  </si>
  <si>
    <t>PGK_PLM</t>
  </si>
  <si>
    <t>JOG_SUB</t>
  </si>
  <si>
    <t>SUB_SRG</t>
  </si>
  <si>
    <t>TJQ_CGK</t>
  </si>
  <si>
    <t>DPS_MOF</t>
  </si>
  <si>
    <t>KOE_SUB</t>
  </si>
  <si>
    <t>MLG_CGK</t>
  </si>
  <si>
    <t>MDC_TTE</t>
  </si>
  <si>
    <t>JOG_PLM</t>
  </si>
  <si>
    <t>DJJ_MKQ</t>
  </si>
  <si>
    <t>CGK_MLG</t>
  </si>
  <si>
    <t>CGK_TTE</t>
  </si>
  <si>
    <t>TTE_MDC</t>
  </si>
  <si>
    <t>BPN_BDJ</t>
  </si>
  <si>
    <t>UPG_SUB</t>
  </si>
  <si>
    <t>Like most of the travel agent, Company A get commission by helping airlines generate sales. But at same time, it has to cover transactions charges for every customer purchases</t>
  </si>
  <si>
    <t>Company A provide several payment methods for customer and fully absorb the payment fee from Bank.  
Below are the charges terms by payment method:</t>
  </si>
  <si>
    <t>Calculate Company A October commission</t>
  </si>
  <si>
    <t>Calculate Company A Payment Fee</t>
  </si>
  <si>
    <t>from : adam startup</t>
  </si>
  <si>
    <t>IS True</t>
  </si>
  <si>
    <t>if true</t>
  </si>
  <si>
    <t>YES</t>
  </si>
  <si>
    <t>Airlines 4 a</t>
  </si>
  <si>
    <t>Airlines 4 b</t>
  </si>
  <si>
    <t>Booking</t>
  </si>
  <si>
    <t>Departure</t>
  </si>
  <si>
    <t>Total Commission</t>
  </si>
  <si>
    <t>PaymentFee</t>
  </si>
  <si>
    <t>DATA</t>
  </si>
  <si>
    <t>ANSWER</t>
  </si>
  <si>
    <t>TotalPaymentFee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</si>
</sst>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 * #,##0.00_ ;_ * \-#,##0.00_ ;_ * &quot;-&quot;??_ ;_ @_ 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165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/>
  </cellStyleXfs>
  <cellXfs count="32">
    <xf numFmtId="0" fontId="0" fillId="0" borderId="0" xfId="0"/>
    <xf numFmtId="1" fontId="0" fillId="0" borderId="0" xfId="0" applyNumberFormat="1"/>
    <xf numFmtId="14" fontId="0" fillId="0" borderId="0" xfId="0" applyNumberFormat="1"/>
    <xf numFmtId="0" fontId="2" fillId="0" borderId="1" xfId="0" applyFont="1" applyBorder="1"/>
    <xf numFmtId="165" fontId="0" fillId="0" borderId="0" xfId="1" applyFont="1" applyAlignment="1"/>
    <xf numFmtId="0" fontId="0" fillId="2" borderId="0" xfId="0" applyFill="1"/>
    <xf numFmtId="0" fontId="3" fillId="2" borderId="0" xfId="0" applyFont="1" applyFill="1"/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4" fillId="2" borderId="0" xfId="0" applyFont="1" applyFill="1"/>
    <xf numFmtId="0" fontId="7" fillId="0" borderId="0" xfId="0" applyFont="1"/>
    <xf numFmtId="0" fontId="8" fillId="0" borderId="0" xfId="0" applyFont="1"/>
    <xf numFmtId="164" fontId="0" fillId="0" borderId="0" xfId="2" applyFont="1"/>
    <xf numFmtId="9" fontId="8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Border="1"/>
    <xf numFmtId="0" fontId="11" fillId="0" borderId="0" xfId="0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2" applyFont="1" applyAlignment="1">
      <alignment horizontal="center" vertical="center"/>
    </xf>
    <xf numFmtId="164" fontId="10" fillId="0" borderId="0" xfId="0" applyNumberFormat="1" applyFont="1"/>
    <xf numFmtId="164" fontId="10" fillId="0" borderId="0" xfId="2" applyFont="1"/>
    <xf numFmtId="0" fontId="0" fillId="3" borderId="2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3" xfId="0" applyBorder="1"/>
    <xf numFmtId="1" fontId="11" fillId="0" borderId="0" xfId="0" applyNumberFormat="1" applyFont="1" applyBorder="1" applyAlignment="1">
      <alignment horizontal="center" vertical="center"/>
    </xf>
    <xf numFmtId="1" fontId="11" fillId="0" borderId="3" xfId="0" applyNumberFormat="1" applyFont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opLeftCell="A7" zoomScaleNormal="100" workbookViewId="0">
      <selection activeCell="B21" sqref="B21"/>
    </sheetView>
  </sheetViews>
  <sheetFormatPr defaultColWidth="9" defaultRowHeight="14.4"/>
  <cols>
    <col min="2" max="2" width="46.88671875" bestFit="1" customWidth="1"/>
    <col min="3" max="3" width="40.77734375" customWidth="1"/>
    <col min="4" max="4" width="64.33203125" customWidth="1"/>
  </cols>
  <sheetData>
    <row r="1" spans="1:21" s="5" customFormat="1" ht="19.8">
      <c r="A1" s="6" t="s">
        <v>0</v>
      </c>
    </row>
    <row r="2" spans="1:21" ht="30" customHeight="1">
      <c r="A2" s="12" t="s">
        <v>225</v>
      </c>
      <c r="B2" s="16" t="s">
        <v>221</v>
      </c>
      <c r="C2" s="16"/>
      <c r="D2" s="16"/>
      <c r="E2" s="7"/>
      <c r="F2" s="7"/>
      <c r="G2" s="7"/>
      <c r="H2" s="7"/>
      <c r="U2" s="12"/>
    </row>
    <row r="3" spans="1:21">
      <c r="B3" t="s">
        <v>1</v>
      </c>
    </row>
    <row r="4" spans="1:21">
      <c r="B4" s="3" t="s">
        <v>2</v>
      </c>
      <c r="C4" s="3" t="s">
        <v>3</v>
      </c>
      <c r="D4" s="3" t="s">
        <v>4</v>
      </c>
    </row>
    <row r="5" spans="1:21" ht="31.2" customHeight="1">
      <c r="B5" s="8" t="s">
        <v>5</v>
      </c>
      <c r="C5" s="15" t="s">
        <v>6</v>
      </c>
      <c r="D5" s="9" t="s">
        <v>7</v>
      </c>
    </row>
    <row r="6" spans="1:21" ht="31.2" customHeight="1">
      <c r="B6" s="8" t="s">
        <v>8</v>
      </c>
      <c r="C6" s="9" t="s">
        <v>9</v>
      </c>
      <c r="D6" s="9" t="s">
        <v>10</v>
      </c>
    </row>
    <row r="7" spans="1:21" ht="31.2" customHeight="1">
      <c r="B7" s="8" t="s">
        <v>11</v>
      </c>
      <c r="C7" s="9" t="s">
        <v>12</v>
      </c>
      <c r="D7" s="9" t="s">
        <v>13</v>
      </c>
    </row>
    <row r="8" spans="1:21" ht="41.55" customHeight="1">
      <c r="B8" s="8" t="s">
        <v>14</v>
      </c>
      <c r="C8" s="9" t="s">
        <v>15</v>
      </c>
      <c r="D8" s="9" t="s">
        <v>16</v>
      </c>
    </row>
    <row r="9" spans="1:21" ht="73.95" customHeight="1">
      <c r="B9" s="8" t="s">
        <v>17</v>
      </c>
      <c r="C9" s="9" t="s">
        <v>18</v>
      </c>
      <c r="D9" s="9" t="s">
        <v>19</v>
      </c>
    </row>
    <row r="11" spans="1:21" ht="31.05" customHeight="1">
      <c r="B11" s="17" t="s">
        <v>222</v>
      </c>
      <c r="C11" s="17"/>
      <c r="D11" s="17"/>
    </row>
    <row r="12" spans="1:21">
      <c r="B12" s="3" t="s">
        <v>20</v>
      </c>
      <c r="C12" s="3" t="s">
        <v>21</v>
      </c>
    </row>
    <row r="13" spans="1:21">
      <c r="B13" s="10" t="s">
        <v>22</v>
      </c>
      <c r="C13" s="10" t="s">
        <v>23</v>
      </c>
    </row>
    <row r="14" spans="1:21">
      <c r="B14" s="10" t="s">
        <v>24</v>
      </c>
      <c r="C14" s="10" t="s">
        <v>25</v>
      </c>
    </row>
    <row r="15" spans="1:21">
      <c r="B15" s="10" t="s">
        <v>26</v>
      </c>
      <c r="C15" s="10" t="s">
        <v>27</v>
      </c>
    </row>
    <row r="16" spans="1:21">
      <c r="B16" s="10" t="s">
        <v>28</v>
      </c>
      <c r="C16" s="10" t="s">
        <v>29</v>
      </c>
    </row>
    <row r="18" spans="1:2" s="5" customFormat="1" ht="18">
      <c r="A18" s="11" t="s">
        <v>30</v>
      </c>
    </row>
    <row r="19" spans="1:2">
      <c r="A19" t="s">
        <v>31</v>
      </c>
    </row>
    <row r="20" spans="1:2">
      <c r="A20">
        <v>1</v>
      </c>
      <c r="B20" s="13" t="s">
        <v>223</v>
      </c>
    </row>
    <row r="21" spans="1:2">
      <c r="A21">
        <v>2</v>
      </c>
      <c r="B21" t="s">
        <v>224</v>
      </c>
    </row>
  </sheetData>
  <mergeCells count="2">
    <mergeCell ref="B2:D2"/>
    <mergeCell ref="B11:D11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98A3-12CA-8E4E-B6CF-17341F68DA68}">
  <dimension ref="A1:B7"/>
  <sheetViews>
    <sheetView zoomScaleNormal="100" workbookViewId="0">
      <selection activeCell="B2" sqref="B2"/>
    </sheetView>
  </sheetViews>
  <sheetFormatPr defaultColWidth="11.5546875" defaultRowHeight="14.4"/>
  <sheetData>
    <row r="1" spans="1:2">
      <c r="A1" s="13" t="s">
        <v>35</v>
      </c>
      <c r="B1" s="13" t="s">
        <v>227</v>
      </c>
    </row>
    <row r="2" spans="1:2">
      <c r="A2" s="13" t="s">
        <v>62</v>
      </c>
      <c r="B2" t="s">
        <v>228</v>
      </c>
    </row>
    <row r="3" spans="1:2">
      <c r="A3" s="13" t="s">
        <v>193</v>
      </c>
      <c r="B3" t="s">
        <v>228</v>
      </c>
    </row>
    <row r="4" spans="1:2">
      <c r="A4" s="13" t="s">
        <v>40</v>
      </c>
      <c r="B4" t="s">
        <v>228</v>
      </c>
    </row>
    <row r="5" spans="1:2">
      <c r="A5" s="13" t="s">
        <v>43</v>
      </c>
      <c r="B5" t="s">
        <v>228</v>
      </c>
    </row>
    <row r="6" spans="1:2">
      <c r="A6" s="13" t="s">
        <v>128</v>
      </c>
      <c r="B6" t="s">
        <v>228</v>
      </c>
    </row>
    <row r="7" spans="1:2">
      <c r="A7" s="13" t="s">
        <v>97</v>
      </c>
      <c r="B7" t="s">
        <v>228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0164-F6DE-6B42-AF0E-1F3DC5D88C65}">
  <dimension ref="A1:B7"/>
  <sheetViews>
    <sheetView workbookViewId="0">
      <selection activeCell="B8" sqref="B8"/>
    </sheetView>
  </sheetViews>
  <sheetFormatPr defaultColWidth="11.5546875" defaultRowHeight="14.4"/>
  <sheetData>
    <row r="1" spans="1:2">
      <c r="A1" s="13" t="s">
        <v>35</v>
      </c>
      <c r="B1" s="13" t="s">
        <v>226</v>
      </c>
    </row>
    <row r="2" spans="1:2">
      <c r="A2" s="13" t="s">
        <v>62</v>
      </c>
      <c r="B2">
        <v>1</v>
      </c>
    </row>
    <row r="3" spans="1:2">
      <c r="A3" s="13" t="s">
        <v>193</v>
      </c>
      <c r="B3">
        <v>1</v>
      </c>
    </row>
    <row r="4" spans="1:2">
      <c r="A4" s="13" t="s">
        <v>40</v>
      </c>
      <c r="B4">
        <v>1</v>
      </c>
    </row>
    <row r="5" spans="1:2">
      <c r="A5" s="13" t="s">
        <v>43</v>
      </c>
      <c r="B5">
        <v>1</v>
      </c>
    </row>
    <row r="6" spans="1:2">
      <c r="A6" s="13" t="s">
        <v>128</v>
      </c>
      <c r="B6">
        <v>1</v>
      </c>
    </row>
    <row r="7" spans="1:2">
      <c r="A7" s="13" t="s">
        <v>97</v>
      </c>
      <c r="B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Y647"/>
  <sheetViews>
    <sheetView tabSelected="1" zoomScaleNormal="100" workbookViewId="0">
      <selection activeCell="H13" sqref="H13"/>
    </sheetView>
  </sheetViews>
  <sheetFormatPr defaultColWidth="9" defaultRowHeight="14.4"/>
  <cols>
    <col min="2" max="2" width="14.77734375" style="1" customWidth="1"/>
    <col min="3" max="3" width="14.6640625" style="2" customWidth="1"/>
    <col min="4" max="4" width="14.88671875" customWidth="1"/>
    <col min="5" max="5" width="13" customWidth="1"/>
    <col min="6" max="6" width="13.33203125" customWidth="1"/>
    <col min="7" max="7" width="19.21875" customWidth="1"/>
    <col min="8" max="8" width="26.6640625" customWidth="1"/>
    <col min="9" max="9" width="27.44140625" style="14" customWidth="1"/>
    <col min="10" max="10" width="20.77734375" style="29" customWidth="1"/>
    <col min="11" max="11" width="10.109375" customWidth="1"/>
    <col min="12" max="12" width="10.44140625" customWidth="1"/>
    <col min="13" max="13" width="10.6640625" customWidth="1"/>
    <col min="14" max="14" width="11.6640625" customWidth="1"/>
    <col min="15" max="15" width="10.44140625" customWidth="1"/>
    <col min="16" max="16" width="11.21875" bestFit="1" customWidth="1"/>
    <col min="17" max="17" width="9" style="14"/>
    <col min="19" max="19" width="12.21875" customWidth="1"/>
    <col min="21" max="21" width="11.21875" bestFit="1" customWidth="1"/>
    <col min="22" max="22" width="15.6640625" bestFit="1" customWidth="1"/>
    <col min="23" max="23" width="11" bestFit="1" customWidth="1"/>
    <col min="24" max="24" width="17.6640625" customWidth="1"/>
    <col min="25" max="25" width="29.77734375" bestFit="1" customWidth="1"/>
  </cols>
  <sheetData>
    <row r="1" spans="2:25">
      <c r="X1" s="18"/>
      <c r="Y1" s="18"/>
    </row>
    <row r="2" spans="2:25" ht="14.4" customHeight="1">
      <c r="B2" s="30" t="s">
        <v>235</v>
      </c>
      <c r="C2" s="30"/>
      <c r="D2" s="30"/>
      <c r="E2" s="30"/>
      <c r="F2" s="30"/>
      <c r="G2" s="30"/>
      <c r="H2" s="30"/>
      <c r="I2" s="30"/>
      <c r="J2" s="31"/>
      <c r="K2" s="19" t="s">
        <v>236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8"/>
    </row>
    <row r="3" spans="2:25" ht="14.4" customHeight="1">
      <c r="B3" s="30"/>
      <c r="C3" s="30"/>
      <c r="D3" s="30"/>
      <c r="E3" s="30"/>
      <c r="F3" s="30"/>
      <c r="G3" s="30"/>
      <c r="H3" s="30"/>
      <c r="I3" s="30"/>
      <c r="J3" s="31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8"/>
    </row>
    <row r="4" spans="2:25">
      <c r="K4" s="23" t="s">
        <v>4</v>
      </c>
      <c r="L4" s="23"/>
      <c r="M4" s="23"/>
      <c r="N4" s="23" t="s">
        <v>231</v>
      </c>
      <c r="O4" s="23" t="s">
        <v>232</v>
      </c>
      <c r="Q4" s="14" t="s">
        <v>3</v>
      </c>
      <c r="X4" s="18"/>
      <c r="Y4" s="18"/>
    </row>
    <row r="5" spans="2:25" ht="15" thickBot="1">
      <c r="B5" s="20" t="s">
        <v>32</v>
      </c>
      <c r="C5" s="21" t="s">
        <v>33</v>
      </c>
      <c r="D5" s="21" t="s">
        <v>34</v>
      </c>
      <c r="E5" s="21" t="s">
        <v>35</v>
      </c>
      <c r="F5" s="21" t="s">
        <v>2</v>
      </c>
      <c r="G5" s="21" t="s">
        <v>36</v>
      </c>
      <c r="H5" s="21" t="s">
        <v>37</v>
      </c>
      <c r="I5" s="22" t="s">
        <v>38</v>
      </c>
      <c r="J5" s="21" t="s">
        <v>20</v>
      </c>
      <c r="K5" s="23" t="s">
        <v>5</v>
      </c>
      <c r="L5" s="23" t="s">
        <v>8</v>
      </c>
      <c r="M5" s="23" t="s">
        <v>11</v>
      </c>
      <c r="N5" s="23" t="s">
        <v>229</v>
      </c>
      <c r="O5" s="23" t="s">
        <v>230</v>
      </c>
      <c r="P5" s="23" t="s">
        <v>17</v>
      </c>
      <c r="Q5" s="24" t="s">
        <v>5</v>
      </c>
      <c r="R5" s="23" t="s">
        <v>8</v>
      </c>
      <c r="S5" s="23" t="s">
        <v>11</v>
      </c>
      <c r="T5" s="23" t="s">
        <v>14</v>
      </c>
      <c r="U5" s="23" t="s">
        <v>17</v>
      </c>
      <c r="V5" s="27" t="s">
        <v>233</v>
      </c>
      <c r="W5" s="23" t="s">
        <v>234</v>
      </c>
      <c r="X5" s="28" t="s">
        <v>237</v>
      </c>
    </row>
    <row r="6" spans="2:25" ht="15" thickTop="1">
      <c r="B6" s="1">
        <v>53196027</v>
      </c>
      <c r="C6" s="2">
        <v>42278</v>
      </c>
      <c r="D6" s="2">
        <v>42291</v>
      </c>
      <c r="E6" t="s">
        <v>39</v>
      </c>
      <c r="F6" t="s">
        <v>5</v>
      </c>
      <c r="G6">
        <v>7</v>
      </c>
      <c r="H6">
        <v>2489200</v>
      </c>
      <c r="I6" s="14">
        <v>2460500</v>
      </c>
      <c r="J6" s="29" t="s">
        <v>22</v>
      </c>
      <c r="K6">
        <f>WEEKDAY(C6)</f>
        <v>5</v>
      </c>
      <c r="L6">
        <f>SUMIFS(G:G,F:F,F6,C:C,C6)</f>
        <v>27</v>
      </c>
      <c r="M6" t="e">
        <f>VLOOKUP(E6,Index!$A$1:$B$7,2,0)</f>
        <v>#N/A</v>
      </c>
      <c r="N6" t="str">
        <f>TEXT(C6,"dd/mm")</f>
        <v>01/10</v>
      </c>
      <c r="O6" t="str">
        <f>TEXT(D6,"dd/mm")</f>
        <v>14/10</v>
      </c>
      <c r="P6" s="14">
        <f>SUMIF(F:F,"Airlines 5",H:H)</f>
        <v>90541900</v>
      </c>
      <c r="Q6" s="14">
        <f>IF(AND(F6="Airlines 1",K6&gt;5),4%*H6,0)</f>
        <v>0</v>
      </c>
      <c r="R6" s="14">
        <f>IF(AND(F6="Airlines 2",L6&gt;20),5%*H6,0)</f>
        <v>0</v>
      </c>
      <c r="S6" s="14">
        <f>IFERROR(IF(F6="Airlines 3",IF(M6="YES",G6*20000,0),0),0)</f>
        <v>0</v>
      </c>
      <c r="T6">
        <f>IF(F6="Airlines 4",IF(N6&lt;="15/10",IF(O6&gt;="02/10",IF(O6&lt;="30/11",'Data - Answer'!G6*15000,0),0),0),0)</f>
        <v>0</v>
      </c>
      <c r="U6" s="14">
        <f>IF($P$6&lt;50000000,P6*1%,IF($P$6&lt;100000000,$P$6*2%,IF($P$6&lt;200000000,$P$6*3%,IF($P$6&gt;200000000,$P$6*3.5%))))</f>
        <v>1810838</v>
      </c>
      <c r="V6" s="25">
        <f>SUM(Q:U)</f>
        <v>7598373</v>
      </c>
      <c r="W6">
        <f>IF(J6="Method 1",0,IF(J6="Method 2",I6*3%,IF(J6="Method 3",4000,3000)))</f>
        <v>0</v>
      </c>
      <c r="X6" s="26">
        <f>SUM(W6:W647)</f>
        <v>7118662.2000000002</v>
      </c>
    </row>
    <row r="7" spans="2:25">
      <c r="B7" s="1">
        <v>53196184</v>
      </c>
      <c r="C7" s="2">
        <v>42278</v>
      </c>
      <c r="D7" s="2">
        <v>42278</v>
      </c>
      <c r="E7" t="s">
        <v>40</v>
      </c>
      <c r="F7" t="s">
        <v>5</v>
      </c>
      <c r="G7">
        <v>1</v>
      </c>
      <c r="H7">
        <v>373900</v>
      </c>
      <c r="I7" s="14">
        <v>370600</v>
      </c>
      <c r="J7" s="29" t="s">
        <v>24</v>
      </c>
      <c r="K7">
        <f t="shared" ref="K7:K70" si="0">WEEKDAY(C7)</f>
        <v>5</v>
      </c>
      <c r="L7">
        <f t="shared" ref="L7:L70" si="1">SUMIFS(G:G,F:F,F7,C:C,C7)</f>
        <v>27</v>
      </c>
      <c r="M7" t="str">
        <f>VLOOKUP(E7,Index!$A$1:$B$7,2,0)</f>
        <v>YES</v>
      </c>
      <c r="N7" t="str">
        <f t="shared" ref="N7:N70" si="2">TEXT(C7,"dd/mm")</f>
        <v>01/10</v>
      </c>
      <c r="O7" t="str">
        <f t="shared" ref="O7:O70" si="3">TEXT(D7,"dd/mm")</f>
        <v>01/10</v>
      </c>
      <c r="Q7" s="14">
        <f t="shared" ref="Q7:Q70" si="4">IF(AND(F7="Airlines 1",K7&gt;5),4%*H7,0)</f>
        <v>0</v>
      </c>
      <c r="R7" s="14">
        <f t="shared" ref="R7:R70" si="5">IF(AND(F7="Airlines 2",L7&gt;20),5%*H7,0)</f>
        <v>0</v>
      </c>
      <c r="S7" s="14">
        <f t="shared" ref="S7:S70" si="6">IFERROR(IF(F7="Airlines 3",IF(M7="YES",G7*20000,0),0),0)</f>
        <v>0</v>
      </c>
      <c r="T7">
        <f>IF(F7="Airlines 4",IF(N7&lt;="15/10",IF(O7&gt;="02/10",IF(O7&lt;="30/11",'Data - Answer'!G7*15000,0),0),0),0)</f>
        <v>0</v>
      </c>
      <c r="U7" s="14"/>
      <c r="W7">
        <f>IF(J7="Method 1",0,IF(J7="Method 2",I7*3%,IF(J7="Method 3",4000,3000)))</f>
        <v>11118</v>
      </c>
    </row>
    <row r="8" spans="2:25">
      <c r="B8" s="1">
        <v>53194317</v>
      </c>
      <c r="C8" s="2">
        <v>42278</v>
      </c>
      <c r="D8" s="2">
        <v>42285</v>
      </c>
      <c r="E8" t="s">
        <v>41</v>
      </c>
      <c r="F8" t="s">
        <v>5</v>
      </c>
      <c r="G8">
        <v>1</v>
      </c>
      <c r="H8">
        <v>672000</v>
      </c>
      <c r="I8" s="14">
        <v>665300</v>
      </c>
      <c r="J8" s="29" t="s">
        <v>26</v>
      </c>
      <c r="K8">
        <f t="shared" si="0"/>
        <v>5</v>
      </c>
      <c r="L8">
        <f t="shared" si="1"/>
        <v>27</v>
      </c>
      <c r="M8" t="e">
        <f>VLOOKUP(E8,Index!$A$1:$B$7,2,0)</f>
        <v>#N/A</v>
      </c>
      <c r="N8" t="str">
        <f t="shared" si="2"/>
        <v>01/10</v>
      </c>
      <c r="O8" t="str">
        <f t="shared" si="3"/>
        <v>08/10</v>
      </c>
      <c r="Q8" s="14">
        <f t="shared" si="4"/>
        <v>0</v>
      </c>
      <c r="R8" s="14">
        <f t="shared" si="5"/>
        <v>0</v>
      </c>
      <c r="S8" s="14">
        <f t="shared" si="6"/>
        <v>0</v>
      </c>
      <c r="T8">
        <f>IF(F8="Airlines 4",IF(N8&lt;="15/10",IF(O8&gt;="02/10",IF(O8&lt;="30/11",'Data - Answer'!G8*15000,0),0),0),0)</f>
        <v>0</v>
      </c>
      <c r="U8" s="14"/>
      <c r="W8">
        <f t="shared" ref="W7:W70" si="7">IF(J8="Method 1",0,IF(J8="Method 2",I8*3%,IF(J8="Method 3",4000,3000)))</f>
        <v>4000</v>
      </c>
    </row>
    <row r="9" spans="2:25">
      <c r="B9" s="1">
        <v>53195788</v>
      </c>
      <c r="C9" s="2">
        <v>42278</v>
      </c>
      <c r="D9" s="2">
        <v>42278</v>
      </c>
      <c r="E9" t="s">
        <v>42</v>
      </c>
      <c r="F9" t="s">
        <v>5</v>
      </c>
      <c r="G9">
        <v>2</v>
      </c>
      <c r="H9">
        <v>1372600</v>
      </c>
      <c r="I9" s="14">
        <v>1361400</v>
      </c>
      <c r="J9" s="29" t="s">
        <v>28</v>
      </c>
      <c r="K9">
        <f t="shared" si="0"/>
        <v>5</v>
      </c>
      <c r="L9">
        <f t="shared" si="1"/>
        <v>27</v>
      </c>
      <c r="M9" t="e">
        <f>VLOOKUP(E9,Index!$A$1:$B$7,2,0)</f>
        <v>#N/A</v>
      </c>
      <c r="N9" t="str">
        <f t="shared" si="2"/>
        <v>01/10</v>
      </c>
      <c r="O9" t="str">
        <f t="shared" si="3"/>
        <v>01/10</v>
      </c>
      <c r="Q9" s="14">
        <f t="shared" si="4"/>
        <v>0</v>
      </c>
      <c r="R9" s="14">
        <f t="shared" si="5"/>
        <v>0</v>
      </c>
      <c r="S9" s="14">
        <f t="shared" si="6"/>
        <v>0</v>
      </c>
      <c r="T9">
        <f>IF(F9="Airlines 4",IF(N9&lt;="15/10",IF(O9&gt;="02/10",IF(O9&lt;="30/11",'Data - Answer'!G9*15000,0),0),0),0)</f>
        <v>0</v>
      </c>
      <c r="U9" s="14"/>
      <c r="W9">
        <f>IF(J9="Method 1",0,IF(J9="Method 2",I9*3%,IF(J9="Method 3",4000,3000)))</f>
        <v>3000</v>
      </c>
    </row>
    <row r="10" spans="2:25">
      <c r="B10" s="1">
        <v>53195762</v>
      </c>
      <c r="C10" s="2">
        <v>42278</v>
      </c>
      <c r="D10" s="2">
        <v>42278</v>
      </c>
      <c r="E10" t="s">
        <v>43</v>
      </c>
      <c r="F10" t="s">
        <v>5</v>
      </c>
      <c r="G10">
        <v>2</v>
      </c>
      <c r="H10">
        <v>1150000</v>
      </c>
      <c r="I10" s="14">
        <v>1142000</v>
      </c>
      <c r="J10" s="29" t="s">
        <v>28</v>
      </c>
      <c r="K10">
        <f t="shared" si="0"/>
        <v>5</v>
      </c>
      <c r="L10">
        <f t="shared" si="1"/>
        <v>27</v>
      </c>
      <c r="M10" t="str">
        <f>VLOOKUP(E10,Index!$A$1:$B$7,2,0)</f>
        <v>YES</v>
      </c>
      <c r="N10" t="str">
        <f t="shared" si="2"/>
        <v>01/10</v>
      </c>
      <c r="O10" t="str">
        <f t="shared" si="3"/>
        <v>01/10</v>
      </c>
      <c r="Q10" s="14">
        <f t="shared" si="4"/>
        <v>0</v>
      </c>
      <c r="R10" s="14">
        <f t="shared" si="5"/>
        <v>0</v>
      </c>
      <c r="S10" s="14">
        <f t="shared" si="6"/>
        <v>0</v>
      </c>
      <c r="T10">
        <f>IF(F10="Airlines 4",IF(N10&lt;="15/10",IF(O10&gt;="02/10",IF(O10&lt;="30/11",'Data - Answer'!G10*15000,0),0),0),0)</f>
        <v>0</v>
      </c>
      <c r="U10" s="14"/>
      <c r="W10">
        <f t="shared" si="7"/>
        <v>3000</v>
      </c>
    </row>
    <row r="11" spans="2:25">
      <c r="B11" s="1">
        <v>53195108</v>
      </c>
      <c r="C11" s="2">
        <v>42278</v>
      </c>
      <c r="D11" s="2">
        <v>42279</v>
      </c>
      <c r="E11" t="s">
        <v>44</v>
      </c>
      <c r="F11" t="s">
        <v>5</v>
      </c>
      <c r="G11">
        <v>7</v>
      </c>
      <c r="H11">
        <v>5312300</v>
      </c>
      <c r="I11" s="14">
        <v>5272400</v>
      </c>
      <c r="J11" s="29" t="s">
        <v>28</v>
      </c>
      <c r="K11">
        <f t="shared" si="0"/>
        <v>5</v>
      </c>
      <c r="L11">
        <f t="shared" si="1"/>
        <v>27</v>
      </c>
      <c r="M11" t="e">
        <f>VLOOKUP(E11,Index!$A$1:$B$7,2,0)</f>
        <v>#N/A</v>
      </c>
      <c r="N11" t="str">
        <f t="shared" si="2"/>
        <v>01/10</v>
      </c>
      <c r="O11" t="str">
        <f t="shared" si="3"/>
        <v>02/10</v>
      </c>
      <c r="Q11" s="14">
        <f t="shared" si="4"/>
        <v>0</v>
      </c>
      <c r="R11" s="14">
        <f t="shared" si="5"/>
        <v>0</v>
      </c>
      <c r="S11" s="14">
        <f t="shared" si="6"/>
        <v>0</v>
      </c>
      <c r="T11">
        <f>IF(F11="Airlines 4",IF(N11&lt;="15/10",IF(O11&gt;="02/10",IF(O11&lt;="30/11",'Data - Answer'!G11*15000,0),0),0),0)</f>
        <v>0</v>
      </c>
      <c r="U11" s="14"/>
      <c r="W11">
        <f t="shared" si="7"/>
        <v>3000</v>
      </c>
    </row>
    <row r="12" spans="2:25">
      <c r="B12" s="1">
        <v>53195391</v>
      </c>
      <c r="C12" s="2">
        <v>42278</v>
      </c>
      <c r="D12" s="2">
        <v>42278</v>
      </c>
      <c r="E12" t="s">
        <v>45</v>
      </c>
      <c r="F12" t="s">
        <v>5</v>
      </c>
      <c r="G12">
        <v>1</v>
      </c>
      <c r="H12">
        <v>573500</v>
      </c>
      <c r="I12" s="14">
        <v>568700</v>
      </c>
      <c r="J12" s="29" t="s">
        <v>28</v>
      </c>
      <c r="K12">
        <f t="shared" si="0"/>
        <v>5</v>
      </c>
      <c r="L12">
        <f t="shared" si="1"/>
        <v>27</v>
      </c>
      <c r="M12" t="e">
        <f>VLOOKUP(E12,Index!$A$1:$B$7,2,0)</f>
        <v>#N/A</v>
      </c>
      <c r="N12" t="str">
        <f t="shared" si="2"/>
        <v>01/10</v>
      </c>
      <c r="O12" t="str">
        <f t="shared" si="3"/>
        <v>01/10</v>
      </c>
      <c r="Q12" s="14">
        <f t="shared" si="4"/>
        <v>0</v>
      </c>
      <c r="R12" s="14">
        <f t="shared" si="5"/>
        <v>0</v>
      </c>
      <c r="S12" s="14">
        <f t="shared" si="6"/>
        <v>0</v>
      </c>
      <c r="T12">
        <f>IF(F12="Airlines 4",IF(N12&lt;="15/10",IF(O12&gt;="02/10",IF(O12&lt;="30/11",'Data - Answer'!G12*15000,0),0),0),0)</f>
        <v>0</v>
      </c>
      <c r="U12" s="14"/>
      <c r="W12">
        <f t="shared" si="7"/>
        <v>3000</v>
      </c>
    </row>
    <row r="13" spans="2:25">
      <c r="B13" s="1">
        <v>53195283</v>
      </c>
      <c r="C13" s="2">
        <v>42278</v>
      </c>
      <c r="D13" s="2">
        <v>42338</v>
      </c>
      <c r="E13" t="s">
        <v>46</v>
      </c>
      <c r="F13" t="s">
        <v>5</v>
      </c>
      <c r="G13">
        <v>1</v>
      </c>
      <c r="H13">
        <v>388100</v>
      </c>
      <c r="I13" s="14">
        <v>384200</v>
      </c>
      <c r="J13" s="29" t="s">
        <v>28</v>
      </c>
      <c r="K13">
        <f t="shared" si="0"/>
        <v>5</v>
      </c>
      <c r="L13">
        <f t="shared" si="1"/>
        <v>27</v>
      </c>
      <c r="M13" t="e">
        <f>VLOOKUP(E13,Index!$A$1:$B$7,2,0)</f>
        <v>#N/A</v>
      </c>
      <c r="N13" t="str">
        <f t="shared" si="2"/>
        <v>01/10</v>
      </c>
      <c r="O13" t="str">
        <f t="shared" si="3"/>
        <v>30/11</v>
      </c>
      <c r="Q13" s="14">
        <f t="shared" si="4"/>
        <v>0</v>
      </c>
      <c r="R13" s="14">
        <f t="shared" si="5"/>
        <v>0</v>
      </c>
      <c r="S13" s="14">
        <f t="shared" si="6"/>
        <v>0</v>
      </c>
      <c r="T13">
        <f>IF(F13="Airlines 4",IF(N13&lt;="15/10",IF(O13&gt;="02/10",IF(O13&lt;="30/11",'Data - Answer'!G13*15000,0),0),0),0)</f>
        <v>0</v>
      </c>
      <c r="U13" s="14"/>
      <c r="W13">
        <f t="shared" si="7"/>
        <v>3000</v>
      </c>
    </row>
    <row r="14" spans="2:25">
      <c r="B14" s="1">
        <v>53196176</v>
      </c>
      <c r="C14" s="2">
        <v>42278</v>
      </c>
      <c r="D14" s="2">
        <v>42283</v>
      </c>
      <c r="E14" t="s">
        <v>47</v>
      </c>
      <c r="F14" t="s">
        <v>5</v>
      </c>
      <c r="G14">
        <v>1</v>
      </c>
      <c r="H14">
        <v>826000</v>
      </c>
      <c r="I14" s="14">
        <v>817200</v>
      </c>
      <c r="J14" s="29" t="s">
        <v>28</v>
      </c>
      <c r="K14">
        <f t="shared" si="0"/>
        <v>5</v>
      </c>
      <c r="L14">
        <f t="shared" si="1"/>
        <v>27</v>
      </c>
      <c r="M14" t="e">
        <f>VLOOKUP(E14,Index!$A$1:$B$7,2,0)</f>
        <v>#N/A</v>
      </c>
      <c r="N14" t="str">
        <f t="shared" si="2"/>
        <v>01/10</v>
      </c>
      <c r="O14" t="str">
        <f t="shared" si="3"/>
        <v>06/10</v>
      </c>
      <c r="Q14" s="14">
        <f t="shared" si="4"/>
        <v>0</v>
      </c>
      <c r="R14" s="14">
        <f t="shared" si="5"/>
        <v>0</v>
      </c>
      <c r="S14" s="14">
        <f t="shared" si="6"/>
        <v>0</v>
      </c>
      <c r="T14">
        <f>IF(F14="Airlines 4",IF(N14&lt;="15/10",IF(O14&gt;="02/10",IF(O14&lt;="30/11",'Data - Answer'!G14*15000,0),0),0),0)</f>
        <v>0</v>
      </c>
      <c r="U14" s="14"/>
      <c r="W14">
        <f t="shared" si="7"/>
        <v>3000</v>
      </c>
    </row>
    <row r="15" spans="2:25">
      <c r="B15" s="1">
        <v>53196221</v>
      </c>
      <c r="C15" s="2">
        <v>42278</v>
      </c>
      <c r="D15" s="2">
        <v>42337</v>
      </c>
      <c r="E15" t="s">
        <v>48</v>
      </c>
      <c r="F15" t="s">
        <v>5</v>
      </c>
      <c r="G15">
        <v>1</v>
      </c>
      <c r="H15">
        <v>773000</v>
      </c>
      <c r="I15" s="14">
        <v>764800</v>
      </c>
      <c r="J15" s="29" t="s">
        <v>28</v>
      </c>
      <c r="K15">
        <f t="shared" si="0"/>
        <v>5</v>
      </c>
      <c r="L15">
        <f t="shared" si="1"/>
        <v>27</v>
      </c>
      <c r="M15" t="e">
        <f>VLOOKUP(E15,Index!$A$1:$B$7,2,0)</f>
        <v>#N/A</v>
      </c>
      <c r="N15" t="str">
        <f t="shared" si="2"/>
        <v>01/10</v>
      </c>
      <c r="O15" t="str">
        <f t="shared" si="3"/>
        <v>29/11</v>
      </c>
      <c r="Q15" s="14">
        <f t="shared" si="4"/>
        <v>0</v>
      </c>
      <c r="R15" s="14">
        <f t="shared" si="5"/>
        <v>0</v>
      </c>
      <c r="S15" s="14">
        <f t="shared" si="6"/>
        <v>0</v>
      </c>
      <c r="T15">
        <f>IF(F15="Airlines 4",IF(N15&lt;="15/10",IF(O15&gt;="02/10",IF(O15&lt;="30/11",'Data - Answer'!G15*15000,0),0),0),0)</f>
        <v>0</v>
      </c>
      <c r="U15" s="14"/>
      <c r="W15">
        <f t="shared" si="7"/>
        <v>3000</v>
      </c>
    </row>
    <row r="16" spans="2:25">
      <c r="B16" s="1">
        <v>53196137</v>
      </c>
      <c r="C16" s="2">
        <v>42278</v>
      </c>
      <c r="D16" s="2">
        <v>42280</v>
      </c>
      <c r="E16" t="s">
        <v>49</v>
      </c>
      <c r="F16" t="s">
        <v>5</v>
      </c>
      <c r="G16">
        <v>1</v>
      </c>
      <c r="H16">
        <v>969000</v>
      </c>
      <c r="I16" s="14">
        <v>962100</v>
      </c>
      <c r="J16" s="29" t="s">
        <v>22</v>
      </c>
      <c r="K16">
        <f t="shared" si="0"/>
        <v>5</v>
      </c>
      <c r="L16">
        <f t="shared" si="1"/>
        <v>27</v>
      </c>
      <c r="M16" t="e">
        <f>VLOOKUP(E16,Index!$A$1:$B$7,2,0)</f>
        <v>#N/A</v>
      </c>
      <c r="N16" t="str">
        <f t="shared" si="2"/>
        <v>01/10</v>
      </c>
      <c r="O16" t="str">
        <f t="shared" si="3"/>
        <v>03/10</v>
      </c>
      <c r="Q16" s="14">
        <f t="shared" si="4"/>
        <v>0</v>
      </c>
      <c r="R16" s="14">
        <f t="shared" si="5"/>
        <v>0</v>
      </c>
      <c r="S16" s="14">
        <f t="shared" si="6"/>
        <v>0</v>
      </c>
      <c r="T16">
        <f>IF(F16="Airlines 4",IF(N16&lt;="15/10",IF(O16&gt;="02/10",IF(O16&lt;="30/11",'Data - Answer'!G16*15000,0),0),0),0)</f>
        <v>0</v>
      </c>
      <c r="U16" s="14"/>
      <c r="W16">
        <f t="shared" si="7"/>
        <v>0</v>
      </c>
    </row>
    <row r="17" spans="2:23">
      <c r="B17" s="1">
        <v>53196334</v>
      </c>
      <c r="C17" s="2">
        <v>42278</v>
      </c>
      <c r="D17" s="2">
        <v>42279</v>
      </c>
      <c r="E17" t="s">
        <v>40</v>
      </c>
      <c r="F17" t="s">
        <v>5</v>
      </c>
      <c r="G17">
        <v>2</v>
      </c>
      <c r="H17">
        <v>948000</v>
      </c>
      <c r="I17" s="14">
        <v>941200</v>
      </c>
      <c r="J17" s="29" t="s">
        <v>22</v>
      </c>
      <c r="K17">
        <f t="shared" si="0"/>
        <v>5</v>
      </c>
      <c r="L17">
        <f t="shared" si="1"/>
        <v>27</v>
      </c>
      <c r="M17" t="str">
        <f>VLOOKUP(E17,Index!$A$1:$B$7,2,0)</f>
        <v>YES</v>
      </c>
      <c r="N17" t="str">
        <f t="shared" si="2"/>
        <v>01/10</v>
      </c>
      <c r="O17" t="str">
        <f t="shared" si="3"/>
        <v>02/10</v>
      </c>
      <c r="Q17" s="14">
        <f t="shared" si="4"/>
        <v>0</v>
      </c>
      <c r="R17" s="14">
        <f t="shared" si="5"/>
        <v>0</v>
      </c>
      <c r="S17" s="14">
        <f t="shared" si="6"/>
        <v>0</v>
      </c>
      <c r="T17">
        <f>IF(F17="Airlines 4",IF(N17&lt;="15/10",IF(O17&gt;="02/10",IF(O17&lt;="30/11",'Data - Answer'!G17*15000,0),0),0),0)</f>
        <v>0</v>
      </c>
      <c r="U17" s="14"/>
      <c r="W17">
        <f t="shared" si="7"/>
        <v>0</v>
      </c>
    </row>
    <row r="18" spans="2:23">
      <c r="B18" s="1">
        <v>53196308</v>
      </c>
      <c r="C18" s="2">
        <v>42279</v>
      </c>
      <c r="D18" s="2">
        <v>42279</v>
      </c>
      <c r="E18" t="s">
        <v>50</v>
      </c>
      <c r="F18" t="s">
        <v>5</v>
      </c>
      <c r="G18">
        <v>1</v>
      </c>
      <c r="H18">
        <v>373900</v>
      </c>
      <c r="I18" s="14">
        <v>369700</v>
      </c>
      <c r="J18" s="29" t="s">
        <v>22</v>
      </c>
      <c r="K18">
        <f t="shared" si="0"/>
        <v>6</v>
      </c>
      <c r="L18">
        <f>SUMIFS(G:G,F:F,F18,C:C,C18)</f>
        <v>31</v>
      </c>
      <c r="M18" t="e">
        <f>VLOOKUP(E18,Index!$A$1:$B$7,2,0)</f>
        <v>#N/A</v>
      </c>
      <c r="N18" t="str">
        <f t="shared" si="2"/>
        <v>02/10</v>
      </c>
      <c r="O18" t="str">
        <f t="shared" si="3"/>
        <v>02/10</v>
      </c>
      <c r="Q18" s="14">
        <f>IF(AND(F18="Airlines 1",K18&gt;5),4%*H18,0)</f>
        <v>14956</v>
      </c>
      <c r="R18" s="14">
        <f t="shared" si="5"/>
        <v>0</v>
      </c>
      <c r="S18" s="14">
        <f t="shared" si="6"/>
        <v>0</v>
      </c>
      <c r="T18">
        <f>IF(F18="Airlines 4",IF(N18&lt;="15/10",IF(O18&gt;="02/10",IF(O18&lt;="30/11",'Data - Answer'!G18*15000,0),0),0),0)</f>
        <v>0</v>
      </c>
      <c r="U18" s="14"/>
      <c r="W18">
        <f t="shared" si="7"/>
        <v>0</v>
      </c>
    </row>
    <row r="19" spans="2:23">
      <c r="B19" s="1">
        <v>53195711</v>
      </c>
      <c r="C19" s="2">
        <v>42279</v>
      </c>
      <c r="D19" s="2">
        <v>42280</v>
      </c>
      <c r="E19" t="s">
        <v>51</v>
      </c>
      <c r="F19" t="s">
        <v>5</v>
      </c>
      <c r="G19">
        <v>2</v>
      </c>
      <c r="H19">
        <v>1438200</v>
      </c>
      <c r="I19" s="14">
        <v>1423800</v>
      </c>
      <c r="J19" s="29" t="s">
        <v>22</v>
      </c>
      <c r="K19">
        <f t="shared" si="0"/>
        <v>6</v>
      </c>
      <c r="L19">
        <f t="shared" si="1"/>
        <v>31</v>
      </c>
      <c r="M19" t="e">
        <f>VLOOKUP(E19,Index!$A$1:$B$7,2,0)</f>
        <v>#N/A</v>
      </c>
      <c r="N19" t="str">
        <f t="shared" si="2"/>
        <v>02/10</v>
      </c>
      <c r="O19" t="str">
        <f t="shared" si="3"/>
        <v>03/10</v>
      </c>
      <c r="Q19" s="14">
        <f t="shared" si="4"/>
        <v>57528</v>
      </c>
      <c r="R19" s="14">
        <f t="shared" si="5"/>
        <v>0</v>
      </c>
      <c r="S19" s="14">
        <f t="shared" si="6"/>
        <v>0</v>
      </c>
      <c r="T19">
        <f>IF(F19="Airlines 4",IF(N19&lt;="15/10",IF(O19&gt;="02/10",IF(O19&lt;="30/11",'Data - Answer'!G19*15000,0),0),0),0)</f>
        <v>0</v>
      </c>
      <c r="U19" s="14"/>
      <c r="W19">
        <f t="shared" si="7"/>
        <v>0</v>
      </c>
    </row>
    <row r="20" spans="2:23">
      <c r="B20" s="1">
        <v>53196255</v>
      </c>
      <c r="C20" s="2">
        <v>42279</v>
      </c>
      <c r="D20" s="2">
        <v>42281</v>
      </c>
      <c r="E20" t="s">
        <v>49</v>
      </c>
      <c r="F20" t="s">
        <v>5</v>
      </c>
      <c r="G20">
        <v>3</v>
      </c>
      <c r="H20">
        <v>2907000</v>
      </c>
      <c r="I20" s="14">
        <v>2886300</v>
      </c>
      <c r="J20" s="29" t="s">
        <v>22</v>
      </c>
      <c r="K20">
        <f t="shared" si="0"/>
        <v>6</v>
      </c>
      <c r="L20">
        <f t="shared" si="1"/>
        <v>31</v>
      </c>
      <c r="M20" t="e">
        <f>VLOOKUP(E20,Index!$A$1:$B$7,2,0)</f>
        <v>#N/A</v>
      </c>
      <c r="N20" t="str">
        <f t="shared" si="2"/>
        <v>02/10</v>
      </c>
      <c r="O20" t="str">
        <f t="shared" si="3"/>
        <v>04/10</v>
      </c>
      <c r="Q20" s="14">
        <f t="shared" si="4"/>
        <v>116280</v>
      </c>
      <c r="R20" s="14">
        <f t="shared" si="5"/>
        <v>0</v>
      </c>
      <c r="S20" s="14">
        <f t="shared" si="6"/>
        <v>0</v>
      </c>
      <c r="T20">
        <f>IF(F20="Airlines 4",IF(N20&lt;="15/10",IF(O20&gt;="02/10",IF(O20&lt;="30/11",'Data - Answer'!G20*15000,0),0),0),0)</f>
        <v>0</v>
      </c>
      <c r="U20" s="14"/>
      <c r="W20">
        <f t="shared" si="7"/>
        <v>0</v>
      </c>
    </row>
    <row r="21" spans="2:23">
      <c r="B21" s="1">
        <v>53196109</v>
      </c>
      <c r="C21" s="2">
        <v>42279</v>
      </c>
      <c r="D21" s="2">
        <v>42281</v>
      </c>
      <c r="E21" t="s">
        <v>52</v>
      </c>
      <c r="F21" t="s">
        <v>5</v>
      </c>
      <c r="G21">
        <v>5</v>
      </c>
      <c r="H21">
        <v>4495000</v>
      </c>
      <c r="I21" s="14">
        <v>4447500</v>
      </c>
      <c r="J21" s="29" t="s">
        <v>22</v>
      </c>
      <c r="K21">
        <f t="shared" si="0"/>
        <v>6</v>
      </c>
      <c r="L21">
        <f t="shared" si="1"/>
        <v>31</v>
      </c>
      <c r="M21" t="e">
        <f>VLOOKUP(E21,Index!$A$1:$B$7,2,0)</f>
        <v>#N/A</v>
      </c>
      <c r="N21" t="str">
        <f t="shared" si="2"/>
        <v>02/10</v>
      </c>
      <c r="O21" t="str">
        <f t="shared" si="3"/>
        <v>04/10</v>
      </c>
      <c r="Q21" s="14">
        <f t="shared" si="4"/>
        <v>179800</v>
      </c>
      <c r="R21" s="14">
        <f t="shared" si="5"/>
        <v>0</v>
      </c>
      <c r="S21" s="14">
        <f t="shared" si="6"/>
        <v>0</v>
      </c>
      <c r="T21">
        <f>IF(F21="Airlines 4",IF(N21&lt;="15/10",IF(O21&gt;="02/10",IF(O21&lt;="30/11",'Data - Answer'!G21*15000,0),0),0),0)</f>
        <v>0</v>
      </c>
      <c r="U21" s="14"/>
      <c r="W21">
        <f t="shared" si="7"/>
        <v>0</v>
      </c>
    </row>
    <row r="22" spans="2:23">
      <c r="B22" s="1">
        <v>53195870</v>
      </c>
      <c r="C22" s="2">
        <v>42279</v>
      </c>
      <c r="D22" s="2">
        <v>42282</v>
      </c>
      <c r="E22" t="s">
        <v>44</v>
      </c>
      <c r="F22" t="s">
        <v>5</v>
      </c>
      <c r="G22">
        <v>1</v>
      </c>
      <c r="H22">
        <v>758900</v>
      </c>
      <c r="I22" s="14">
        <v>750800</v>
      </c>
      <c r="J22" s="29" t="s">
        <v>22</v>
      </c>
      <c r="K22">
        <f t="shared" si="0"/>
        <v>6</v>
      </c>
      <c r="L22">
        <f t="shared" si="1"/>
        <v>31</v>
      </c>
      <c r="M22" t="e">
        <f>VLOOKUP(E22,Index!$A$1:$B$7,2,0)</f>
        <v>#N/A</v>
      </c>
      <c r="N22" t="str">
        <f t="shared" si="2"/>
        <v>02/10</v>
      </c>
      <c r="O22" t="str">
        <f t="shared" si="3"/>
        <v>05/10</v>
      </c>
      <c r="Q22" s="14">
        <f t="shared" si="4"/>
        <v>30356</v>
      </c>
      <c r="R22" s="14">
        <f t="shared" si="5"/>
        <v>0</v>
      </c>
      <c r="S22" s="14">
        <f t="shared" si="6"/>
        <v>0</v>
      </c>
      <c r="T22">
        <f>IF(F22="Airlines 4",IF(N22&lt;="15/10",IF(O22&gt;="02/10",IF(O22&lt;="30/11",'Data - Answer'!G22*15000,0),0),0),0)</f>
        <v>0</v>
      </c>
      <c r="U22" s="14"/>
      <c r="W22">
        <f t="shared" si="7"/>
        <v>0</v>
      </c>
    </row>
    <row r="23" spans="2:23">
      <c r="B23" s="1">
        <v>53196265</v>
      </c>
      <c r="C23" s="2">
        <v>42279</v>
      </c>
      <c r="D23" s="2">
        <v>42302</v>
      </c>
      <c r="E23" t="s">
        <v>53</v>
      </c>
      <c r="F23" t="s">
        <v>5</v>
      </c>
      <c r="G23">
        <v>3</v>
      </c>
      <c r="H23">
        <v>2544000</v>
      </c>
      <c r="I23" s="14">
        <v>2525100</v>
      </c>
      <c r="J23" s="29" t="s">
        <v>22</v>
      </c>
      <c r="K23">
        <f t="shared" si="0"/>
        <v>6</v>
      </c>
      <c r="L23">
        <f t="shared" si="1"/>
        <v>31</v>
      </c>
      <c r="M23" t="e">
        <f>VLOOKUP(E23,Index!$A$1:$B$7,2,0)</f>
        <v>#N/A</v>
      </c>
      <c r="N23" t="str">
        <f t="shared" si="2"/>
        <v>02/10</v>
      </c>
      <c r="O23" t="str">
        <f t="shared" si="3"/>
        <v>25/10</v>
      </c>
      <c r="Q23" s="14">
        <f t="shared" si="4"/>
        <v>101760</v>
      </c>
      <c r="R23" s="14">
        <f t="shared" si="5"/>
        <v>0</v>
      </c>
      <c r="S23" s="14">
        <f t="shared" si="6"/>
        <v>0</v>
      </c>
      <c r="T23">
        <f>IF(F23="Airlines 4",IF(N23&lt;="15/10",IF(O23&gt;="02/10",IF(O23&lt;="30/11",'Data - Answer'!G23*15000,0),0),0),0)</f>
        <v>0</v>
      </c>
      <c r="U23" s="14"/>
      <c r="W23">
        <f t="shared" si="7"/>
        <v>0</v>
      </c>
    </row>
    <row r="24" spans="2:23">
      <c r="B24" s="1">
        <v>53195304</v>
      </c>
      <c r="C24" s="2">
        <v>42279</v>
      </c>
      <c r="D24" s="2">
        <v>42280</v>
      </c>
      <c r="E24" t="s">
        <v>54</v>
      </c>
      <c r="F24" t="s">
        <v>5</v>
      </c>
      <c r="G24">
        <v>7</v>
      </c>
      <c r="H24">
        <v>5950000</v>
      </c>
      <c r="I24" s="14">
        <v>5887000</v>
      </c>
      <c r="J24" s="29" t="s">
        <v>22</v>
      </c>
      <c r="K24">
        <f t="shared" si="0"/>
        <v>6</v>
      </c>
      <c r="L24">
        <f t="shared" si="1"/>
        <v>31</v>
      </c>
      <c r="M24" t="e">
        <f>VLOOKUP(E24,Index!$A$1:$B$7,2,0)</f>
        <v>#N/A</v>
      </c>
      <c r="N24" t="str">
        <f t="shared" si="2"/>
        <v>02/10</v>
      </c>
      <c r="O24" t="str">
        <f t="shared" si="3"/>
        <v>03/10</v>
      </c>
      <c r="Q24" s="14">
        <f t="shared" si="4"/>
        <v>238000</v>
      </c>
      <c r="R24" s="14">
        <f t="shared" si="5"/>
        <v>0</v>
      </c>
      <c r="S24" s="14">
        <f t="shared" si="6"/>
        <v>0</v>
      </c>
      <c r="T24">
        <f>IF(F24="Airlines 4",IF(N24&lt;="15/10",IF(O24&gt;="02/10",IF(O24&lt;="30/11",'Data - Answer'!G24*15000,0),0),0),0)</f>
        <v>0</v>
      </c>
      <c r="U24" s="14"/>
      <c r="W24">
        <f t="shared" si="7"/>
        <v>0</v>
      </c>
    </row>
    <row r="25" spans="2:23">
      <c r="B25" s="1">
        <v>53196168</v>
      </c>
      <c r="C25" s="2">
        <v>42279</v>
      </c>
      <c r="D25" s="2">
        <v>42281</v>
      </c>
      <c r="E25" t="s">
        <v>55</v>
      </c>
      <c r="F25" t="s">
        <v>5</v>
      </c>
      <c r="G25">
        <v>1</v>
      </c>
      <c r="H25">
        <v>525700</v>
      </c>
      <c r="I25" s="14">
        <v>519900</v>
      </c>
      <c r="J25" s="29" t="s">
        <v>22</v>
      </c>
      <c r="K25">
        <f t="shared" si="0"/>
        <v>6</v>
      </c>
      <c r="L25">
        <f t="shared" si="1"/>
        <v>31</v>
      </c>
      <c r="M25" t="e">
        <f>VLOOKUP(E25,Index!$A$1:$B$7,2,0)</f>
        <v>#N/A</v>
      </c>
      <c r="N25" t="str">
        <f t="shared" si="2"/>
        <v>02/10</v>
      </c>
      <c r="O25" t="str">
        <f t="shared" si="3"/>
        <v>04/10</v>
      </c>
      <c r="Q25" s="14">
        <f t="shared" si="4"/>
        <v>21028</v>
      </c>
      <c r="R25" s="14">
        <f t="shared" si="5"/>
        <v>0</v>
      </c>
      <c r="S25" s="14">
        <f t="shared" si="6"/>
        <v>0</v>
      </c>
      <c r="T25">
        <f>IF(F25="Airlines 4",IF(N25&lt;="15/10",IF(O25&gt;="02/10",IF(O25&lt;="30/11",'Data - Answer'!G25*15000,0),0),0),0)</f>
        <v>0</v>
      </c>
      <c r="U25" s="14"/>
      <c r="W25">
        <f t="shared" si="7"/>
        <v>0</v>
      </c>
    </row>
    <row r="26" spans="2:23">
      <c r="B26" s="1">
        <v>53196277</v>
      </c>
      <c r="C26" s="2">
        <v>42279</v>
      </c>
      <c r="D26" s="2">
        <v>42337</v>
      </c>
      <c r="E26" t="s">
        <v>56</v>
      </c>
      <c r="F26" t="s">
        <v>5</v>
      </c>
      <c r="G26">
        <v>1</v>
      </c>
      <c r="H26">
        <v>639000</v>
      </c>
      <c r="I26" s="14">
        <v>634500</v>
      </c>
      <c r="J26" s="29" t="s">
        <v>22</v>
      </c>
      <c r="K26">
        <f t="shared" si="0"/>
        <v>6</v>
      </c>
      <c r="L26">
        <f t="shared" si="1"/>
        <v>31</v>
      </c>
      <c r="M26" t="e">
        <f>VLOOKUP(E26,Index!$A$1:$B$7,2,0)</f>
        <v>#N/A</v>
      </c>
      <c r="N26" t="str">
        <f t="shared" si="2"/>
        <v>02/10</v>
      </c>
      <c r="O26" t="str">
        <f t="shared" si="3"/>
        <v>29/11</v>
      </c>
      <c r="Q26" s="14">
        <f t="shared" si="4"/>
        <v>25560</v>
      </c>
      <c r="R26" s="14">
        <f t="shared" si="5"/>
        <v>0</v>
      </c>
      <c r="S26" s="14">
        <f t="shared" si="6"/>
        <v>0</v>
      </c>
      <c r="T26">
        <f>IF(F26="Airlines 4",IF(N26&lt;="15/10",IF(O26&gt;="02/10",IF(O26&lt;="30/11",'Data - Answer'!G26*15000,0),0),0),0)</f>
        <v>0</v>
      </c>
      <c r="U26" s="14"/>
      <c r="W26">
        <f t="shared" si="7"/>
        <v>0</v>
      </c>
    </row>
    <row r="27" spans="2:23">
      <c r="B27" s="1">
        <v>53184469</v>
      </c>
      <c r="C27" s="2">
        <v>42279</v>
      </c>
      <c r="D27" s="2">
        <v>42280</v>
      </c>
      <c r="E27" t="s">
        <v>57</v>
      </c>
      <c r="F27" t="s">
        <v>5</v>
      </c>
      <c r="G27">
        <v>1</v>
      </c>
      <c r="H27">
        <v>872000</v>
      </c>
      <c r="I27" s="14">
        <v>863300</v>
      </c>
      <c r="J27" s="29" t="s">
        <v>22</v>
      </c>
      <c r="K27">
        <f t="shared" si="0"/>
        <v>6</v>
      </c>
      <c r="L27">
        <f t="shared" si="1"/>
        <v>31</v>
      </c>
      <c r="M27" t="e">
        <f>VLOOKUP(E27,Index!$A$1:$B$7,2,0)</f>
        <v>#N/A</v>
      </c>
      <c r="N27" t="str">
        <f t="shared" si="2"/>
        <v>02/10</v>
      </c>
      <c r="O27" t="str">
        <f t="shared" si="3"/>
        <v>03/10</v>
      </c>
      <c r="Q27" s="14">
        <f t="shared" si="4"/>
        <v>34880</v>
      </c>
      <c r="R27" s="14">
        <f t="shared" si="5"/>
        <v>0</v>
      </c>
      <c r="S27" s="14">
        <f t="shared" si="6"/>
        <v>0</v>
      </c>
      <c r="T27">
        <f>IF(F27="Airlines 4",IF(N27&lt;="15/10",IF(O27&gt;="02/10",IF(O27&lt;="30/11",'Data - Answer'!G27*15000,0),0),0),0)</f>
        <v>0</v>
      </c>
      <c r="U27" s="14"/>
      <c r="W27">
        <f t="shared" si="7"/>
        <v>0</v>
      </c>
    </row>
    <row r="28" spans="2:23">
      <c r="B28" s="1">
        <v>53196175</v>
      </c>
      <c r="C28" s="2">
        <v>42279</v>
      </c>
      <c r="D28" s="2">
        <v>42282</v>
      </c>
      <c r="E28" t="s">
        <v>58</v>
      </c>
      <c r="F28" t="s">
        <v>5</v>
      </c>
      <c r="G28">
        <v>1</v>
      </c>
      <c r="H28">
        <v>749000</v>
      </c>
      <c r="I28" s="14">
        <v>742900</v>
      </c>
      <c r="J28" s="29" t="s">
        <v>24</v>
      </c>
      <c r="K28">
        <f t="shared" si="0"/>
        <v>6</v>
      </c>
      <c r="L28">
        <f t="shared" si="1"/>
        <v>31</v>
      </c>
      <c r="M28" t="e">
        <f>VLOOKUP(E28,Index!$A$1:$B$7,2,0)</f>
        <v>#N/A</v>
      </c>
      <c r="N28" t="str">
        <f t="shared" si="2"/>
        <v>02/10</v>
      </c>
      <c r="O28" t="str">
        <f t="shared" si="3"/>
        <v>05/10</v>
      </c>
      <c r="Q28" s="14">
        <f t="shared" si="4"/>
        <v>29960</v>
      </c>
      <c r="R28" s="14">
        <f t="shared" si="5"/>
        <v>0</v>
      </c>
      <c r="S28" s="14">
        <f t="shared" si="6"/>
        <v>0</v>
      </c>
      <c r="T28">
        <f>IF(F28="Airlines 4",IF(N28&lt;="15/10",IF(O28&gt;="02/10",IF(O28&lt;="30/11",'Data - Answer'!G28*15000,0),0),0),0)</f>
        <v>0</v>
      </c>
      <c r="U28" s="14"/>
      <c r="W28">
        <f t="shared" si="7"/>
        <v>22287</v>
      </c>
    </row>
    <row r="29" spans="2:23">
      <c r="B29" s="1">
        <v>53196351</v>
      </c>
      <c r="C29" s="2">
        <v>42279</v>
      </c>
      <c r="D29" s="2">
        <v>42280</v>
      </c>
      <c r="E29" t="s">
        <v>58</v>
      </c>
      <c r="F29" t="s">
        <v>5</v>
      </c>
      <c r="G29">
        <v>1</v>
      </c>
      <c r="H29">
        <v>749000</v>
      </c>
      <c r="I29" s="14">
        <v>741000</v>
      </c>
      <c r="J29" s="29" t="s">
        <v>26</v>
      </c>
      <c r="K29">
        <f t="shared" si="0"/>
        <v>6</v>
      </c>
      <c r="L29">
        <f t="shared" si="1"/>
        <v>31</v>
      </c>
      <c r="M29" t="e">
        <f>VLOOKUP(E29,Index!$A$1:$B$7,2,0)</f>
        <v>#N/A</v>
      </c>
      <c r="N29" t="str">
        <f t="shared" si="2"/>
        <v>02/10</v>
      </c>
      <c r="O29" t="str">
        <f t="shared" si="3"/>
        <v>03/10</v>
      </c>
      <c r="Q29" s="14">
        <f t="shared" si="4"/>
        <v>29960</v>
      </c>
      <c r="R29" s="14">
        <f t="shared" si="5"/>
        <v>0</v>
      </c>
      <c r="S29" s="14">
        <f t="shared" si="6"/>
        <v>0</v>
      </c>
      <c r="T29">
        <f>IF(F29="Airlines 4",IF(N29&lt;="15/10",IF(O29&gt;="02/10",IF(O29&lt;="30/11",'Data - Answer'!G29*15000,0),0),0),0)</f>
        <v>0</v>
      </c>
      <c r="U29" s="14"/>
      <c r="W29">
        <f t="shared" si="7"/>
        <v>4000</v>
      </c>
    </row>
    <row r="30" spans="2:23">
      <c r="B30" s="1">
        <v>53195473</v>
      </c>
      <c r="C30" s="2">
        <v>42279</v>
      </c>
      <c r="D30" s="2">
        <v>42282</v>
      </c>
      <c r="E30" t="s">
        <v>41</v>
      </c>
      <c r="F30" t="s">
        <v>5</v>
      </c>
      <c r="G30">
        <v>1</v>
      </c>
      <c r="H30">
        <v>549900</v>
      </c>
      <c r="I30" s="14">
        <v>545800</v>
      </c>
      <c r="J30" s="29" t="s">
        <v>24</v>
      </c>
      <c r="K30">
        <f t="shared" si="0"/>
        <v>6</v>
      </c>
      <c r="L30">
        <f t="shared" si="1"/>
        <v>31</v>
      </c>
      <c r="M30" t="e">
        <f>VLOOKUP(E30,Index!$A$1:$B$7,2,0)</f>
        <v>#N/A</v>
      </c>
      <c r="N30" t="str">
        <f t="shared" si="2"/>
        <v>02/10</v>
      </c>
      <c r="O30" t="str">
        <f t="shared" si="3"/>
        <v>05/10</v>
      </c>
      <c r="Q30" s="14">
        <f t="shared" si="4"/>
        <v>21996</v>
      </c>
      <c r="R30" s="14">
        <f t="shared" si="5"/>
        <v>0</v>
      </c>
      <c r="S30" s="14">
        <f t="shared" si="6"/>
        <v>0</v>
      </c>
      <c r="T30">
        <f>IF(F30="Airlines 4",IF(N30&lt;="15/10",IF(O30&gt;="02/10",IF(O30&lt;="30/11",'Data - Answer'!G30*15000,0),0),0),0)</f>
        <v>0</v>
      </c>
      <c r="U30" s="14"/>
      <c r="W30">
        <f t="shared" si="7"/>
        <v>16374</v>
      </c>
    </row>
    <row r="31" spans="2:23">
      <c r="B31" s="1">
        <v>53196204</v>
      </c>
      <c r="C31" s="2">
        <v>42279</v>
      </c>
      <c r="D31" s="2">
        <v>42282</v>
      </c>
      <c r="E31" t="s">
        <v>59</v>
      </c>
      <c r="F31" t="s">
        <v>5</v>
      </c>
      <c r="G31">
        <v>3</v>
      </c>
      <c r="H31">
        <v>1587000</v>
      </c>
      <c r="I31" s="14">
        <v>1575900</v>
      </c>
      <c r="J31" s="29" t="s">
        <v>26</v>
      </c>
      <c r="K31">
        <f t="shared" si="0"/>
        <v>6</v>
      </c>
      <c r="L31">
        <f t="shared" si="1"/>
        <v>31</v>
      </c>
      <c r="M31" t="e">
        <f>VLOOKUP(E31,Index!$A$1:$B$7,2,0)</f>
        <v>#N/A</v>
      </c>
      <c r="N31" t="str">
        <f t="shared" si="2"/>
        <v>02/10</v>
      </c>
      <c r="O31" t="str">
        <f t="shared" si="3"/>
        <v>05/10</v>
      </c>
      <c r="Q31" s="14">
        <f t="shared" si="4"/>
        <v>63480</v>
      </c>
      <c r="R31" s="14">
        <f t="shared" si="5"/>
        <v>0</v>
      </c>
      <c r="S31" s="14">
        <f t="shared" si="6"/>
        <v>0</v>
      </c>
      <c r="T31">
        <f>IF(F31="Airlines 4",IF(N31&lt;="15/10",IF(O31&gt;="02/10",IF(O31&lt;="30/11",'Data - Answer'!G31*15000,0),0),0),0)</f>
        <v>0</v>
      </c>
      <c r="U31" s="14"/>
      <c r="W31">
        <f t="shared" si="7"/>
        <v>4000</v>
      </c>
    </row>
    <row r="32" spans="2:23">
      <c r="B32" s="1">
        <v>53196238</v>
      </c>
      <c r="C32" s="2">
        <v>42283</v>
      </c>
      <c r="D32" s="2">
        <v>42283</v>
      </c>
      <c r="E32" t="s">
        <v>60</v>
      </c>
      <c r="F32" t="s">
        <v>5</v>
      </c>
      <c r="G32">
        <v>2</v>
      </c>
      <c r="H32">
        <v>1776000</v>
      </c>
      <c r="I32" s="14">
        <v>1761600</v>
      </c>
      <c r="J32" s="29" t="s">
        <v>24</v>
      </c>
      <c r="K32">
        <f t="shared" si="0"/>
        <v>3</v>
      </c>
      <c r="L32">
        <f t="shared" si="1"/>
        <v>55</v>
      </c>
      <c r="M32" t="e">
        <f>VLOOKUP(E32,Index!$A$1:$B$7,2,0)</f>
        <v>#N/A</v>
      </c>
      <c r="N32" t="str">
        <f t="shared" si="2"/>
        <v>06/10</v>
      </c>
      <c r="O32" t="str">
        <f t="shared" si="3"/>
        <v>06/10</v>
      </c>
      <c r="Q32" s="14">
        <f t="shared" si="4"/>
        <v>0</v>
      </c>
      <c r="R32" s="14">
        <f t="shared" si="5"/>
        <v>0</v>
      </c>
      <c r="S32" s="14">
        <f t="shared" si="6"/>
        <v>0</v>
      </c>
      <c r="T32">
        <f>IF(F32="Airlines 4",IF(N32&lt;="15/10",IF(O32&gt;="02/10",IF(O32&lt;="30/11",'Data - Answer'!G32*15000,0),0),0),0)</f>
        <v>0</v>
      </c>
      <c r="U32" s="14"/>
      <c r="W32">
        <f t="shared" si="7"/>
        <v>52848</v>
      </c>
    </row>
    <row r="33" spans="2:23">
      <c r="B33" s="1">
        <v>53196375</v>
      </c>
      <c r="C33" s="2">
        <v>42283</v>
      </c>
      <c r="D33" s="2">
        <v>42299</v>
      </c>
      <c r="E33" t="s">
        <v>61</v>
      </c>
      <c r="F33" t="s">
        <v>5</v>
      </c>
      <c r="G33">
        <v>1</v>
      </c>
      <c r="H33">
        <v>916000</v>
      </c>
      <c r="I33" s="14">
        <v>906800</v>
      </c>
      <c r="J33" s="29" t="s">
        <v>24</v>
      </c>
      <c r="K33">
        <f t="shared" si="0"/>
        <v>3</v>
      </c>
      <c r="L33">
        <f t="shared" si="1"/>
        <v>55</v>
      </c>
      <c r="M33" t="e">
        <f>VLOOKUP(E33,Index!$A$1:$B$7,2,0)</f>
        <v>#N/A</v>
      </c>
      <c r="N33" t="str">
        <f t="shared" si="2"/>
        <v>06/10</v>
      </c>
      <c r="O33" t="str">
        <f t="shared" si="3"/>
        <v>22/10</v>
      </c>
      <c r="Q33" s="14">
        <f t="shared" si="4"/>
        <v>0</v>
      </c>
      <c r="R33" s="14">
        <f t="shared" si="5"/>
        <v>0</v>
      </c>
      <c r="S33" s="14">
        <f t="shared" si="6"/>
        <v>0</v>
      </c>
      <c r="T33">
        <f>IF(F33="Airlines 4",IF(N33&lt;="15/10",IF(O33&gt;="02/10",IF(O33&lt;="30/11",'Data - Answer'!G33*15000,0),0),0),0)</f>
        <v>0</v>
      </c>
      <c r="U33" s="14"/>
      <c r="W33">
        <f t="shared" si="7"/>
        <v>27204</v>
      </c>
    </row>
    <row r="34" spans="2:23">
      <c r="B34" s="1">
        <v>53196151</v>
      </c>
      <c r="C34" s="2">
        <v>42283</v>
      </c>
      <c r="D34" s="2">
        <v>42284</v>
      </c>
      <c r="E34" t="s">
        <v>55</v>
      </c>
      <c r="F34" t="s">
        <v>5</v>
      </c>
      <c r="G34">
        <v>1</v>
      </c>
      <c r="H34">
        <v>771000</v>
      </c>
      <c r="I34" s="14">
        <v>765200</v>
      </c>
      <c r="J34" s="29" t="s">
        <v>24</v>
      </c>
      <c r="K34">
        <f t="shared" si="0"/>
        <v>3</v>
      </c>
      <c r="L34">
        <f t="shared" si="1"/>
        <v>55</v>
      </c>
      <c r="M34" t="e">
        <f>VLOOKUP(E34,Index!$A$1:$B$7,2,0)</f>
        <v>#N/A</v>
      </c>
      <c r="N34" t="str">
        <f t="shared" si="2"/>
        <v>06/10</v>
      </c>
      <c r="O34" t="str">
        <f t="shared" si="3"/>
        <v>07/10</v>
      </c>
      <c r="Q34" s="14">
        <f t="shared" si="4"/>
        <v>0</v>
      </c>
      <c r="R34" s="14">
        <f t="shared" si="5"/>
        <v>0</v>
      </c>
      <c r="S34" s="14">
        <f t="shared" si="6"/>
        <v>0</v>
      </c>
      <c r="T34">
        <f>IF(F34="Airlines 4",IF(N34&lt;="15/10",IF(O34&gt;="02/10",IF(O34&lt;="30/11",'Data - Answer'!G34*15000,0),0),0),0)</f>
        <v>0</v>
      </c>
      <c r="U34" s="14"/>
      <c r="W34">
        <f t="shared" si="7"/>
        <v>22956</v>
      </c>
    </row>
    <row r="35" spans="2:23">
      <c r="B35" s="1">
        <v>53192970</v>
      </c>
      <c r="C35" s="2">
        <v>42283</v>
      </c>
      <c r="D35" s="2">
        <v>42291</v>
      </c>
      <c r="E35" t="s">
        <v>41</v>
      </c>
      <c r="F35" t="s">
        <v>5</v>
      </c>
      <c r="G35">
        <v>1</v>
      </c>
      <c r="H35">
        <v>804000</v>
      </c>
      <c r="I35" s="14">
        <v>797500</v>
      </c>
      <c r="J35" s="29" t="s">
        <v>24</v>
      </c>
      <c r="K35">
        <f t="shared" si="0"/>
        <v>3</v>
      </c>
      <c r="L35">
        <f t="shared" si="1"/>
        <v>55</v>
      </c>
      <c r="M35" t="e">
        <f>VLOOKUP(E35,Index!$A$1:$B$7,2,0)</f>
        <v>#N/A</v>
      </c>
      <c r="N35" t="str">
        <f t="shared" si="2"/>
        <v>06/10</v>
      </c>
      <c r="O35" t="str">
        <f t="shared" si="3"/>
        <v>14/10</v>
      </c>
      <c r="Q35" s="14">
        <f t="shared" si="4"/>
        <v>0</v>
      </c>
      <c r="R35" s="14">
        <f t="shared" si="5"/>
        <v>0</v>
      </c>
      <c r="S35" s="14">
        <f t="shared" si="6"/>
        <v>0</v>
      </c>
      <c r="T35">
        <f>IF(F35="Airlines 4",IF(N35&lt;="15/10",IF(O35&gt;="02/10",IF(O35&lt;="30/11",'Data - Answer'!G35*15000,0),0),0),0)</f>
        <v>0</v>
      </c>
      <c r="U35" s="14"/>
      <c r="W35">
        <f t="shared" si="7"/>
        <v>23925</v>
      </c>
    </row>
    <row r="36" spans="2:23">
      <c r="B36" s="1">
        <v>53196228</v>
      </c>
      <c r="C36" s="2">
        <v>42283</v>
      </c>
      <c r="D36" s="2">
        <v>42283</v>
      </c>
      <c r="E36" t="s">
        <v>62</v>
      </c>
      <c r="F36" t="s">
        <v>5</v>
      </c>
      <c r="G36">
        <v>1</v>
      </c>
      <c r="H36">
        <v>551000</v>
      </c>
      <c r="I36" s="14">
        <v>546400</v>
      </c>
      <c r="J36" s="29" t="s">
        <v>24</v>
      </c>
      <c r="K36">
        <f t="shared" si="0"/>
        <v>3</v>
      </c>
      <c r="L36">
        <f t="shared" si="1"/>
        <v>55</v>
      </c>
      <c r="M36" t="str">
        <f>VLOOKUP(E36,Index!$A$1:$B$7,2,0)</f>
        <v>YES</v>
      </c>
      <c r="N36" t="str">
        <f t="shared" si="2"/>
        <v>06/10</v>
      </c>
      <c r="O36" t="str">
        <f t="shared" si="3"/>
        <v>06/10</v>
      </c>
      <c r="Q36" s="14">
        <f t="shared" si="4"/>
        <v>0</v>
      </c>
      <c r="R36" s="14">
        <f t="shared" si="5"/>
        <v>0</v>
      </c>
      <c r="S36" s="14">
        <f t="shared" si="6"/>
        <v>0</v>
      </c>
      <c r="T36">
        <f>IF(F36="Airlines 4",IF(N36&lt;="15/10",IF(O36&gt;="02/10",IF(O36&lt;="30/11",'Data - Answer'!G36*15000,0),0),0),0)</f>
        <v>0</v>
      </c>
      <c r="U36" s="14"/>
      <c r="W36">
        <f t="shared" si="7"/>
        <v>16392</v>
      </c>
    </row>
    <row r="37" spans="2:23">
      <c r="B37" s="1">
        <v>53195817</v>
      </c>
      <c r="C37" s="2">
        <v>42283</v>
      </c>
      <c r="D37" s="2">
        <v>42320</v>
      </c>
      <c r="E37" t="s">
        <v>63</v>
      </c>
      <c r="F37" t="s">
        <v>5</v>
      </c>
      <c r="G37">
        <v>2</v>
      </c>
      <c r="H37">
        <v>4754000</v>
      </c>
      <c r="I37" s="14">
        <v>4709200</v>
      </c>
      <c r="J37" s="29" t="s">
        <v>26</v>
      </c>
      <c r="K37">
        <f t="shared" si="0"/>
        <v>3</v>
      </c>
      <c r="L37">
        <f t="shared" si="1"/>
        <v>55</v>
      </c>
      <c r="M37" t="e">
        <f>VLOOKUP(E37,Index!$A$1:$B$7,2,0)</f>
        <v>#N/A</v>
      </c>
      <c r="N37" t="str">
        <f t="shared" si="2"/>
        <v>06/10</v>
      </c>
      <c r="O37" t="str">
        <f t="shared" si="3"/>
        <v>12/11</v>
      </c>
      <c r="Q37" s="14">
        <f t="shared" si="4"/>
        <v>0</v>
      </c>
      <c r="R37" s="14">
        <f t="shared" si="5"/>
        <v>0</v>
      </c>
      <c r="S37" s="14">
        <f t="shared" si="6"/>
        <v>0</v>
      </c>
      <c r="T37">
        <f>IF(F37="Airlines 4",IF(N37&lt;="15/10",IF(O37&gt;="02/10",IF(O37&lt;="30/11",'Data - Answer'!G37*15000,0),0),0),0)</f>
        <v>0</v>
      </c>
      <c r="U37" s="14"/>
      <c r="W37">
        <f t="shared" si="7"/>
        <v>4000</v>
      </c>
    </row>
    <row r="38" spans="2:23">
      <c r="B38" s="1">
        <v>53196492</v>
      </c>
      <c r="C38" s="2">
        <v>42283</v>
      </c>
      <c r="D38" s="2">
        <v>42287</v>
      </c>
      <c r="E38" t="s">
        <v>51</v>
      </c>
      <c r="F38" t="s">
        <v>5</v>
      </c>
      <c r="G38">
        <v>2</v>
      </c>
      <c r="H38">
        <v>1438200</v>
      </c>
      <c r="I38" s="14">
        <v>1427400</v>
      </c>
      <c r="J38" s="29" t="s">
        <v>26</v>
      </c>
      <c r="K38">
        <f t="shared" si="0"/>
        <v>3</v>
      </c>
      <c r="L38">
        <f t="shared" si="1"/>
        <v>55</v>
      </c>
      <c r="M38" t="e">
        <f>VLOOKUP(E38,Index!$A$1:$B$7,2,0)</f>
        <v>#N/A</v>
      </c>
      <c r="N38" t="str">
        <f t="shared" si="2"/>
        <v>06/10</v>
      </c>
      <c r="O38" t="str">
        <f t="shared" si="3"/>
        <v>10/10</v>
      </c>
      <c r="Q38" s="14">
        <f t="shared" si="4"/>
        <v>0</v>
      </c>
      <c r="R38" s="14">
        <f t="shared" si="5"/>
        <v>0</v>
      </c>
      <c r="S38" s="14">
        <f t="shared" si="6"/>
        <v>0</v>
      </c>
      <c r="T38">
        <f>IF(F38="Airlines 4",IF(N38&lt;="15/10",IF(O38&gt;="02/10",IF(O38&lt;="30/11",'Data - Answer'!G38*15000,0),0),0),0)</f>
        <v>0</v>
      </c>
      <c r="U38" s="14"/>
      <c r="W38">
        <f t="shared" si="7"/>
        <v>4000</v>
      </c>
    </row>
    <row r="39" spans="2:23">
      <c r="B39" s="1">
        <v>53196476</v>
      </c>
      <c r="C39" s="2">
        <v>42283</v>
      </c>
      <c r="D39" s="2">
        <v>42295</v>
      </c>
      <c r="E39" t="s">
        <v>51</v>
      </c>
      <c r="F39" t="s">
        <v>5</v>
      </c>
      <c r="G39">
        <v>2</v>
      </c>
      <c r="H39">
        <v>1832000</v>
      </c>
      <c r="I39" s="14">
        <v>1803800</v>
      </c>
      <c r="J39" s="29" t="s">
        <v>26</v>
      </c>
      <c r="K39">
        <f t="shared" si="0"/>
        <v>3</v>
      </c>
      <c r="L39">
        <f t="shared" si="1"/>
        <v>55</v>
      </c>
      <c r="M39" t="e">
        <f>VLOOKUP(E39,Index!$A$1:$B$7,2,0)</f>
        <v>#N/A</v>
      </c>
      <c r="N39" t="str">
        <f t="shared" si="2"/>
        <v>06/10</v>
      </c>
      <c r="O39" t="str">
        <f t="shared" si="3"/>
        <v>18/10</v>
      </c>
      <c r="Q39" s="14">
        <f t="shared" si="4"/>
        <v>0</v>
      </c>
      <c r="R39" s="14">
        <f t="shared" si="5"/>
        <v>0</v>
      </c>
      <c r="S39" s="14">
        <f t="shared" si="6"/>
        <v>0</v>
      </c>
      <c r="T39">
        <f>IF(F39="Airlines 4",IF(N39&lt;="15/10",IF(O39&gt;="02/10",IF(O39&lt;="30/11",'Data - Answer'!G39*15000,0),0),0),0)</f>
        <v>0</v>
      </c>
      <c r="U39" s="14"/>
      <c r="W39">
        <f t="shared" si="7"/>
        <v>4000</v>
      </c>
    </row>
    <row r="40" spans="2:23">
      <c r="B40" s="1">
        <v>53194389</v>
      </c>
      <c r="C40" s="2">
        <v>42283</v>
      </c>
      <c r="D40" s="2">
        <v>42283</v>
      </c>
      <c r="E40" t="s">
        <v>40</v>
      </c>
      <c r="F40" t="s">
        <v>5</v>
      </c>
      <c r="G40">
        <v>1</v>
      </c>
      <c r="H40">
        <v>373900</v>
      </c>
      <c r="I40" s="14">
        <v>370200</v>
      </c>
      <c r="J40" s="29" t="s">
        <v>26</v>
      </c>
      <c r="K40">
        <f t="shared" si="0"/>
        <v>3</v>
      </c>
      <c r="L40">
        <f t="shared" si="1"/>
        <v>55</v>
      </c>
      <c r="M40" t="str">
        <f>VLOOKUP(E40,Index!$A$1:$B$7,2,0)</f>
        <v>YES</v>
      </c>
      <c r="N40" t="str">
        <f t="shared" si="2"/>
        <v>06/10</v>
      </c>
      <c r="O40" t="str">
        <f t="shared" si="3"/>
        <v>06/10</v>
      </c>
      <c r="Q40" s="14">
        <f t="shared" si="4"/>
        <v>0</v>
      </c>
      <c r="R40" s="14">
        <f t="shared" si="5"/>
        <v>0</v>
      </c>
      <c r="S40" s="14">
        <f t="shared" si="6"/>
        <v>0</v>
      </c>
      <c r="T40">
        <f>IF(F40="Airlines 4",IF(N40&lt;="15/10",IF(O40&gt;="02/10",IF(O40&lt;="30/11",'Data - Answer'!G40*15000,0),0),0),0)</f>
        <v>0</v>
      </c>
      <c r="U40" s="14"/>
      <c r="W40">
        <f t="shared" si="7"/>
        <v>4000</v>
      </c>
    </row>
    <row r="41" spans="2:23">
      <c r="B41" s="1">
        <v>53195682</v>
      </c>
      <c r="C41" s="2">
        <v>42283</v>
      </c>
      <c r="D41" s="2">
        <v>42288</v>
      </c>
      <c r="E41" t="s">
        <v>64</v>
      </c>
      <c r="F41" t="s">
        <v>5</v>
      </c>
      <c r="G41">
        <v>1</v>
      </c>
      <c r="H41">
        <v>416100</v>
      </c>
      <c r="I41" s="14">
        <v>412500</v>
      </c>
      <c r="J41" s="29" t="s">
        <v>26</v>
      </c>
      <c r="K41">
        <f t="shared" si="0"/>
        <v>3</v>
      </c>
      <c r="L41">
        <f t="shared" si="1"/>
        <v>55</v>
      </c>
      <c r="M41" t="e">
        <f>VLOOKUP(E41,Index!$A$1:$B$7,2,0)</f>
        <v>#N/A</v>
      </c>
      <c r="N41" t="str">
        <f t="shared" si="2"/>
        <v>06/10</v>
      </c>
      <c r="O41" t="str">
        <f t="shared" si="3"/>
        <v>11/10</v>
      </c>
      <c r="Q41" s="14">
        <f t="shared" si="4"/>
        <v>0</v>
      </c>
      <c r="R41" s="14">
        <f t="shared" si="5"/>
        <v>0</v>
      </c>
      <c r="S41" s="14">
        <f t="shared" si="6"/>
        <v>0</v>
      </c>
      <c r="T41">
        <f>IF(F41="Airlines 4",IF(N41&lt;="15/10",IF(O41&gt;="02/10",IF(O41&lt;="30/11",'Data - Answer'!G41*15000,0),0),0),0)</f>
        <v>0</v>
      </c>
      <c r="U41" s="14"/>
      <c r="W41">
        <f t="shared" si="7"/>
        <v>4000</v>
      </c>
    </row>
    <row r="42" spans="2:23">
      <c r="B42" s="1">
        <v>53196456</v>
      </c>
      <c r="C42" s="2">
        <v>42283</v>
      </c>
      <c r="D42" s="2">
        <v>42556</v>
      </c>
      <c r="E42" t="s">
        <v>43</v>
      </c>
      <c r="F42" t="s">
        <v>5</v>
      </c>
      <c r="G42">
        <v>1</v>
      </c>
      <c r="H42">
        <v>538700</v>
      </c>
      <c r="I42" s="14">
        <v>534200</v>
      </c>
      <c r="J42" s="29" t="s">
        <v>26</v>
      </c>
      <c r="K42">
        <f t="shared" si="0"/>
        <v>3</v>
      </c>
      <c r="L42">
        <f t="shared" si="1"/>
        <v>55</v>
      </c>
      <c r="M42" t="str">
        <f>VLOOKUP(E42,Index!$A$1:$B$7,2,0)</f>
        <v>YES</v>
      </c>
      <c r="N42" t="str">
        <f t="shared" si="2"/>
        <v>06/10</v>
      </c>
      <c r="O42" t="str">
        <f t="shared" si="3"/>
        <v>05/07</v>
      </c>
      <c r="Q42" s="14">
        <f t="shared" si="4"/>
        <v>0</v>
      </c>
      <c r="R42" s="14">
        <f t="shared" si="5"/>
        <v>0</v>
      </c>
      <c r="S42" s="14">
        <f t="shared" si="6"/>
        <v>0</v>
      </c>
      <c r="T42">
        <f>IF(F42="Airlines 4",IF(N42&lt;="15/10",IF(O42&gt;="02/10",IF(O42&lt;="30/11",'Data - Answer'!G42*15000,0),0),0),0)</f>
        <v>0</v>
      </c>
      <c r="U42" s="14"/>
      <c r="W42">
        <f t="shared" si="7"/>
        <v>4000</v>
      </c>
    </row>
    <row r="43" spans="2:23">
      <c r="B43" s="1">
        <v>53196559</v>
      </c>
      <c r="C43" s="2">
        <v>42283</v>
      </c>
      <c r="D43" s="2">
        <v>42283</v>
      </c>
      <c r="E43" t="s">
        <v>65</v>
      </c>
      <c r="F43" t="s">
        <v>5</v>
      </c>
      <c r="G43">
        <v>1</v>
      </c>
      <c r="H43">
        <v>475000</v>
      </c>
      <c r="I43" s="14">
        <v>470300</v>
      </c>
      <c r="J43" s="29" t="s">
        <v>24</v>
      </c>
      <c r="K43">
        <f t="shared" si="0"/>
        <v>3</v>
      </c>
      <c r="L43">
        <f t="shared" si="1"/>
        <v>55</v>
      </c>
      <c r="M43" t="e">
        <f>VLOOKUP(E43,Index!$A$1:$B$7,2,0)</f>
        <v>#N/A</v>
      </c>
      <c r="N43" t="str">
        <f t="shared" si="2"/>
        <v>06/10</v>
      </c>
      <c r="O43" t="str">
        <f t="shared" si="3"/>
        <v>06/10</v>
      </c>
      <c r="Q43" s="14">
        <f t="shared" si="4"/>
        <v>0</v>
      </c>
      <c r="R43" s="14">
        <f t="shared" si="5"/>
        <v>0</v>
      </c>
      <c r="S43" s="14">
        <f t="shared" si="6"/>
        <v>0</v>
      </c>
      <c r="T43">
        <f>IF(F43="Airlines 4",IF(N43&lt;="15/10",IF(O43&gt;="02/10",IF(O43&lt;="30/11",'Data - Answer'!G43*15000,0),0),0),0)</f>
        <v>0</v>
      </c>
      <c r="U43" s="14"/>
      <c r="W43">
        <f t="shared" si="7"/>
        <v>14109</v>
      </c>
    </row>
    <row r="44" spans="2:23">
      <c r="B44" s="1">
        <v>53196618</v>
      </c>
      <c r="C44" s="2">
        <v>42283</v>
      </c>
      <c r="D44" s="2">
        <v>42283</v>
      </c>
      <c r="E44" t="s">
        <v>43</v>
      </c>
      <c r="F44" t="s">
        <v>5</v>
      </c>
      <c r="G44">
        <v>1</v>
      </c>
      <c r="H44">
        <v>619000</v>
      </c>
      <c r="I44" s="14">
        <v>612600</v>
      </c>
      <c r="J44" s="29" t="s">
        <v>24</v>
      </c>
      <c r="K44">
        <f t="shared" si="0"/>
        <v>3</v>
      </c>
      <c r="L44">
        <f t="shared" si="1"/>
        <v>55</v>
      </c>
      <c r="M44" t="str">
        <f>VLOOKUP(E44,Index!$A$1:$B$7,2,0)</f>
        <v>YES</v>
      </c>
      <c r="N44" t="str">
        <f t="shared" si="2"/>
        <v>06/10</v>
      </c>
      <c r="O44" t="str">
        <f t="shared" si="3"/>
        <v>06/10</v>
      </c>
      <c r="Q44" s="14">
        <f t="shared" si="4"/>
        <v>0</v>
      </c>
      <c r="R44" s="14">
        <f t="shared" si="5"/>
        <v>0</v>
      </c>
      <c r="S44" s="14">
        <f t="shared" si="6"/>
        <v>0</v>
      </c>
      <c r="T44">
        <f>IF(F44="Airlines 4",IF(N44&lt;="15/10",IF(O44&gt;="02/10",IF(O44&lt;="30/11",'Data - Answer'!G44*15000,0),0),0),0)</f>
        <v>0</v>
      </c>
      <c r="U44" s="14"/>
      <c r="W44">
        <f t="shared" si="7"/>
        <v>18378</v>
      </c>
    </row>
    <row r="45" spans="2:23">
      <c r="B45" s="1">
        <v>53196634</v>
      </c>
      <c r="C45" s="2">
        <v>42283</v>
      </c>
      <c r="D45" s="2">
        <v>42286</v>
      </c>
      <c r="E45" t="s">
        <v>66</v>
      </c>
      <c r="F45" t="s">
        <v>5</v>
      </c>
      <c r="G45">
        <v>1</v>
      </c>
      <c r="H45">
        <v>500000</v>
      </c>
      <c r="I45" s="14">
        <v>497500</v>
      </c>
      <c r="J45" s="29" t="s">
        <v>24</v>
      </c>
      <c r="K45">
        <f t="shared" si="0"/>
        <v>3</v>
      </c>
      <c r="L45">
        <f t="shared" si="1"/>
        <v>55</v>
      </c>
      <c r="M45" t="e">
        <f>VLOOKUP(E45,Index!$A$1:$B$7,2,0)</f>
        <v>#N/A</v>
      </c>
      <c r="N45" t="str">
        <f t="shared" si="2"/>
        <v>06/10</v>
      </c>
      <c r="O45" t="str">
        <f t="shared" si="3"/>
        <v>09/10</v>
      </c>
      <c r="Q45" s="14">
        <f t="shared" si="4"/>
        <v>0</v>
      </c>
      <c r="R45" s="14">
        <f t="shared" si="5"/>
        <v>0</v>
      </c>
      <c r="S45" s="14">
        <f t="shared" si="6"/>
        <v>0</v>
      </c>
      <c r="T45">
        <f>IF(F45="Airlines 4",IF(N45&lt;="15/10",IF(O45&gt;="02/10",IF(O45&lt;="30/11",'Data - Answer'!G45*15000,0),0),0),0)</f>
        <v>0</v>
      </c>
      <c r="U45" s="14"/>
      <c r="W45">
        <f t="shared" si="7"/>
        <v>14925</v>
      </c>
    </row>
    <row r="46" spans="2:23">
      <c r="B46" s="1">
        <v>53196566</v>
      </c>
      <c r="C46" s="2">
        <v>42283</v>
      </c>
      <c r="D46" s="2">
        <v>42286</v>
      </c>
      <c r="E46" t="s">
        <v>67</v>
      </c>
      <c r="F46" t="s">
        <v>5</v>
      </c>
      <c r="G46">
        <v>1</v>
      </c>
      <c r="H46">
        <v>495900</v>
      </c>
      <c r="I46" s="14">
        <v>492200</v>
      </c>
      <c r="J46" s="29" t="s">
        <v>26</v>
      </c>
      <c r="K46">
        <f t="shared" si="0"/>
        <v>3</v>
      </c>
      <c r="L46">
        <f t="shared" si="1"/>
        <v>55</v>
      </c>
      <c r="M46" t="e">
        <f>VLOOKUP(E46,Index!$A$1:$B$7,2,0)</f>
        <v>#N/A</v>
      </c>
      <c r="N46" t="str">
        <f t="shared" si="2"/>
        <v>06/10</v>
      </c>
      <c r="O46" t="str">
        <f t="shared" si="3"/>
        <v>09/10</v>
      </c>
      <c r="Q46" s="14">
        <f t="shared" si="4"/>
        <v>0</v>
      </c>
      <c r="R46" s="14">
        <f t="shared" si="5"/>
        <v>0</v>
      </c>
      <c r="S46" s="14">
        <f t="shared" si="6"/>
        <v>0</v>
      </c>
      <c r="T46">
        <f>IF(F46="Airlines 4",IF(N46&lt;="15/10",IF(O46&gt;="02/10",IF(O46&lt;="30/11",'Data - Answer'!G46*15000,0),0),0),0)</f>
        <v>0</v>
      </c>
      <c r="U46" s="14"/>
      <c r="W46">
        <f t="shared" si="7"/>
        <v>4000</v>
      </c>
    </row>
    <row r="47" spans="2:23">
      <c r="B47" s="1">
        <v>53196662</v>
      </c>
      <c r="C47" s="2">
        <v>42283</v>
      </c>
      <c r="D47" s="2">
        <v>42283</v>
      </c>
      <c r="E47" t="s">
        <v>68</v>
      </c>
      <c r="F47" t="s">
        <v>5</v>
      </c>
      <c r="G47">
        <v>1</v>
      </c>
      <c r="H47">
        <v>243000</v>
      </c>
      <c r="I47" s="14">
        <v>240600</v>
      </c>
      <c r="J47" s="29" t="s">
        <v>26</v>
      </c>
      <c r="K47">
        <f t="shared" si="0"/>
        <v>3</v>
      </c>
      <c r="L47">
        <f t="shared" si="1"/>
        <v>55</v>
      </c>
      <c r="M47" t="e">
        <f>VLOOKUP(E47,Index!$A$1:$B$7,2,0)</f>
        <v>#N/A</v>
      </c>
      <c r="N47" t="str">
        <f t="shared" si="2"/>
        <v>06/10</v>
      </c>
      <c r="O47" t="str">
        <f t="shared" si="3"/>
        <v>06/10</v>
      </c>
      <c r="Q47" s="14">
        <f t="shared" si="4"/>
        <v>0</v>
      </c>
      <c r="R47" s="14">
        <f t="shared" si="5"/>
        <v>0</v>
      </c>
      <c r="S47" s="14">
        <f t="shared" si="6"/>
        <v>0</v>
      </c>
      <c r="T47">
        <f>IF(F47="Airlines 4",IF(N47&lt;="15/10",IF(O47&gt;="02/10",IF(O47&lt;="30/11",'Data - Answer'!G47*15000,0),0),0),0)</f>
        <v>0</v>
      </c>
      <c r="U47" s="14"/>
      <c r="W47">
        <f t="shared" si="7"/>
        <v>4000</v>
      </c>
    </row>
    <row r="48" spans="2:23">
      <c r="B48" s="1">
        <v>53196467</v>
      </c>
      <c r="C48" s="2">
        <v>42283</v>
      </c>
      <c r="D48" s="2">
        <v>42288</v>
      </c>
      <c r="E48" t="s">
        <v>69</v>
      </c>
      <c r="F48" t="s">
        <v>5</v>
      </c>
      <c r="G48">
        <v>2</v>
      </c>
      <c r="H48">
        <v>1740000</v>
      </c>
      <c r="I48" s="14">
        <v>1727000</v>
      </c>
      <c r="J48" s="29" t="s">
        <v>26</v>
      </c>
      <c r="K48">
        <f t="shared" si="0"/>
        <v>3</v>
      </c>
      <c r="L48">
        <f t="shared" si="1"/>
        <v>55</v>
      </c>
      <c r="M48" t="e">
        <f>VLOOKUP(E48,Index!$A$1:$B$7,2,0)</f>
        <v>#N/A</v>
      </c>
      <c r="N48" t="str">
        <f t="shared" si="2"/>
        <v>06/10</v>
      </c>
      <c r="O48" t="str">
        <f t="shared" si="3"/>
        <v>11/10</v>
      </c>
      <c r="Q48" s="14">
        <f t="shared" si="4"/>
        <v>0</v>
      </c>
      <c r="R48" s="14">
        <f t="shared" si="5"/>
        <v>0</v>
      </c>
      <c r="S48" s="14">
        <f t="shared" si="6"/>
        <v>0</v>
      </c>
      <c r="T48">
        <f>IF(F48="Airlines 4",IF(N48&lt;="15/10",IF(O48&gt;="02/10",IF(O48&lt;="30/11",'Data - Answer'!G48*15000,0),0),0),0)</f>
        <v>0</v>
      </c>
      <c r="U48" s="14"/>
      <c r="W48">
        <f t="shared" si="7"/>
        <v>4000</v>
      </c>
    </row>
    <row r="49" spans="2:23">
      <c r="B49" s="1">
        <v>53182240</v>
      </c>
      <c r="C49" s="2">
        <v>42283</v>
      </c>
      <c r="D49" s="2">
        <v>42285</v>
      </c>
      <c r="E49" t="s">
        <v>70</v>
      </c>
      <c r="F49" t="s">
        <v>5</v>
      </c>
      <c r="G49">
        <v>2</v>
      </c>
      <c r="H49">
        <v>1146000</v>
      </c>
      <c r="I49" s="14">
        <v>1137400</v>
      </c>
      <c r="J49" s="29" t="s">
        <v>22</v>
      </c>
      <c r="K49">
        <f t="shared" si="0"/>
        <v>3</v>
      </c>
      <c r="L49">
        <f t="shared" si="1"/>
        <v>55</v>
      </c>
      <c r="M49" t="e">
        <f>VLOOKUP(E49,Index!$A$1:$B$7,2,0)</f>
        <v>#N/A</v>
      </c>
      <c r="N49" t="str">
        <f t="shared" si="2"/>
        <v>06/10</v>
      </c>
      <c r="O49" t="str">
        <f t="shared" si="3"/>
        <v>08/10</v>
      </c>
      <c r="Q49" s="14">
        <f t="shared" si="4"/>
        <v>0</v>
      </c>
      <c r="R49" s="14">
        <f t="shared" si="5"/>
        <v>0</v>
      </c>
      <c r="S49" s="14">
        <f t="shared" si="6"/>
        <v>0</v>
      </c>
      <c r="T49">
        <f>IF(F49="Airlines 4",IF(N49&lt;="15/10",IF(O49&gt;="02/10",IF(O49&lt;="30/11",'Data - Answer'!G49*15000,0),0),0),0)</f>
        <v>0</v>
      </c>
      <c r="U49" s="14"/>
      <c r="W49">
        <f t="shared" si="7"/>
        <v>0</v>
      </c>
    </row>
    <row r="50" spans="2:23">
      <c r="B50" s="1">
        <v>53196700</v>
      </c>
      <c r="C50" s="2">
        <v>42283</v>
      </c>
      <c r="D50" s="2">
        <v>42285</v>
      </c>
      <c r="E50" t="s">
        <v>71</v>
      </c>
      <c r="F50" t="s">
        <v>5</v>
      </c>
      <c r="G50">
        <v>3</v>
      </c>
      <c r="H50">
        <v>1323000</v>
      </c>
      <c r="I50" s="14">
        <v>1310100</v>
      </c>
      <c r="J50" s="29" t="s">
        <v>22</v>
      </c>
      <c r="K50">
        <f t="shared" si="0"/>
        <v>3</v>
      </c>
      <c r="L50">
        <f t="shared" si="1"/>
        <v>55</v>
      </c>
      <c r="M50" t="e">
        <f>VLOOKUP(E50,Index!$A$1:$B$7,2,0)</f>
        <v>#N/A</v>
      </c>
      <c r="N50" t="str">
        <f t="shared" si="2"/>
        <v>06/10</v>
      </c>
      <c r="O50" t="str">
        <f t="shared" si="3"/>
        <v>08/10</v>
      </c>
      <c r="Q50" s="14">
        <f t="shared" si="4"/>
        <v>0</v>
      </c>
      <c r="R50" s="14">
        <f t="shared" si="5"/>
        <v>0</v>
      </c>
      <c r="S50" s="14">
        <f t="shared" si="6"/>
        <v>0</v>
      </c>
      <c r="T50">
        <f>IF(F50="Airlines 4",IF(N50&lt;="15/10",IF(O50&gt;="02/10",IF(O50&lt;="30/11",'Data - Answer'!G50*15000,0),0),0),0)</f>
        <v>0</v>
      </c>
      <c r="U50" s="14"/>
      <c r="W50">
        <f t="shared" si="7"/>
        <v>0</v>
      </c>
    </row>
    <row r="51" spans="2:23">
      <c r="B51" s="1">
        <v>53196684</v>
      </c>
      <c r="C51" s="2">
        <v>42283</v>
      </c>
      <c r="D51" s="2">
        <v>42295</v>
      </c>
      <c r="E51" t="s">
        <v>50</v>
      </c>
      <c r="F51" t="s">
        <v>5</v>
      </c>
      <c r="G51">
        <v>1</v>
      </c>
      <c r="H51">
        <v>397000</v>
      </c>
      <c r="I51" s="14">
        <v>394200</v>
      </c>
      <c r="J51" s="29" t="s">
        <v>22</v>
      </c>
      <c r="K51">
        <f t="shared" si="0"/>
        <v>3</v>
      </c>
      <c r="L51">
        <f t="shared" si="1"/>
        <v>55</v>
      </c>
      <c r="M51" t="e">
        <f>VLOOKUP(E51,Index!$A$1:$B$7,2,0)</f>
        <v>#N/A</v>
      </c>
      <c r="N51" t="str">
        <f t="shared" si="2"/>
        <v>06/10</v>
      </c>
      <c r="O51" t="str">
        <f t="shared" si="3"/>
        <v>18/10</v>
      </c>
      <c r="Q51" s="14">
        <f t="shared" si="4"/>
        <v>0</v>
      </c>
      <c r="R51" s="14">
        <f t="shared" si="5"/>
        <v>0</v>
      </c>
      <c r="S51" s="14">
        <f t="shared" si="6"/>
        <v>0</v>
      </c>
      <c r="T51">
        <f>IF(F51="Airlines 4",IF(N51&lt;="15/10",IF(O51&gt;="02/10",IF(O51&lt;="30/11",'Data - Answer'!G51*15000,0),0),0),0)</f>
        <v>0</v>
      </c>
      <c r="U51" s="14"/>
      <c r="W51">
        <f t="shared" si="7"/>
        <v>0</v>
      </c>
    </row>
    <row r="52" spans="2:23">
      <c r="B52" s="1">
        <v>53196766</v>
      </c>
      <c r="C52" s="2">
        <v>42283</v>
      </c>
      <c r="D52" s="2">
        <v>42286</v>
      </c>
      <c r="E52" t="s">
        <v>72</v>
      </c>
      <c r="F52" t="s">
        <v>5</v>
      </c>
      <c r="G52">
        <v>1</v>
      </c>
      <c r="H52">
        <v>520200</v>
      </c>
      <c r="I52" s="14">
        <v>516300</v>
      </c>
      <c r="J52" s="29" t="s">
        <v>22</v>
      </c>
      <c r="K52">
        <f t="shared" si="0"/>
        <v>3</v>
      </c>
      <c r="L52">
        <f t="shared" si="1"/>
        <v>55</v>
      </c>
      <c r="M52" t="e">
        <f>VLOOKUP(E52,Index!$A$1:$B$7,2,0)</f>
        <v>#N/A</v>
      </c>
      <c r="N52" t="str">
        <f t="shared" si="2"/>
        <v>06/10</v>
      </c>
      <c r="O52" t="str">
        <f t="shared" si="3"/>
        <v>09/10</v>
      </c>
      <c r="Q52" s="14">
        <f t="shared" si="4"/>
        <v>0</v>
      </c>
      <c r="R52" s="14">
        <f t="shared" si="5"/>
        <v>0</v>
      </c>
      <c r="S52" s="14">
        <f t="shared" si="6"/>
        <v>0</v>
      </c>
      <c r="T52">
        <f>IF(F52="Airlines 4",IF(N52&lt;="15/10",IF(O52&gt;="02/10",IF(O52&lt;="30/11",'Data - Answer'!G52*15000,0),0),0),0)</f>
        <v>0</v>
      </c>
      <c r="U52" s="14"/>
      <c r="W52">
        <f t="shared" si="7"/>
        <v>0</v>
      </c>
    </row>
    <row r="53" spans="2:23">
      <c r="B53" s="1">
        <v>53196680</v>
      </c>
      <c r="C53" s="2">
        <v>42283</v>
      </c>
      <c r="D53" s="2">
        <v>42290</v>
      </c>
      <c r="E53" t="s">
        <v>73</v>
      </c>
      <c r="F53" t="s">
        <v>5</v>
      </c>
      <c r="G53">
        <v>5</v>
      </c>
      <c r="H53">
        <v>1709500</v>
      </c>
      <c r="I53" s="14">
        <v>1696500</v>
      </c>
      <c r="J53" s="29" t="s">
        <v>24</v>
      </c>
      <c r="K53">
        <f t="shared" si="0"/>
        <v>3</v>
      </c>
      <c r="L53">
        <f t="shared" si="1"/>
        <v>55</v>
      </c>
      <c r="M53" t="e">
        <f>VLOOKUP(E53,Index!$A$1:$B$7,2,0)</f>
        <v>#N/A</v>
      </c>
      <c r="N53" t="str">
        <f t="shared" si="2"/>
        <v>06/10</v>
      </c>
      <c r="O53" t="str">
        <f t="shared" si="3"/>
        <v>13/10</v>
      </c>
      <c r="Q53" s="14">
        <f t="shared" si="4"/>
        <v>0</v>
      </c>
      <c r="R53" s="14">
        <f t="shared" si="5"/>
        <v>0</v>
      </c>
      <c r="S53" s="14">
        <f t="shared" si="6"/>
        <v>0</v>
      </c>
      <c r="T53">
        <f>IF(F53="Airlines 4",IF(N53&lt;="15/10",IF(O53&gt;="02/10",IF(O53&lt;="30/11",'Data - Answer'!G53*15000,0),0),0),0)</f>
        <v>0</v>
      </c>
      <c r="U53" s="14"/>
      <c r="W53">
        <f t="shared" si="7"/>
        <v>50895</v>
      </c>
    </row>
    <row r="54" spans="2:23">
      <c r="B54" s="1">
        <v>53195841</v>
      </c>
      <c r="C54" s="2">
        <v>42283</v>
      </c>
      <c r="D54" s="2">
        <v>42289</v>
      </c>
      <c r="E54" t="s">
        <v>74</v>
      </c>
      <c r="F54" t="s">
        <v>5</v>
      </c>
      <c r="G54">
        <v>1</v>
      </c>
      <c r="H54">
        <v>525000</v>
      </c>
      <c r="I54" s="14">
        <v>517100</v>
      </c>
      <c r="J54" s="29" t="s">
        <v>26</v>
      </c>
      <c r="K54">
        <f t="shared" si="0"/>
        <v>3</v>
      </c>
      <c r="L54">
        <f t="shared" si="1"/>
        <v>55</v>
      </c>
      <c r="M54" t="e">
        <f>VLOOKUP(E54,Index!$A$1:$B$7,2,0)</f>
        <v>#N/A</v>
      </c>
      <c r="N54" t="str">
        <f t="shared" si="2"/>
        <v>06/10</v>
      </c>
      <c r="O54" t="str">
        <f t="shared" si="3"/>
        <v>12/10</v>
      </c>
      <c r="Q54" s="14">
        <f t="shared" si="4"/>
        <v>0</v>
      </c>
      <c r="R54" s="14">
        <f t="shared" si="5"/>
        <v>0</v>
      </c>
      <c r="S54" s="14">
        <f t="shared" si="6"/>
        <v>0</v>
      </c>
      <c r="T54">
        <f>IF(F54="Airlines 4",IF(N54&lt;="15/10",IF(O54&gt;="02/10",IF(O54&lt;="30/11",'Data - Answer'!G54*15000,0),0),0),0)</f>
        <v>0</v>
      </c>
      <c r="U54" s="14"/>
      <c r="W54">
        <f t="shared" si="7"/>
        <v>4000</v>
      </c>
    </row>
    <row r="55" spans="2:23">
      <c r="B55" s="1">
        <v>53196569</v>
      </c>
      <c r="C55" s="2">
        <v>42283</v>
      </c>
      <c r="D55" s="2">
        <v>42283</v>
      </c>
      <c r="E55" t="s">
        <v>75</v>
      </c>
      <c r="F55" t="s">
        <v>5</v>
      </c>
      <c r="G55">
        <v>2</v>
      </c>
      <c r="H55">
        <v>1038000</v>
      </c>
      <c r="I55" s="14">
        <v>1030600</v>
      </c>
      <c r="J55" s="29" t="s">
        <v>24</v>
      </c>
      <c r="K55">
        <f t="shared" si="0"/>
        <v>3</v>
      </c>
      <c r="L55">
        <f t="shared" si="1"/>
        <v>55</v>
      </c>
      <c r="M55" t="e">
        <f>VLOOKUP(E55,Index!$A$1:$B$7,2,0)</f>
        <v>#N/A</v>
      </c>
      <c r="N55" t="str">
        <f t="shared" si="2"/>
        <v>06/10</v>
      </c>
      <c r="O55" t="str">
        <f t="shared" si="3"/>
        <v>06/10</v>
      </c>
      <c r="Q55" s="14">
        <f t="shared" si="4"/>
        <v>0</v>
      </c>
      <c r="R55" s="14">
        <f t="shared" si="5"/>
        <v>0</v>
      </c>
      <c r="S55" s="14">
        <f t="shared" si="6"/>
        <v>0</v>
      </c>
      <c r="T55">
        <f>IF(F55="Airlines 4",IF(N55&lt;="15/10",IF(O55&gt;="02/10",IF(O55&lt;="30/11",'Data - Answer'!G55*15000,0),0),0),0)</f>
        <v>0</v>
      </c>
      <c r="U55" s="14"/>
      <c r="W55">
        <f t="shared" si="7"/>
        <v>30918</v>
      </c>
    </row>
    <row r="56" spans="2:23">
      <c r="B56" s="1">
        <v>53196705</v>
      </c>
      <c r="C56" s="2">
        <v>42283</v>
      </c>
      <c r="D56" s="2">
        <v>42283</v>
      </c>
      <c r="E56" t="s">
        <v>62</v>
      </c>
      <c r="F56" t="s">
        <v>5</v>
      </c>
      <c r="G56">
        <v>2</v>
      </c>
      <c r="H56">
        <v>1007400</v>
      </c>
      <c r="I56" s="14">
        <v>997400</v>
      </c>
      <c r="J56" s="29" t="s">
        <v>26</v>
      </c>
      <c r="K56">
        <f t="shared" si="0"/>
        <v>3</v>
      </c>
      <c r="L56">
        <f t="shared" si="1"/>
        <v>55</v>
      </c>
      <c r="M56" t="str">
        <f>VLOOKUP(E56,Index!$A$1:$B$7,2,0)</f>
        <v>YES</v>
      </c>
      <c r="N56" t="str">
        <f t="shared" si="2"/>
        <v>06/10</v>
      </c>
      <c r="O56" t="str">
        <f t="shared" si="3"/>
        <v>06/10</v>
      </c>
      <c r="Q56" s="14">
        <f t="shared" si="4"/>
        <v>0</v>
      </c>
      <c r="R56" s="14">
        <f t="shared" si="5"/>
        <v>0</v>
      </c>
      <c r="S56" s="14">
        <f t="shared" si="6"/>
        <v>0</v>
      </c>
      <c r="T56">
        <f>IF(F56="Airlines 4",IF(N56&lt;="15/10",IF(O56&gt;="02/10",IF(O56&lt;="30/11",'Data - Answer'!G56*15000,0),0),0),0)</f>
        <v>0</v>
      </c>
      <c r="U56" s="14"/>
      <c r="W56">
        <f t="shared" si="7"/>
        <v>4000</v>
      </c>
    </row>
    <row r="57" spans="2:23">
      <c r="B57" s="1">
        <v>53196738</v>
      </c>
      <c r="C57" s="2">
        <v>42283</v>
      </c>
      <c r="D57" s="2">
        <v>42283</v>
      </c>
      <c r="E57" t="s">
        <v>76</v>
      </c>
      <c r="F57" t="s">
        <v>5</v>
      </c>
      <c r="G57">
        <v>1</v>
      </c>
      <c r="H57">
        <v>663000</v>
      </c>
      <c r="I57" s="14">
        <v>662900</v>
      </c>
      <c r="J57" s="29" t="s">
        <v>24</v>
      </c>
      <c r="K57">
        <f t="shared" si="0"/>
        <v>3</v>
      </c>
      <c r="L57">
        <f t="shared" si="1"/>
        <v>55</v>
      </c>
      <c r="M57" t="e">
        <f>VLOOKUP(E57,Index!$A$1:$B$7,2,0)</f>
        <v>#N/A</v>
      </c>
      <c r="N57" t="str">
        <f t="shared" si="2"/>
        <v>06/10</v>
      </c>
      <c r="O57" t="str">
        <f t="shared" si="3"/>
        <v>06/10</v>
      </c>
      <c r="Q57" s="14">
        <f t="shared" si="4"/>
        <v>0</v>
      </c>
      <c r="R57" s="14">
        <f t="shared" si="5"/>
        <v>0</v>
      </c>
      <c r="S57" s="14">
        <f t="shared" si="6"/>
        <v>0</v>
      </c>
      <c r="T57">
        <f>IF(F57="Airlines 4",IF(N57&lt;="15/10",IF(O57&gt;="02/10",IF(O57&lt;="30/11",'Data - Answer'!G57*15000,0),0),0),0)</f>
        <v>0</v>
      </c>
      <c r="U57" s="14"/>
      <c r="W57">
        <f t="shared" si="7"/>
        <v>19887</v>
      </c>
    </row>
    <row r="58" spans="2:23">
      <c r="B58" s="1">
        <v>53196751</v>
      </c>
      <c r="C58" s="2">
        <v>42283</v>
      </c>
      <c r="D58" s="2">
        <v>42291</v>
      </c>
      <c r="E58" t="s">
        <v>77</v>
      </c>
      <c r="F58" t="s">
        <v>5</v>
      </c>
      <c r="G58">
        <v>1</v>
      </c>
      <c r="H58">
        <v>856800</v>
      </c>
      <c r="I58" s="14">
        <v>849900</v>
      </c>
      <c r="J58" s="29" t="s">
        <v>22</v>
      </c>
      <c r="K58">
        <f t="shared" si="0"/>
        <v>3</v>
      </c>
      <c r="L58">
        <f t="shared" si="1"/>
        <v>55</v>
      </c>
      <c r="M58" t="e">
        <f>VLOOKUP(E58,Index!$A$1:$B$7,2,0)</f>
        <v>#N/A</v>
      </c>
      <c r="N58" t="str">
        <f t="shared" si="2"/>
        <v>06/10</v>
      </c>
      <c r="O58" t="str">
        <f t="shared" si="3"/>
        <v>14/10</v>
      </c>
      <c r="Q58" s="14">
        <f t="shared" si="4"/>
        <v>0</v>
      </c>
      <c r="R58" s="14">
        <f t="shared" si="5"/>
        <v>0</v>
      </c>
      <c r="S58" s="14">
        <f t="shared" si="6"/>
        <v>0</v>
      </c>
      <c r="T58">
        <f>IF(F58="Airlines 4",IF(N58&lt;="15/10",IF(O58&gt;="02/10",IF(O58&lt;="30/11",'Data - Answer'!G58*15000,0),0),0),0)</f>
        <v>0</v>
      </c>
      <c r="U58" s="14"/>
      <c r="W58">
        <f t="shared" si="7"/>
        <v>0</v>
      </c>
    </row>
    <row r="59" spans="2:23">
      <c r="B59" s="1">
        <v>53195881</v>
      </c>
      <c r="C59" s="2">
        <v>42283</v>
      </c>
      <c r="D59" s="2">
        <v>42302</v>
      </c>
      <c r="E59" t="s">
        <v>48</v>
      </c>
      <c r="F59" t="s">
        <v>5</v>
      </c>
      <c r="G59">
        <v>1</v>
      </c>
      <c r="H59">
        <v>773000</v>
      </c>
      <c r="I59" s="14">
        <v>764800</v>
      </c>
      <c r="J59" s="29" t="s">
        <v>22</v>
      </c>
      <c r="K59">
        <f t="shared" si="0"/>
        <v>3</v>
      </c>
      <c r="L59">
        <f t="shared" si="1"/>
        <v>55</v>
      </c>
      <c r="M59" t="e">
        <f>VLOOKUP(E59,Index!$A$1:$B$7,2,0)</f>
        <v>#N/A</v>
      </c>
      <c r="N59" t="str">
        <f t="shared" si="2"/>
        <v>06/10</v>
      </c>
      <c r="O59" t="str">
        <f t="shared" si="3"/>
        <v>25/10</v>
      </c>
      <c r="Q59" s="14">
        <f t="shared" si="4"/>
        <v>0</v>
      </c>
      <c r="R59" s="14">
        <f t="shared" si="5"/>
        <v>0</v>
      </c>
      <c r="S59" s="14">
        <f t="shared" si="6"/>
        <v>0</v>
      </c>
      <c r="T59">
        <f>IF(F59="Airlines 4",IF(N59&lt;="15/10",IF(O59&gt;="02/10",IF(O59&lt;="30/11",'Data - Answer'!G59*15000,0),0),0),0)</f>
        <v>0</v>
      </c>
      <c r="U59" s="14"/>
      <c r="W59">
        <f t="shared" si="7"/>
        <v>0</v>
      </c>
    </row>
    <row r="60" spans="2:23">
      <c r="B60" s="1">
        <v>53196122</v>
      </c>
      <c r="C60" s="2">
        <v>42283</v>
      </c>
      <c r="D60" s="2">
        <v>42285</v>
      </c>
      <c r="E60" t="s">
        <v>54</v>
      </c>
      <c r="F60" t="s">
        <v>5</v>
      </c>
      <c r="G60">
        <v>3</v>
      </c>
      <c r="H60">
        <v>2550000</v>
      </c>
      <c r="I60" s="14">
        <v>2523000</v>
      </c>
      <c r="J60" s="29" t="s">
        <v>22</v>
      </c>
      <c r="K60">
        <f t="shared" si="0"/>
        <v>3</v>
      </c>
      <c r="L60">
        <f t="shared" si="1"/>
        <v>55</v>
      </c>
      <c r="M60" t="e">
        <f>VLOOKUP(E60,Index!$A$1:$B$7,2,0)</f>
        <v>#N/A</v>
      </c>
      <c r="N60" t="str">
        <f t="shared" si="2"/>
        <v>06/10</v>
      </c>
      <c r="O60" t="str">
        <f t="shared" si="3"/>
        <v>08/10</v>
      </c>
      <c r="Q60" s="14">
        <f t="shared" si="4"/>
        <v>0</v>
      </c>
      <c r="R60" s="14">
        <f t="shared" si="5"/>
        <v>0</v>
      </c>
      <c r="S60" s="14">
        <f t="shared" si="6"/>
        <v>0</v>
      </c>
      <c r="T60">
        <f>IF(F60="Airlines 4",IF(N60&lt;="15/10",IF(O60&gt;="02/10",IF(O60&lt;="30/11",'Data - Answer'!G60*15000,0),0),0),0)</f>
        <v>0</v>
      </c>
      <c r="U60" s="14"/>
      <c r="W60">
        <f t="shared" si="7"/>
        <v>0</v>
      </c>
    </row>
    <row r="61" spans="2:23">
      <c r="B61" s="1">
        <v>53196639</v>
      </c>
      <c r="C61" s="2">
        <v>42283</v>
      </c>
      <c r="D61" s="2">
        <v>42301</v>
      </c>
      <c r="E61" t="s">
        <v>40</v>
      </c>
      <c r="F61" t="s">
        <v>5</v>
      </c>
      <c r="G61">
        <v>1</v>
      </c>
      <c r="H61">
        <v>373900</v>
      </c>
      <c r="I61" s="14">
        <v>370600</v>
      </c>
      <c r="J61" s="29" t="s">
        <v>22</v>
      </c>
      <c r="K61">
        <f t="shared" si="0"/>
        <v>3</v>
      </c>
      <c r="L61">
        <f t="shared" si="1"/>
        <v>55</v>
      </c>
      <c r="M61" t="str">
        <f>VLOOKUP(E61,Index!$A$1:$B$7,2,0)</f>
        <v>YES</v>
      </c>
      <c r="N61" t="str">
        <f t="shared" si="2"/>
        <v>06/10</v>
      </c>
      <c r="O61" t="str">
        <f t="shared" si="3"/>
        <v>24/10</v>
      </c>
      <c r="Q61" s="14">
        <f t="shared" si="4"/>
        <v>0</v>
      </c>
      <c r="R61" s="14">
        <f t="shared" si="5"/>
        <v>0</v>
      </c>
      <c r="S61" s="14">
        <f t="shared" si="6"/>
        <v>0</v>
      </c>
      <c r="T61">
        <f>IF(F61="Airlines 4",IF(N61&lt;="15/10",IF(O61&gt;="02/10",IF(O61&lt;="30/11",'Data - Answer'!G61*15000,0),0),0),0)</f>
        <v>0</v>
      </c>
      <c r="U61" s="14"/>
      <c r="W61">
        <f t="shared" si="7"/>
        <v>0</v>
      </c>
    </row>
    <row r="62" spans="2:23">
      <c r="B62" s="1">
        <v>53196752</v>
      </c>
      <c r="C62" s="2">
        <v>42283</v>
      </c>
      <c r="D62" s="2">
        <v>42287</v>
      </c>
      <c r="E62" t="s">
        <v>78</v>
      </c>
      <c r="F62" t="s">
        <v>5</v>
      </c>
      <c r="G62">
        <v>2</v>
      </c>
      <c r="H62">
        <v>485600</v>
      </c>
      <c r="I62" s="14">
        <v>480800</v>
      </c>
      <c r="J62" s="29" t="s">
        <v>24</v>
      </c>
      <c r="K62">
        <f t="shared" si="0"/>
        <v>3</v>
      </c>
      <c r="L62">
        <f t="shared" si="1"/>
        <v>55</v>
      </c>
      <c r="M62" t="e">
        <f>VLOOKUP(E62,Index!$A$1:$B$7,2,0)</f>
        <v>#N/A</v>
      </c>
      <c r="N62" t="str">
        <f t="shared" si="2"/>
        <v>06/10</v>
      </c>
      <c r="O62" t="str">
        <f t="shared" si="3"/>
        <v>10/10</v>
      </c>
      <c r="Q62" s="14">
        <f t="shared" si="4"/>
        <v>0</v>
      </c>
      <c r="R62" s="14">
        <f t="shared" si="5"/>
        <v>0</v>
      </c>
      <c r="S62" s="14">
        <f t="shared" si="6"/>
        <v>0</v>
      </c>
      <c r="T62">
        <f>IF(F62="Airlines 4",IF(N62&lt;="15/10",IF(O62&gt;="02/10",IF(O62&lt;="30/11",'Data - Answer'!G62*15000,0),0),0),0)</f>
        <v>0</v>
      </c>
      <c r="U62" s="14"/>
      <c r="W62">
        <f t="shared" si="7"/>
        <v>14424</v>
      </c>
    </row>
    <row r="63" spans="2:23">
      <c r="B63" s="1">
        <v>53196720</v>
      </c>
      <c r="C63" s="2">
        <v>42283</v>
      </c>
      <c r="D63" s="2">
        <v>42283</v>
      </c>
      <c r="E63" t="s">
        <v>79</v>
      </c>
      <c r="F63" t="s">
        <v>5</v>
      </c>
      <c r="G63">
        <v>1</v>
      </c>
      <c r="H63">
        <v>710000</v>
      </c>
      <c r="I63" s="14">
        <v>703900</v>
      </c>
      <c r="J63" s="29" t="s">
        <v>26</v>
      </c>
      <c r="K63">
        <f t="shared" si="0"/>
        <v>3</v>
      </c>
      <c r="L63">
        <f t="shared" si="1"/>
        <v>55</v>
      </c>
      <c r="M63" t="e">
        <f>VLOOKUP(E63,Index!$A$1:$B$7,2,0)</f>
        <v>#N/A</v>
      </c>
      <c r="N63" t="str">
        <f t="shared" si="2"/>
        <v>06/10</v>
      </c>
      <c r="O63" t="str">
        <f t="shared" si="3"/>
        <v>06/10</v>
      </c>
      <c r="Q63" s="14">
        <f t="shared" si="4"/>
        <v>0</v>
      </c>
      <c r="R63" s="14">
        <f t="shared" si="5"/>
        <v>0</v>
      </c>
      <c r="S63" s="14">
        <f t="shared" si="6"/>
        <v>0</v>
      </c>
      <c r="T63">
        <f>IF(F63="Airlines 4",IF(N63&lt;="15/10",IF(O63&gt;="02/10",IF(O63&lt;="30/11",'Data - Answer'!G63*15000,0),0),0),0)</f>
        <v>0</v>
      </c>
      <c r="U63" s="14"/>
      <c r="W63">
        <f t="shared" si="7"/>
        <v>4000</v>
      </c>
    </row>
    <row r="64" spans="2:23">
      <c r="B64" s="1">
        <v>53196965</v>
      </c>
      <c r="C64" s="2">
        <v>42283</v>
      </c>
      <c r="D64" s="2">
        <v>42293</v>
      </c>
      <c r="E64" t="s">
        <v>62</v>
      </c>
      <c r="F64" t="s">
        <v>5</v>
      </c>
      <c r="G64">
        <v>1</v>
      </c>
      <c r="H64">
        <v>540000</v>
      </c>
      <c r="I64" s="14">
        <v>534500</v>
      </c>
      <c r="J64" s="29" t="s">
        <v>24</v>
      </c>
      <c r="K64">
        <f t="shared" si="0"/>
        <v>3</v>
      </c>
      <c r="L64">
        <f t="shared" si="1"/>
        <v>55</v>
      </c>
      <c r="M64" t="str">
        <f>VLOOKUP(E64,Index!$A$1:$B$7,2,0)</f>
        <v>YES</v>
      </c>
      <c r="N64" t="str">
        <f t="shared" si="2"/>
        <v>06/10</v>
      </c>
      <c r="O64" t="str">
        <f t="shared" si="3"/>
        <v>16/10</v>
      </c>
      <c r="Q64" s="14">
        <f t="shared" si="4"/>
        <v>0</v>
      </c>
      <c r="R64" s="14">
        <f t="shared" si="5"/>
        <v>0</v>
      </c>
      <c r="S64" s="14">
        <f t="shared" si="6"/>
        <v>0</v>
      </c>
      <c r="T64">
        <f>IF(F64="Airlines 4",IF(N64&lt;="15/10",IF(O64&gt;="02/10",IF(O64&lt;="30/11",'Data - Answer'!G64*15000,0),0),0),0)</f>
        <v>0</v>
      </c>
      <c r="U64" s="14"/>
      <c r="W64">
        <f t="shared" si="7"/>
        <v>16035</v>
      </c>
    </row>
    <row r="65" spans="2:23">
      <c r="B65" s="1">
        <v>53196386</v>
      </c>
      <c r="C65" s="2">
        <v>42283</v>
      </c>
      <c r="D65" s="2">
        <v>42283</v>
      </c>
      <c r="E65" t="s">
        <v>48</v>
      </c>
      <c r="F65" t="s">
        <v>5</v>
      </c>
      <c r="G65">
        <v>2</v>
      </c>
      <c r="H65">
        <v>1282000</v>
      </c>
      <c r="I65" s="14">
        <v>1272400</v>
      </c>
      <c r="J65" s="29" t="s">
        <v>26</v>
      </c>
      <c r="K65">
        <f t="shared" si="0"/>
        <v>3</v>
      </c>
      <c r="L65">
        <f t="shared" si="1"/>
        <v>55</v>
      </c>
      <c r="M65" t="e">
        <f>VLOOKUP(E65,Index!$A$1:$B$7,2,0)</f>
        <v>#N/A</v>
      </c>
      <c r="N65" t="str">
        <f t="shared" si="2"/>
        <v>06/10</v>
      </c>
      <c r="O65" t="str">
        <f t="shared" si="3"/>
        <v>06/10</v>
      </c>
      <c r="Q65" s="14">
        <f t="shared" si="4"/>
        <v>0</v>
      </c>
      <c r="R65" s="14">
        <f t="shared" si="5"/>
        <v>0</v>
      </c>
      <c r="S65" s="14">
        <f t="shared" si="6"/>
        <v>0</v>
      </c>
      <c r="T65">
        <f>IF(F65="Airlines 4",IF(N65&lt;="15/10",IF(O65&gt;="02/10",IF(O65&lt;="30/11",'Data - Answer'!G65*15000,0),0),0),0)</f>
        <v>0</v>
      </c>
      <c r="U65" s="14"/>
      <c r="W65">
        <f t="shared" si="7"/>
        <v>4000</v>
      </c>
    </row>
    <row r="66" spans="2:23">
      <c r="B66" s="1">
        <v>53196595</v>
      </c>
      <c r="C66" s="2">
        <v>42283</v>
      </c>
      <c r="D66" s="2">
        <v>42287</v>
      </c>
      <c r="E66" t="s">
        <v>80</v>
      </c>
      <c r="F66" t="s">
        <v>5</v>
      </c>
      <c r="G66">
        <v>1</v>
      </c>
      <c r="H66">
        <v>696300</v>
      </c>
      <c r="I66" s="14">
        <v>688800</v>
      </c>
      <c r="J66" s="29" t="s">
        <v>22</v>
      </c>
      <c r="K66">
        <f t="shared" si="0"/>
        <v>3</v>
      </c>
      <c r="L66">
        <f t="shared" si="1"/>
        <v>55</v>
      </c>
      <c r="M66" t="e">
        <f>VLOOKUP(E66,Index!$A$1:$B$7,2,0)</f>
        <v>#N/A</v>
      </c>
      <c r="N66" t="str">
        <f t="shared" si="2"/>
        <v>06/10</v>
      </c>
      <c r="O66" t="str">
        <f t="shared" si="3"/>
        <v>10/10</v>
      </c>
      <c r="Q66" s="14">
        <f t="shared" si="4"/>
        <v>0</v>
      </c>
      <c r="R66" s="14">
        <f t="shared" si="5"/>
        <v>0</v>
      </c>
      <c r="S66" s="14">
        <f t="shared" si="6"/>
        <v>0</v>
      </c>
      <c r="T66">
        <f>IF(F66="Airlines 4",IF(N66&lt;="15/10",IF(O66&gt;="02/10",IF(O66&lt;="30/11",'Data - Answer'!G66*15000,0),0),0),0)</f>
        <v>0</v>
      </c>
      <c r="U66" s="14"/>
      <c r="W66">
        <f t="shared" si="7"/>
        <v>0</v>
      </c>
    </row>
    <row r="67" spans="2:23">
      <c r="B67" s="1">
        <v>53195303</v>
      </c>
      <c r="C67" s="2">
        <v>42283</v>
      </c>
      <c r="D67" s="2">
        <v>42286</v>
      </c>
      <c r="E67" t="s">
        <v>81</v>
      </c>
      <c r="F67" t="s">
        <v>5</v>
      </c>
      <c r="G67">
        <v>1</v>
      </c>
      <c r="H67">
        <v>382100</v>
      </c>
      <c r="I67" s="14">
        <v>379200</v>
      </c>
      <c r="J67" s="29" t="s">
        <v>22</v>
      </c>
      <c r="K67">
        <f t="shared" si="0"/>
        <v>3</v>
      </c>
      <c r="L67">
        <f t="shared" si="1"/>
        <v>55</v>
      </c>
      <c r="M67" t="e">
        <f>VLOOKUP(E67,Index!$A$1:$B$7,2,0)</f>
        <v>#N/A</v>
      </c>
      <c r="N67" t="str">
        <f t="shared" si="2"/>
        <v>06/10</v>
      </c>
      <c r="O67" t="str">
        <f t="shared" si="3"/>
        <v>09/10</v>
      </c>
      <c r="Q67" s="14">
        <f t="shared" si="4"/>
        <v>0</v>
      </c>
      <c r="R67" s="14">
        <f t="shared" si="5"/>
        <v>0</v>
      </c>
      <c r="S67" s="14">
        <f t="shared" si="6"/>
        <v>0</v>
      </c>
      <c r="T67">
        <f>IF(F67="Airlines 4",IF(N67&lt;="15/10",IF(O67&gt;="02/10",IF(O67&lt;="30/11",'Data - Answer'!G67*15000,0),0),0),0)</f>
        <v>0</v>
      </c>
      <c r="U67" s="14"/>
      <c r="W67">
        <f t="shared" si="7"/>
        <v>0</v>
      </c>
    </row>
    <row r="68" spans="2:23">
      <c r="B68" s="1">
        <v>53196666</v>
      </c>
      <c r="C68" s="2">
        <v>42283</v>
      </c>
      <c r="D68" s="2">
        <v>42285</v>
      </c>
      <c r="E68" t="s">
        <v>80</v>
      </c>
      <c r="F68" t="s">
        <v>5</v>
      </c>
      <c r="G68">
        <v>1</v>
      </c>
      <c r="H68">
        <v>696300</v>
      </c>
      <c r="I68" s="14">
        <v>690600</v>
      </c>
      <c r="J68" s="29" t="s">
        <v>22</v>
      </c>
      <c r="K68">
        <f t="shared" si="0"/>
        <v>3</v>
      </c>
      <c r="L68">
        <f t="shared" si="1"/>
        <v>55</v>
      </c>
      <c r="M68" t="e">
        <f>VLOOKUP(E68,Index!$A$1:$B$7,2,0)</f>
        <v>#N/A</v>
      </c>
      <c r="N68" t="str">
        <f t="shared" si="2"/>
        <v>06/10</v>
      </c>
      <c r="O68" t="str">
        <f t="shared" si="3"/>
        <v>08/10</v>
      </c>
      <c r="Q68" s="14">
        <f t="shared" si="4"/>
        <v>0</v>
      </c>
      <c r="R68" s="14">
        <f t="shared" si="5"/>
        <v>0</v>
      </c>
      <c r="S68" s="14">
        <f t="shared" si="6"/>
        <v>0</v>
      </c>
      <c r="T68">
        <f>IF(F68="Airlines 4",IF(N68&lt;="15/10",IF(O68&gt;="02/10",IF(O68&lt;="30/11",'Data - Answer'!G68*15000,0),0),0),0)</f>
        <v>0</v>
      </c>
      <c r="U68" s="14"/>
      <c r="W68">
        <f t="shared" si="7"/>
        <v>0</v>
      </c>
    </row>
    <row r="69" spans="2:23">
      <c r="B69" s="1">
        <v>53195652</v>
      </c>
      <c r="C69" s="2">
        <v>42285</v>
      </c>
      <c r="D69" s="2">
        <v>42285</v>
      </c>
      <c r="E69" t="s">
        <v>50</v>
      </c>
      <c r="F69" t="s">
        <v>5</v>
      </c>
      <c r="G69">
        <v>1</v>
      </c>
      <c r="H69">
        <v>430000</v>
      </c>
      <c r="I69" s="14">
        <v>425900</v>
      </c>
      <c r="J69" s="29" t="s">
        <v>22</v>
      </c>
      <c r="K69">
        <f t="shared" si="0"/>
        <v>5</v>
      </c>
      <c r="L69">
        <f t="shared" si="1"/>
        <v>23</v>
      </c>
      <c r="M69" t="e">
        <f>VLOOKUP(E69,Index!$A$1:$B$7,2,0)</f>
        <v>#N/A</v>
      </c>
      <c r="N69" t="str">
        <f t="shared" si="2"/>
        <v>08/10</v>
      </c>
      <c r="O69" t="str">
        <f t="shared" si="3"/>
        <v>08/10</v>
      </c>
      <c r="Q69" s="14">
        <f t="shared" si="4"/>
        <v>0</v>
      </c>
      <c r="R69" s="14">
        <f t="shared" si="5"/>
        <v>0</v>
      </c>
      <c r="S69" s="14">
        <f t="shared" si="6"/>
        <v>0</v>
      </c>
      <c r="T69">
        <f>IF(F69="Airlines 4",IF(N69&lt;="15/10",IF(O69&gt;="02/10",IF(O69&lt;="30/11",'Data - Answer'!G69*15000,0),0),0),0)</f>
        <v>0</v>
      </c>
      <c r="U69" s="14"/>
      <c r="W69">
        <f t="shared" si="7"/>
        <v>0</v>
      </c>
    </row>
    <row r="70" spans="2:23">
      <c r="B70" s="1">
        <v>53196340</v>
      </c>
      <c r="C70" s="2">
        <v>42285</v>
      </c>
      <c r="D70" s="2">
        <v>42287</v>
      </c>
      <c r="E70" t="s">
        <v>51</v>
      </c>
      <c r="F70" t="s">
        <v>5</v>
      </c>
      <c r="G70">
        <v>1</v>
      </c>
      <c r="H70">
        <v>916000</v>
      </c>
      <c r="I70" s="14">
        <v>909500</v>
      </c>
      <c r="J70" s="29" t="s">
        <v>24</v>
      </c>
      <c r="K70">
        <f t="shared" si="0"/>
        <v>5</v>
      </c>
      <c r="L70">
        <f t="shared" si="1"/>
        <v>23</v>
      </c>
      <c r="M70" t="e">
        <f>VLOOKUP(E70,Index!$A$1:$B$7,2,0)</f>
        <v>#N/A</v>
      </c>
      <c r="N70" t="str">
        <f t="shared" si="2"/>
        <v>08/10</v>
      </c>
      <c r="O70" t="str">
        <f t="shared" si="3"/>
        <v>10/10</v>
      </c>
      <c r="Q70" s="14">
        <f t="shared" si="4"/>
        <v>0</v>
      </c>
      <c r="R70" s="14">
        <f t="shared" si="5"/>
        <v>0</v>
      </c>
      <c r="S70" s="14">
        <f t="shared" si="6"/>
        <v>0</v>
      </c>
      <c r="T70">
        <f>IF(F70="Airlines 4",IF(N70&lt;="15/10",IF(O70&gt;="02/10",IF(O70&lt;="30/11",'Data - Answer'!G70*15000,0),0),0),0)</f>
        <v>0</v>
      </c>
      <c r="U70" s="14"/>
      <c r="W70">
        <f t="shared" si="7"/>
        <v>27285</v>
      </c>
    </row>
    <row r="71" spans="2:23">
      <c r="B71" s="1">
        <v>53196697</v>
      </c>
      <c r="C71" s="2">
        <v>42285</v>
      </c>
      <c r="D71" s="2">
        <v>42297</v>
      </c>
      <c r="E71" t="s">
        <v>82</v>
      </c>
      <c r="F71" t="s">
        <v>5</v>
      </c>
      <c r="G71">
        <v>1</v>
      </c>
      <c r="H71">
        <v>540000</v>
      </c>
      <c r="I71" s="14">
        <v>536000</v>
      </c>
      <c r="J71" s="29" t="s">
        <v>26</v>
      </c>
      <c r="K71">
        <f t="shared" ref="K71:K134" si="8">WEEKDAY(C71)</f>
        <v>5</v>
      </c>
      <c r="L71">
        <f t="shared" ref="L71:L134" si="9">SUMIFS(G:G,F:F,F71,C:C,C71)</f>
        <v>23</v>
      </c>
      <c r="M71" t="e">
        <f>VLOOKUP(E71,Index!$A$1:$B$7,2,0)</f>
        <v>#N/A</v>
      </c>
      <c r="N71" t="str">
        <f t="shared" ref="N71:N134" si="10">TEXT(C71,"dd/mm")</f>
        <v>08/10</v>
      </c>
      <c r="O71" t="str">
        <f t="shared" ref="O71:O134" si="11">TEXT(D71,"dd/mm")</f>
        <v>20/10</v>
      </c>
      <c r="Q71" s="14">
        <f t="shared" ref="Q71:Q134" si="12">IF(AND(F71="Airlines 1",K71&gt;5),4%*H71,0)</f>
        <v>0</v>
      </c>
      <c r="R71" s="14">
        <f t="shared" ref="R71:R134" si="13">IF(AND(F71="Airlines 2",L71&gt;20),5%*H71,0)</f>
        <v>0</v>
      </c>
      <c r="S71" s="14">
        <f t="shared" ref="S71:S134" si="14">IFERROR(IF(F71="Airlines 3",IF(M71="YES",G71*20000,0),0),0)</f>
        <v>0</v>
      </c>
      <c r="T71">
        <f>IF(F71="Airlines 4",IF(N71&lt;="15/10",IF(O71&gt;="02/10",IF(O71&lt;="30/11",'Data - Answer'!G71*15000,0),0),0),0)</f>
        <v>0</v>
      </c>
      <c r="U71" s="14"/>
      <c r="W71">
        <f t="shared" ref="W71:W134" si="15">IF(J71="Method 1",0,IF(J71="Method 2",I71*3%,IF(J71="Method 3",4000,3000)))</f>
        <v>4000</v>
      </c>
    </row>
    <row r="72" spans="2:23">
      <c r="B72" s="1">
        <v>53196632</v>
      </c>
      <c r="C72" s="2">
        <v>42285</v>
      </c>
      <c r="D72" s="2">
        <v>42287</v>
      </c>
      <c r="E72" t="s">
        <v>83</v>
      </c>
      <c r="F72" t="s">
        <v>5</v>
      </c>
      <c r="G72">
        <v>2</v>
      </c>
      <c r="H72">
        <v>1103800</v>
      </c>
      <c r="I72" s="14">
        <v>1091800</v>
      </c>
      <c r="J72" s="29" t="s">
        <v>24</v>
      </c>
      <c r="K72">
        <f t="shared" si="8"/>
        <v>5</v>
      </c>
      <c r="L72">
        <f t="shared" si="9"/>
        <v>23</v>
      </c>
      <c r="M72" t="e">
        <f>VLOOKUP(E72,Index!$A$1:$B$7,2,0)</f>
        <v>#N/A</v>
      </c>
      <c r="N72" t="str">
        <f t="shared" si="10"/>
        <v>08/10</v>
      </c>
      <c r="O72" t="str">
        <f t="shared" si="11"/>
        <v>10/10</v>
      </c>
      <c r="Q72" s="14">
        <f t="shared" si="12"/>
        <v>0</v>
      </c>
      <c r="R72" s="14">
        <f t="shared" si="13"/>
        <v>0</v>
      </c>
      <c r="S72" s="14">
        <f t="shared" si="14"/>
        <v>0</v>
      </c>
      <c r="T72">
        <f>IF(F72="Airlines 4",IF(N72&lt;="15/10",IF(O72&gt;="02/10",IF(O72&lt;="30/11",'Data - Answer'!G72*15000,0),0),0),0)</f>
        <v>0</v>
      </c>
      <c r="U72" s="14"/>
      <c r="W72">
        <f t="shared" si="15"/>
        <v>32754</v>
      </c>
    </row>
    <row r="73" spans="2:23">
      <c r="B73" s="1">
        <v>53196959</v>
      </c>
      <c r="C73" s="2">
        <v>42285</v>
      </c>
      <c r="D73" s="2">
        <v>42286</v>
      </c>
      <c r="E73" t="s">
        <v>84</v>
      </c>
      <c r="F73" t="s">
        <v>5</v>
      </c>
      <c r="G73">
        <v>1</v>
      </c>
      <c r="H73">
        <v>430000</v>
      </c>
      <c r="I73" s="14">
        <v>426300</v>
      </c>
      <c r="J73" s="29" t="s">
        <v>26</v>
      </c>
      <c r="K73">
        <f t="shared" si="8"/>
        <v>5</v>
      </c>
      <c r="L73">
        <f t="shared" si="9"/>
        <v>23</v>
      </c>
      <c r="M73" t="e">
        <f>VLOOKUP(E73,Index!$A$1:$B$7,2,0)</f>
        <v>#N/A</v>
      </c>
      <c r="N73" t="str">
        <f t="shared" si="10"/>
        <v>08/10</v>
      </c>
      <c r="O73" t="str">
        <f t="shared" si="11"/>
        <v>09/10</v>
      </c>
      <c r="Q73" s="14">
        <f t="shared" si="12"/>
        <v>0</v>
      </c>
      <c r="R73" s="14">
        <f t="shared" si="13"/>
        <v>0</v>
      </c>
      <c r="S73" s="14">
        <f t="shared" si="14"/>
        <v>0</v>
      </c>
      <c r="T73">
        <f>IF(F73="Airlines 4",IF(N73&lt;="15/10",IF(O73&gt;="02/10",IF(O73&lt;="30/11",'Data - Answer'!G73*15000,0),0),0),0)</f>
        <v>0</v>
      </c>
      <c r="U73" s="14"/>
      <c r="W73">
        <f t="shared" si="15"/>
        <v>4000</v>
      </c>
    </row>
    <row r="74" spans="2:23">
      <c r="B74" s="1">
        <v>53196971</v>
      </c>
      <c r="C74" s="2">
        <v>42285</v>
      </c>
      <c r="D74" s="2">
        <v>42286</v>
      </c>
      <c r="E74" t="s">
        <v>48</v>
      </c>
      <c r="F74" t="s">
        <v>5</v>
      </c>
      <c r="G74">
        <v>2</v>
      </c>
      <c r="H74">
        <v>1169800</v>
      </c>
      <c r="I74" s="14">
        <v>1160000</v>
      </c>
      <c r="J74" s="29" t="s">
        <v>28</v>
      </c>
      <c r="K74">
        <f t="shared" si="8"/>
        <v>5</v>
      </c>
      <c r="L74">
        <f t="shared" si="9"/>
        <v>23</v>
      </c>
      <c r="M74" t="e">
        <f>VLOOKUP(E74,Index!$A$1:$B$7,2,0)</f>
        <v>#N/A</v>
      </c>
      <c r="N74" t="str">
        <f t="shared" si="10"/>
        <v>08/10</v>
      </c>
      <c r="O74" t="str">
        <f t="shared" si="11"/>
        <v>09/10</v>
      </c>
      <c r="Q74" s="14">
        <f t="shared" si="12"/>
        <v>0</v>
      </c>
      <c r="R74" s="14">
        <f t="shared" si="13"/>
        <v>0</v>
      </c>
      <c r="S74" s="14">
        <f t="shared" si="14"/>
        <v>0</v>
      </c>
      <c r="T74">
        <f>IF(F74="Airlines 4",IF(N74&lt;="15/10",IF(O74&gt;="02/10",IF(O74&lt;="30/11",'Data - Answer'!G74*15000,0),0),0),0)</f>
        <v>0</v>
      </c>
      <c r="U74" s="14"/>
      <c r="W74">
        <f t="shared" si="15"/>
        <v>3000</v>
      </c>
    </row>
    <row r="75" spans="2:23">
      <c r="B75" s="1">
        <v>53196658</v>
      </c>
      <c r="C75" s="2">
        <v>42285</v>
      </c>
      <c r="D75" s="2">
        <v>42287</v>
      </c>
      <c r="E75" t="s">
        <v>76</v>
      </c>
      <c r="F75" t="s">
        <v>5</v>
      </c>
      <c r="G75">
        <v>1</v>
      </c>
      <c r="H75">
        <v>856000</v>
      </c>
      <c r="I75" s="14">
        <v>855900</v>
      </c>
      <c r="J75" s="29" t="s">
        <v>28</v>
      </c>
      <c r="K75">
        <f t="shared" si="8"/>
        <v>5</v>
      </c>
      <c r="L75">
        <f t="shared" si="9"/>
        <v>23</v>
      </c>
      <c r="M75" t="e">
        <f>VLOOKUP(E75,Index!$A$1:$B$7,2,0)</f>
        <v>#N/A</v>
      </c>
      <c r="N75" t="str">
        <f t="shared" si="10"/>
        <v>08/10</v>
      </c>
      <c r="O75" t="str">
        <f t="shared" si="11"/>
        <v>10/10</v>
      </c>
      <c r="Q75" s="14">
        <f t="shared" si="12"/>
        <v>0</v>
      </c>
      <c r="R75" s="14">
        <f t="shared" si="13"/>
        <v>0</v>
      </c>
      <c r="S75" s="14">
        <f t="shared" si="14"/>
        <v>0</v>
      </c>
      <c r="T75">
        <f>IF(F75="Airlines 4",IF(N75&lt;="15/10",IF(O75&gt;="02/10",IF(O75&lt;="30/11",'Data - Answer'!G75*15000,0),0),0),0)</f>
        <v>0</v>
      </c>
      <c r="U75" s="14"/>
      <c r="W75">
        <f t="shared" si="15"/>
        <v>3000</v>
      </c>
    </row>
    <row r="76" spans="2:23">
      <c r="B76" s="1">
        <v>53196525</v>
      </c>
      <c r="C76" s="2">
        <v>42285</v>
      </c>
      <c r="D76" s="2">
        <v>42285</v>
      </c>
      <c r="E76" t="s">
        <v>42</v>
      </c>
      <c r="F76" t="s">
        <v>5</v>
      </c>
      <c r="G76">
        <v>1</v>
      </c>
      <c r="H76">
        <v>793000</v>
      </c>
      <c r="I76" s="14">
        <v>787300</v>
      </c>
      <c r="J76" s="29" t="s">
        <v>28</v>
      </c>
      <c r="K76">
        <f t="shared" si="8"/>
        <v>5</v>
      </c>
      <c r="L76">
        <f t="shared" si="9"/>
        <v>23</v>
      </c>
      <c r="M76" t="e">
        <f>VLOOKUP(E76,Index!$A$1:$B$7,2,0)</f>
        <v>#N/A</v>
      </c>
      <c r="N76" t="str">
        <f t="shared" si="10"/>
        <v>08/10</v>
      </c>
      <c r="O76" t="str">
        <f t="shared" si="11"/>
        <v>08/10</v>
      </c>
      <c r="Q76" s="14">
        <f t="shared" si="12"/>
        <v>0</v>
      </c>
      <c r="R76" s="14">
        <f t="shared" si="13"/>
        <v>0</v>
      </c>
      <c r="S76" s="14">
        <f t="shared" si="14"/>
        <v>0</v>
      </c>
      <c r="T76">
        <f>IF(F76="Airlines 4",IF(N76&lt;="15/10",IF(O76&gt;="02/10",IF(O76&lt;="30/11",'Data - Answer'!G76*15000,0),0),0),0)</f>
        <v>0</v>
      </c>
      <c r="U76" s="14"/>
      <c r="W76">
        <f t="shared" si="15"/>
        <v>3000</v>
      </c>
    </row>
    <row r="77" spans="2:23">
      <c r="B77" s="1">
        <v>53196422</v>
      </c>
      <c r="C77" s="2">
        <v>42285</v>
      </c>
      <c r="D77" s="2">
        <v>42286</v>
      </c>
      <c r="E77" t="s">
        <v>42</v>
      </c>
      <c r="F77" t="s">
        <v>5</v>
      </c>
      <c r="G77">
        <v>1</v>
      </c>
      <c r="H77">
        <v>760000</v>
      </c>
      <c r="I77" s="14">
        <v>753800</v>
      </c>
      <c r="J77" s="29" t="s">
        <v>24</v>
      </c>
      <c r="K77">
        <f t="shared" si="8"/>
        <v>5</v>
      </c>
      <c r="L77">
        <f t="shared" si="9"/>
        <v>23</v>
      </c>
      <c r="M77" t="e">
        <f>VLOOKUP(E77,Index!$A$1:$B$7,2,0)</f>
        <v>#N/A</v>
      </c>
      <c r="N77" t="str">
        <f t="shared" si="10"/>
        <v>08/10</v>
      </c>
      <c r="O77" t="str">
        <f t="shared" si="11"/>
        <v>09/10</v>
      </c>
      <c r="Q77" s="14">
        <f t="shared" si="12"/>
        <v>0</v>
      </c>
      <c r="R77" s="14">
        <f t="shared" si="13"/>
        <v>0</v>
      </c>
      <c r="S77" s="14">
        <f t="shared" si="14"/>
        <v>0</v>
      </c>
      <c r="T77">
        <f>IF(F77="Airlines 4",IF(N77&lt;="15/10",IF(O77&gt;="02/10",IF(O77&lt;="30/11",'Data - Answer'!G77*15000,0),0),0),0)</f>
        <v>0</v>
      </c>
      <c r="U77" s="14"/>
      <c r="W77">
        <f t="shared" si="15"/>
        <v>22614</v>
      </c>
    </row>
    <row r="78" spans="2:23">
      <c r="B78" s="1">
        <v>53196967</v>
      </c>
      <c r="C78" s="2">
        <v>42285</v>
      </c>
      <c r="D78" s="2">
        <v>42288</v>
      </c>
      <c r="E78" t="s">
        <v>46</v>
      </c>
      <c r="F78" t="s">
        <v>5</v>
      </c>
      <c r="G78">
        <v>2</v>
      </c>
      <c r="H78">
        <v>776200</v>
      </c>
      <c r="I78" s="14">
        <v>769400</v>
      </c>
      <c r="J78" s="29" t="s">
        <v>24</v>
      </c>
      <c r="K78">
        <f t="shared" si="8"/>
        <v>5</v>
      </c>
      <c r="L78">
        <f t="shared" si="9"/>
        <v>23</v>
      </c>
      <c r="M78" t="e">
        <f>VLOOKUP(E78,Index!$A$1:$B$7,2,0)</f>
        <v>#N/A</v>
      </c>
      <c r="N78" t="str">
        <f t="shared" si="10"/>
        <v>08/10</v>
      </c>
      <c r="O78" t="str">
        <f t="shared" si="11"/>
        <v>11/10</v>
      </c>
      <c r="Q78" s="14">
        <f t="shared" si="12"/>
        <v>0</v>
      </c>
      <c r="R78" s="14">
        <f t="shared" si="13"/>
        <v>0</v>
      </c>
      <c r="S78" s="14">
        <f t="shared" si="14"/>
        <v>0</v>
      </c>
      <c r="T78">
        <f>IF(F78="Airlines 4",IF(N78&lt;="15/10",IF(O78&gt;="02/10",IF(O78&lt;="30/11",'Data - Answer'!G78*15000,0),0),0),0)</f>
        <v>0</v>
      </c>
      <c r="U78" s="14"/>
      <c r="W78">
        <f t="shared" si="15"/>
        <v>23082</v>
      </c>
    </row>
    <row r="79" spans="2:23">
      <c r="B79" s="1">
        <v>53197007</v>
      </c>
      <c r="C79" s="2">
        <v>42285</v>
      </c>
      <c r="D79" s="2">
        <v>42306</v>
      </c>
      <c r="E79" t="s">
        <v>40</v>
      </c>
      <c r="F79" t="s">
        <v>5</v>
      </c>
      <c r="G79">
        <v>7</v>
      </c>
      <c r="H79">
        <v>2617300</v>
      </c>
      <c r="I79" s="14">
        <v>2587900</v>
      </c>
      <c r="J79" s="29" t="s">
        <v>24</v>
      </c>
      <c r="K79">
        <f t="shared" si="8"/>
        <v>5</v>
      </c>
      <c r="L79">
        <f t="shared" si="9"/>
        <v>23</v>
      </c>
      <c r="M79" t="str">
        <f>VLOOKUP(E79,Index!$A$1:$B$7,2,0)</f>
        <v>YES</v>
      </c>
      <c r="N79" t="str">
        <f t="shared" si="10"/>
        <v>08/10</v>
      </c>
      <c r="O79" t="str">
        <f t="shared" si="11"/>
        <v>29/10</v>
      </c>
      <c r="Q79" s="14">
        <f t="shared" si="12"/>
        <v>0</v>
      </c>
      <c r="R79" s="14">
        <f t="shared" si="13"/>
        <v>0</v>
      </c>
      <c r="S79" s="14">
        <f t="shared" si="14"/>
        <v>0</v>
      </c>
      <c r="T79">
        <f>IF(F79="Airlines 4",IF(N79&lt;="15/10",IF(O79&gt;="02/10",IF(O79&lt;="30/11",'Data - Answer'!G79*15000,0),0),0),0)</f>
        <v>0</v>
      </c>
      <c r="U79" s="14"/>
      <c r="W79">
        <f t="shared" si="15"/>
        <v>77637</v>
      </c>
    </row>
    <row r="80" spans="2:23">
      <c r="B80" s="1">
        <v>53196532</v>
      </c>
      <c r="C80" s="2">
        <v>42285</v>
      </c>
      <c r="D80" s="2">
        <v>42286</v>
      </c>
      <c r="E80" t="s">
        <v>85</v>
      </c>
      <c r="F80" t="s">
        <v>5</v>
      </c>
      <c r="G80">
        <v>1</v>
      </c>
      <c r="H80">
        <v>704000</v>
      </c>
      <c r="I80" s="14">
        <v>697000</v>
      </c>
      <c r="J80" s="29" t="s">
        <v>24</v>
      </c>
      <c r="K80">
        <f t="shared" si="8"/>
        <v>5</v>
      </c>
      <c r="L80">
        <f t="shared" si="9"/>
        <v>23</v>
      </c>
      <c r="M80" t="e">
        <f>VLOOKUP(E80,Index!$A$1:$B$7,2,0)</f>
        <v>#N/A</v>
      </c>
      <c r="N80" t="str">
        <f t="shared" si="10"/>
        <v>08/10</v>
      </c>
      <c r="O80" t="str">
        <f t="shared" si="11"/>
        <v>09/10</v>
      </c>
      <c r="Q80" s="14">
        <f t="shared" si="12"/>
        <v>0</v>
      </c>
      <c r="R80" s="14">
        <f t="shared" si="13"/>
        <v>0</v>
      </c>
      <c r="S80" s="14">
        <f t="shared" si="14"/>
        <v>0</v>
      </c>
      <c r="T80">
        <f>IF(F80="Airlines 4",IF(N80&lt;="15/10",IF(O80&gt;="02/10",IF(O80&lt;="30/11",'Data - Answer'!G80*15000,0),0),0),0)</f>
        <v>0</v>
      </c>
      <c r="U80" s="14"/>
      <c r="W80">
        <f t="shared" si="15"/>
        <v>20910</v>
      </c>
    </row>
    <row r="81" spans="2:23">
      <c r="B81" s="1">
        <v>53196679</v>
      </c>
      <c r="C81" s="2">
        <v>42285</v>
      </c>
      <c r="D81" s="2">
        <v>42292</v>
      </c>
      <c r="E81" t="s">
        <v>86</v>
      </c>
      <c r="F81" t="s">
        <v>5</v>
      </c>
      <c r="G81">
        <v>1</v>
      </c>
      <c r="H81">
        <v>1860000</v>
      </c>
      <c r="I81" s="14">
        <v>1846100</v>
      </c>
      <c r="J81" s="29" t="s">
        <v>24</v>
      </c>
      <c r="K81">
        <f t="shared" si="8"/>
        <v>5</v>
      </c>
      <c r="L81">
        <f t="shared" si="9"/>
        <v>23</v>
      </c>
      <c r="M81" t="e">
        <f>VLOOKUP(E81,Index!$A$1:$B$7,2,0)</f>
        <v>#N/A</v>
      </c>
      <c r="N81" t="str">
        <f t="shared" si="10"/>
        <v>08/10</v>
      </c>
      <c r="O81" t="str">
        <f t="shared" si="11"/>
        <v>15/10</v>
      </c>
      <c r="Q81" s="14">
        <f t="shared" si="12"/>
        <v>0</v>
      </c>
      <c r="R81" s="14">
        <f t="shared" si="13"/>
        <v>0</v>
      </c>
      <c r="S81" s="14">
        <f t="shared" si="14"/>
        <v>0</v>
      </c>
      <c r="T81">
        <f>IF(F81="Airlines 4",IF(N81&lt;="15/10",IF(O81&gt;="02/10",IF(O81&lt;="30/11",'Data - Answer'!G81*15000,0),0),0),0)</f>
        <v>0</v>
      </c>
      <c r="U81" s="14"/>
      <c r="W81">
        <f t="shared" si="15"/>
        <v>55383</v>
      </c>
    </row>
    <row r="82" spans="2:23">
      <c r="B82" s="1">
        <v>53192923</v>
      </c>
      <c r="C82" s="2">
        <v>42285</v>
      </c>
      <c r="D82" s="2">
        <v>42287</v>
      </c>
      <c r="E82" t="s">
        <v>87</v>
      </c>
      <c r="F82" t="s">
        <v>5</v>
      </c>
      <c r="G82">
        <v>1</v>
      </c>
      <c r="H82">
        <v>480400</v>
      </c>
      <c r="I82" s="14">
        <v>476800</v>
      </c>
      <c r="J82" s="29" t="s">
        <v>24</v>
      </c>
      <c r="K82">
        <f t="shared" si="8"/>
        <v>5</v>
      </c>
      <c r="L82">
        <f t="shared" si="9"/>
        <v>23</v>
      </c>
      <c r="M82" t="e">
        <f>VLOOKUP(E82,Index!$A$1:$B$7,2,0)</f>
        <v>#N/A</v>
      </c>
      <c r="N82" t="str">
        <f t="shared" si="10"/>
        <v>08/10</v>
      </c>
      <c r="O82" t="str">
        <f t="shared" si="11"/>
        <v>10/10</v>
      </c>
      <c r="Q82" s="14">
        <f t="shared" si="12"/>
        <v>0</v>
      </c>
      <c r="R82" s="14">
        <f t="shared" si="13"/>
        <v>0</v>
      </c>
      <c r="S82" s="14">
        <f t="shared" si="14"/>
        <v>0</v>
      </c>
      <c r="T82">
        <f>IF(F82="Airlines 4",IF(N82&lt;="15/10",IF(O82&gt;="02/10",IF(O82&lt;="30/11",'Data - Answer'!G82*15000,0),0),0),0)</f>
        <v>0</v>
      </c>
      <c r="U82" s="14"/>
      <c r="W82">
        <f t="shared" si="15"/>
        <v>14304</v>
      </c>
    </row>
    <row r="83" spans="2:23">
      <c r="B83" s="1">
        <v>53197001</v>
      </c>
      <c r="C83" s="2">
        <v>42287</v>
      </c>
      <c r="D83" s="2">
        <v>42540</v>
      </c>
      <c r="E83" t="s">
        <v>82</v>
      </c>
      <c r="F83" t="s">
        <v>5</v>
      </c>
      <c r="G83">
        <v>2</v>
      </c>
      <c r="H83">
        <v>703800</v>
      </c>
      <c r="I83" s="14">
        <v>697600</v>
      </c>
      <c r="J83" s="29" t="s">
        <v>24</v>
      </c>
      <c r="K83">
        <f t="shared" si="8"/>
        <v>7</v>
      </c>
      <c r="L83">
        <f t="shared" si="9"/>
        <v>12</v>
      </c>
      <c r="M83" t="e">
        <f>VLOOKUP(E83,Index!$A$1:$B$7,2,0)</f>
        <v>#N/A</v>
      </c>
      <c r="N83" t="str">
        <f t="shared" si="10"/>
        <v>10/10</v>
      </c>
      <c r="O83" t="str">
        <f t="shared" si="11"/>
        <v>19/06</v>
      </c>
      <c r="Q83" s="14">
        <f t="shared" si="12"/>
        <v>28152</v>
      </c>
      <c r="R83" s="14">
        <f t="shared" si="13"/>
        <v>0</v>
      </c>
      <c r="S83" s="14">
        <f t="shared" si="14"/>
        <v>0</v>
      </c>
      <c r="T83">
        <f>IF(F83="Airlines 4",IF(N83&lt;="15/10",IF(O83&gt;="02/10",IF(O83&lt;="30/11",'Data - Answer'!G83*15000,0),0),0),0)</f>
        <v>0</v>
      </c>
      <c r="U83" s="14"/>
      <c r="W83">
        <f t="shared" si="15"/>
        <v>20928</v>
      </c>
    </row>
    <row r="84" spans="2:23">
      <c r="B84" s="1">
        <v>53196980</v>
      </c>
      <c r="C84" s="2">
        <v>42287</v>
      </c>
      <c r="D84" s="2">
        <v>42288</v>
      </c>
      <c r="E84" t="s">
        <v>88</v>
      </c>
      <c r="F84" t="s">
        <v>5</v>
      </c>
      <c r="G84">
        <v>4</v>
      </c>
      <c r="H84">
        <v>2766400</v>
      </c>
      <c r="I84" s="14">
        <v>2745600</v>
      </c>
      <c r="J84" s="29" t="s">
        <v>24</v>
      </c>
      <c r="K84">
        <f t="shared" si="8"/>
        <v>7</v>
      </c>
      <c r="L84">
        <f t="shared" si="9"/>
        <v>12</v>
      </c>
      <c r="M84" t="e">
        <f>VLOOKUP(E84,Index!$A$1:$B$7,2,0)</f>
        <v>#N/A</v>
      </c>
      <c r="N84" t="str">
        <f t="shared" si="10"/>
        <v>10/10</v>
      </c>
      <c r="O84" t="str">
        <f t="shared" si="11"/>
        <v>11/10</v>
      </c>
      <c r="Q84" s="14">
        <f t="shared" si="12"/>
        <v>110656</v>
      </c>
      <c r="R84" s="14">
        <f t="shared" si="13"/>
        <v>0</v>
      </c>
      <c r="S84" s="14">
        <f t="shared" si="14"/>
        <v>0</v>
      </c>
      <c r="T84">
        <f>IF(F84="Airlines 4",IF(N84&lt;="15/10",IF(O84&gt;="02/10",IF(O84&lt;="30/11",'Data - Answer'!G84*15000,0),0),0),0)</f>
        <v>0</v>
      </c>
      <c r="U84" s="14"/>
      <c r="W84">
        <f t="shared" si="15"/>
        <v>82368</v>
      </c>
    </row>
    <row r="85" spans="2:23">
      <c r="B85" s="1">
        <v>53196958</v>
      </c>
      <c r="C85" s="2">
        <v>42287</v>
      </c>
      <c r="D85" s="2">
        <v>42289</v>
      </c>
      <c r="E85" t="s">
        <v>89</v>
      </c>
      <c r="F85" t="s">
        <v>5</v>
      </c>
      <c r="G85">
        <v>1</v>
      </c>
      <c r="H85">
        <v>413300</v>
      </c>
      <c r="I85" s="14">
        <v>409700</v>
      </c>
      <c r="J85" s="29" t="s">
        <v>24</v>
      </c>
      <c r="K85">
        <f t="shared" si="8"/>
        <v>7</v>
      </c>
      <c r="L85">
        <f t="shared" si="9"/>
        <v>12</v>
      </c>
      <c r="M85" t="e">
        <f>VLOOKUP(E85,Index!$A$1:$B$7,2,0)</f>
        <v>#N/A</v>
      </c>
      <c r="N85" t="str">
        <f t="shared" si="10"/>
        <v>10/10</v>
      </c>
      <c r="O85" t="str">
        <f t="shared" si="11"/>
        <v>12/10</v>
      </c>
      <c r="Q85" s="14">
        <f t="shared" si="12"/>
        <v>16532</v>
      </c>
      <c r="R85" s="14">
        <f t="shared" si="13"/>
        <v>0</v>
      </c>
      <c r="S85" s="14">
        <f t="shared" si="14"/>
        <v>0</v>
      </c>
      <c r="T85">
        <f>IF(F85="Airlines 4",IF(N85&lt;="15/10",IF(O85&gt;="02/10",IF(O85&lt;="30/11",'Data - Answer'!G85*15000,0),0),0),0)</f>
        <v>0</v>
      </c>
      <c r="U85" s="14"/>
      <c r="W85">
        <f t="shared" si="15"/>
        <v>12291</v>
      </c>
    </row>
    <row r="86" spans="2:23">
      <c r="B86" s="1">
        <v>53196593</v>
      </c>
      <c r="C86" s="2">
        <v>42287</v>
      </c>
      <c r="D86" s="2">
        <v>42288</v>
      </c>
      <c r="E86" t="s">
        <v>42</v>
      </c>
      <c r="F86" t="s">
        <v>5</v>
      </c>
      <c r="G86">
        <v>1</v>
      </c>
      <c r="H86">
        <v>793000</v>
      </c>
      <c r="I86" s="14">
        <v>785400</v>
      </c>
      <c r="J86" s="29" t="s">
        <v>24</v>
      </c>
      <c r="K86">
        <f t="shared" si="8"/>
        <v>7</v>
      </c>
      <c r="L86">
        <f t="shared" si="9"/>
        <v>12</v>
      </c>
      <c r="M86" t="e">
        <f>VLOOKUP(E86,Index!$A$1:$B$7,2,0)</f>
        <v>#N/A</v>
      </c>
      <c r="N86" t="str">
        <f t="shared" si="10"/>
        <v>10/10</v>
      </c>
      <c r="O86" t="str">
        <f t="shared" si="11"/>
        <v>11/10</v>
      </c>
      <c r="Q86" s="14">
        <f t="shared" si="12"/>
        <v>31720</v>
      </c>
      <c r="R86" s="14">
        <f t="shared" si="13"/>
        <v>0</v>
      </c>
      <c r="S86" s="14">
        <f t="shared" si="14"/>
        <v>0</v>
      </c>
      <c r="T86">
        <f>IF(F86="Airlines 4",IF(N86&lt;="15/10",IF(O86&gt;="02/10",IF(O86&lt;="30/11",'Data - Answer'!G86*15000,0),0),0),0)</f>
        <v>0</v>
      </c>
      <c r="U86" s="14"/>
      <c r="W86">
        <f t="shared" si="15"/>
        <v>23562</v>
      </c>
    </row>
    <row r="87" spans="2:23">
      <c r="B87" s="1">
        <v>53197004</v>
      </c>
      <c r="C87" s="2">
        <v>42287</v>
      </c>
      <c r="D87" s="2">
        <v>42300</v>
      </c>
      <c r="E87" t="s">
        <v>90</v>
      </c>
      <c r="F87" t="s">
        <v>5</v>
      </c>
      <c r="G87">
        <v>1</v>
      </c>
      <c r="H87">
        <v>877500</v>
      </c>
      <c r="I87" s="14">
        <v>870400</v>
      </c>
      <c r="J87" s="29" t="s">
        <v>24</v>
      </c>
      <c r="K87">
        <f t="shared" si="8"/>
        <v>7</v>
      </c>
      <c r="L87">
        <f t="shared" si="9"/>
        <v>12</v>
      </c>
      <c r="M87" t="e">
        <f>VLOOKUP(E87,Index!$A$1:$B$7,2,0)</f>
        <v>#N/A</v>
      </c>
      <c r="N87" t="str">
        <f t="shared" si="10"/>
        <v>10/10</v>
      </c>
      <c r="O87" t="str">
        <f t="shared" si="11"/>
        <v>23/10</v>
      </c>
      <c r="Q87" s="14">
        <f t="shared" si="12"/>
        <v>35100</v>
      </c>
      <c r="R87" s="14">
        <f t="shared" si="13"/>
        <v>0</v>
      </c>
      <c r="S87" s="14">
        <f t="shared" si="14"/>
        <v>0</v>
      </c>
      <c r="T87">
        <f>IF(F87="Airlines 4",IF(N87&lt;="15/10",IF(O87&gt;="02/10",IF(O87&lt;="30/11",'Data - Answer'!G87*15000,0),0),0),0)</f>
        <v>0</v>
      </c>
      <c r="U87" s="14"/>
      <c r="W87">
        <f t="shared" si="15"/>
        <v>26112</v>
      </c>
    </row>
    <row r="88" spans="2:23">
      <c r="B88" s="1">
        <v>53196962</v>
      </c>
      <c r="C88" s="2">
        <v>42287</v>
      </c>
      <c r="D88" s="2">
        <v>42288</v>
      </c>
      <c r="E88" t="s">
        <v>88</v>
      </c>
      <c r="F88" t="s">
        <v>5</v>
      </c>
      <c r="G88">
        <v>1</v>
      </c>
      <c r="H88">
        <v>691600</v>
      </c>
      <c r="I88" s="14">
        <v>685900</v>
      </c>
      <c r="J88" s="29" t="s">
        <v>24</v>
      </c>
      <c r="K88">
        <f t="shared" si="8"/>
        <v>7</v>
      </c>
      <c r="L88">
        <f t="shared" si="9"/>
        <v>12</v>
      </c>
      <c r="M88" t="e">
        <f>VLOOKUP(E88,Index!$A$1:$B$7,2,0)</f>
        <v>#N/A</v>
      </c>
      <c r="N88" t="str">
        <f t="shared" si="10"/>
        <v>10/10</v>
      </c>
      <c r="O88" t="str">
        <f t="shared" si="11"/>
        <v>11/10</v>
      </c>
      <c r="Q88" s="14">
        <f t="shared" si="12"/>
        <v>27664</v>
      </c>
      <c r="R88" s="14">
        <f t="shared" si="13"/>
        <v>0</v>
      </c>
      <c r="S88" s="14">
        <f t="shared" si="14"/>
        <v>0</v>
      </c>
      <c r="T88">
        <f>IF(F88="Airlines 4",IF(N88&lt;="15/10",IF(O88&gt;="02/10",IF(O88&lt;="30/11",'Data - Answer'!G88*15000,0),0),0),0)</f>
        <v>0</v>
      </c>
      <c r="U88" s="14"/>
      <c r="W88">
        <f t="shared" si="15"/>
        <v>20577</v>
      </c>
    </row>
    <row r="89" spans="2:23">
      <c r="B89" s="1">
        <v>53195831</v>
      </c>
      <c r="C89" s="2">
        <v>42287</v>
      </c>
      <c r="D89" s="2">
        <v>42290</v>
      </c>
      <c r="E89" t="s">
        <v>73</v>
      </c>
      <c r="F89" t="s">
        <v>5</v>
      </c>
      <c r="G89">
        <v>1</v>
      </c>
      <c r="H89">
        <v>341900</v>
      </c>
      <c r="I89" s="14">
        <v>338500</v>
      </c>
      <c r="J89" s="29" t="s">
        <v>24</v>
      </c>
      <c r="K89">
        <f t="shared" si="8"/>
        <v>7</v>
      </c>
      <c r="L89">
        <f t="shared" si="9"/>
        <v>12</v>
      </c>
      <c r="M89" t="e">
        <f>VLOOKUP(E89,Index!$A$1:$B$7,2,0)</f>
        <v>#N/A</v>
      </c>
      <c r="N89" t="str">
        <f t="shared" si="10"/>
        <v>10/10</v>
      </c>
      <c r="O89" t="str">
        <f t="shared" si="11"/>
        <v>13/10</v>
      </c>
      <c r="Q89" s="14">
        <f t="shared" si="12"/>
        <v>13676</v>
      </c>
      <c r="R89" s="14">
        <f t="shared" si="13"/>
        <v>0</v>
      </c>
      <c r="S89" s="14">
        <f t="shared" si="14"/>
        <v>0</v>
      </c>
      <c r="T89">
        <f>IF(F89="Airlines 4",IF(N89&lt;="15/10",IF(O89&gt;="02/10",IF(O89&lt;="30/11",'Data - Answer'!G89*15000,0),0),0),0)</f>
        <v>0</v>
      </c>
      <c r="U89" s="14"/>
      <c r="W89">
        <f t="shared" si="15"/>
        <v>10155</v>
      </c>
    </row>
    <row r="90" spans="2:23">
      <c r="B90" s="1">
        <v>53197146</v>
      </c>
      <c r="C90" s="2">
        <v>42287</v>
      </c>
      <c r="D90" s="2">
        <v>42290</v>
      </c>
      <c r="E90" t="s">
        <v>91</v>
      </c>
      <c r="F90" t="s">
        <v>5</v>
      </c>
      <c r="G90">
        <v>1</v>
      </c>
      <c r="H90">
        <v>370600</v>
      </c>
      <c r="I90" s="14">
        <v>367300</v>
      </c>
      <c r="J90" s="29" t="s">
        <v>28</v>
      </c>
      <c r="K90">
        <f t="shared" si="8"/>
        <v>7</v>
      </c>
      <c r="L90">
        <f t="shared" si="9"/>
        <v>12</v>
      </c>
      <c r="M90" t="e">
        <f>VLOOKUP(E90,Index!$A$1:$B$7,2,0)</f>
        <v>#N/A</v>
      </c>
      <c r="N90" t="str">
        <f t="shared" si="10"/>
        <v>10/10</v>
      </c>
      <c r="O90" t="str">
        <f t="shared" si="11"/>
        <v>13/10</v>
      </c>
      <c r="Q90" s="14">
        <f t="shared" si="12"/>
        <v>14824</v>
      </c>
      <c r="R90" s="14">
        <f t="shared" si="13"/>
        <v>0</v>
      </c>
      <c r="S90" s="14">
        <f t="shared" si="14"/>
        <v>0</v>
      </c>
      <c r="T90">
        <f>IF(F90="Airlines 4",IF(N90&lt;="15/10",IF(O90&gt;="02/10",IF(O90&lt;="30/11",'Data - Answer'!G90*15000,0),0),0),0)</f>
        <v>0</v>
      </c>
      <c r="U90" s="14"/>
      <c r="W90">
        <f t="shared" si="15"/>
        <v>3000</v>
      </c>
    </row>
    <row r="91" spans="2:23">
      <c r="B91" s="1">
        <v>53197153</v>
      </c>
      <c r="C91" s="2">
        <v>42289</v>
      </c>
      <c r="D91" s="2">
        <v>42294</v>
      </c>
      <c r="E91" t="s">
        <v>92</v>
      </c>
      <c r="F91" t="s">
        <v>5</v>
      </c>
      <c r="G91">
        <v>1</v>
      </c>
      <c r="H91">
        <v>613500</v>
      </c>
      <c r="I91" s="14">
        <v>608900</v>
      </c>
      <c r="J91" s="29" t="s">
        <v>28</v>
      </c>
      <c r="K91">
        <f t="shared" si="8"/>
        <v>2</v>
      </c>
      <c r="L91">
        <f t="shared" si="9"/>
        <v>16</v>
      </c>
      <c r="M91" t="e">
        <f>VLOOKUP(E91,Index!$A$1:$B$7,2,0)</f>
        <v>#N/A</v>
      </c>
      <c r="N91" t="str">
        <f t="shared" si="10"/>
        <v>12/10</v>
      </c>
      <c r="O91" t="str">
        <f t="shared" si="11"/>
        <v>17/10</v>
      </c>
      <c r="Q91" s="14">
        <f t="shared" si="12"/>
        <v>0</v>
      </c>
      <c r="R91" s="14">
        <f t="shared" si="13"/>
        <v>0</v>
      </c>
      <c r="S91" s="14">
        <f t="shared" si="14"/>
        <v>0</v>
      </c>
      <c r="T91">
        <f>IF(F91="Airlines 4",IF(N91&lt;="15/10",IF(O91&gt;="02/10",IF(O91&lt;="30/11",'Data - Answer'!G91*15000,0),0),0),0)</f>
        <v>0</v>
      </c>
      <c r="U91" s="14"/>
      <c r="W91">
        <f t="shared" si="15"/>
        <v>3000</v>
      </c>
    </row>
    <row r="92" spans="2:23">
      <c r="B92" s="1">
        <v>53197154</v>
      </c>
      <c r="C92" s="2">
        <v>42289</v>
      </c>
      <c r="D92" s="2">
        <v>42290</v>
      </c>
      <c r="E92" t="s">
        <v>61</v>
      </c>
      <c r="F92" t="s">
        <v>5</v>
      </c>
      <c r="G92">
        <v>1</v>
      </c>
      <c r="H92">
        <v>971000</v>
      </c>
      <c r="I92" s="14">
        <v>961800</v>
      </c>
      <c r="J92" s="29" t="s">
        <v>28</v>
      </c>
      <c r="K92">
        <f t="shared" si="8"/>
        <v>2</v>
      </c>
      <c r="L92">
        <f t="shared" si="9"/>
        <v>16</v>
      </c>
      <c r="M92" t="e">
        <f>VLOOKUP(E92,Index!$A$1:$B$7,2,0)</f>
        <v>#N/A</v>
      </c>
      <c r="N92" t="str">
        <f t="shared" si="10"/>
        <v>12/10</v>
      </c>
      <c r="O92" t="str">
        <f t="shared" si="11"/>
        <v>13/10</v>
      </c>
      <c r="Q92" s="14">
        <f t="shared" si="12"/>
        <v>0</v>
      </c>
      <c r="R92" s="14">
        <f t="shared" si="13"/>
        <v>0</v>
      </c>
      <c r="S92" s="14">
        <f t="shared" si="14"/>
        <v>0</v>
      </c>
      <c r="T92">
        <f>IF(F92="Airlines 4",IF(N92&lt;="15/10",IF(O92&gt;="02/10",IF(O92&lt;="30/11",'Data - Answer'!G92*15000,0),0),0),0)</f>
        <v>0</v>
      </c>
      <c r="U92" s="14"/>
      <c r="W92">
        <f t="shared" si="15"/>
        <v>3000</v>
      </c>
    </row>
    <row r="93" spans="2:23">
      <c r="B93" s="1">
        <v>53197186</v>
      </c>
      <c r="C93" s="2">
        <v>42289</v>
      </c>
      <c r="D93" s="2">
        <v>42291</v>
      </c>
      <c r="E93" t="s">
        <v>40</v>
      </c>
      <c r="F93" t="s">
        <v>5</v>
      </c>
      <c r="G93">
        <v>1</v>
      </c>
      <c r="H93">
        <v>727000</v>
      </c>
      <c r="I93" s="14">
        <v>721900</v>
      </c>
      <c r="J93" s="29" t="s">
        <v>24</v>
      </c>
      <c r="K93">
        <f t="shared" si="8"/>
        <v>2</v>
      </c>
      <c r="L93">
        <f t="shared" si="9"/>
        <v>16</v>
      </c>
      <c r="M93" t="str">
        <f>VLOOKUP(E93,Index!$A$1:$B$7,2,0)</f>
        <v>YES</v>
      </c>
      <c r="N93" t="str">
        <f t="shared" si="10"/>
        <v>12/10</v>
      </c>
      <c r="O93" t="str">
        <f t="shared" si="11"/>
        <v>14/10</v>
      </c>
      <c r="Q93" s="14">
        <f t="shared" si="12"/>
        <v>0</v>
      </c>
      <c r="R93" s="14">
        <f t="shared" si="13"/>
        <v>0</v>
      </c>
      <c r="S93" s="14">
        <f t="shared" si="14"/>
        <v>0</v>
      </c>
      <c r="T93">
        <f>IF(F93="Airlines 4",IF(N93&lt;="15/10",IF(O93&gt;="02/10",IF(O93&lt;="30/11",'Data - Answer'!G93*15000,0),0),0),0)</f>
        <v>0</v>
      </c>
      <c r="U93" s="14"/>
      <c r="W93">
        <f t="shared" si="15"/>
        <v>21657</v>
      </c>
    </row>
    <row r="94" spans="2:23">
      <c r="B94" s="1">
        <v>53197019</v>
      </c>
      <c r="C94" s="2">
        <v>42289</v>
      </c>
      <c r="D94" s="2">
        <v>42320</v>
      </c>
      <c r="E94" t="s">
        <v>39</v>
      </c>
      <c r="F94" t="s">
        <v>5</v>
      </c>
      <c r="G94">
        <v>1</v>
      </c>
      <c r="H94">
        <v>355600</v>
      </c>
      <c r="I94" s="14">
        <v>352400</v>
      </c>
      <c r="J94" s="29" t="s">
        <v>24</v>
      </c>
      <c r="K94">
        <f t="shared" si="8"/>
        <v>2</v>
      </c>
      <c r="L94">
        <f t="shared" si="9"/>
        <v>16</v>
      </c>
      <c r="M94" t="e">
        <f>VLOOKUP(E94,Index!$A$1:$B$7,2,0)</f>
        <v>#N/A</v>
      </c>
      <c r="N94" t="str">
        <f t="shared" si="10"/>
        <v>12/10</v>
      </c>
      <c r="O94" t="str">
        <f t="shared" si="11"/>
        <v>12/11</v>
      </c>
      <c r="Q94" s="14">
        <f t="shared" si="12"/>
        <v>0</v>
      </c>
      <c r="R94" s="14">
        <f t="shared" si="13"/>
        <v>0</v>
      </c>
      <c r="S94" s="14">
        <f t="shared" si="14"/>
        <v>0</v>
      </c>
      <c r="T94">
        <f>IF(F94="Airlines 4",IF(N94&lt;="15/10",IF(O94&gt;="02/10",IF(O94&lt;="30/11",'Data - Answer'!G94*15000,0),0),0),0)</f>
        <v>0</v>
      </c>
      <c r="U94" s="14"/>
      <c r="W94">
        <f t="shared" si="15"/>
        <v>10572</v>
      </c>
    </row>
    <row r="95" spans="2:23">
      <c r="B95" s="1">
        <v>53196477</v>
      </c>
      <c r="C95" s="2">
        <v>42289</v>
      </c>
      <c r="D95" s="2">
        <v>42295</v>
      </c>
      <c r="E95" t="s">
        <v>93</v>
      </c>
      <c r="F95" t="s">
        <v>5</v>
      </c>
      <c r="G95">
        <v>1</v>
      </c>
      <c r="H95">
        <v>729000</v>
      </c>
      <c r="I95" s="14">
        <v>721200</v>
      </c>
      <c r="J95" s="29" t="s">
        <v>24</v>
      </c>
      <c r="K95">
        <f t="shared" si="8"/>
        <v>2</v>
      </c>
      <c r="L95">
        <f t="shared" si="9"/>
        <v>16</v>
      </c>
      <c r="M95" t="e">
        <f>VLOOKUP(E95,Index!$A$1:$B$7,2,0)</f>
        <v>#N/A</v>
      </c>
      <c r="N95" t="str">
        <f t="shared" si="10"/>
        <v>12/10</v>
      </c>
      <c r="O95" t="str">
        <f t="shared" si="11"/>
        <v>18/10</v>
      </c>
      <c r="Q95" s="14">
        <f t="shared" si="12"/>
        <v>0</v>
      </c>
      <c r="R95" s="14">
        <f t="shared" si="13"/>
        <v>0</v>
      </c>
      <c r="S95" s="14">
        <f t="shared" si="14"/>
        <v>0</v>
      </c>
      <c r="T95">
        <f>IF(F95="Airlines 4",IF(N95&lt;="15/10",IF(O95&gt;="02/10",IF(O95&lt;="30/11",'Data - Answer'!G95*15000,0),0),0),0)</f>
        <v>0</v>
      </c>
      <c r="U95" s="14"/>
      <c r="W95">
        <f t="shared" si="15"/>
        <v>21636</v>
      </c>
    </row>
    <row r="96" spans="2:23">
      <c r="B96" s="1">
        <v>53196502</v>
      </c>
      <c r="C96" s="2">
        <v>42289</v>
      </c>
      <c r="D96" s="2">
        <v>42296</v>
      </c>
      <c r="E96" t="s">
        <v>94</v>
      </c>
      <c r="F96" t="s">
        <v>5</v>
      </c>
      <c r="G96">
        <v>1</v>
      </c>
      <c r="H96">
        <v>761000</v>
      </c>
      <c r="I96" s="14">
        <v>754800</v>
      </c>
      <c r="J96" s="29" t="s">
        <v>28</v>
      </c>
      <c r="K96">
        <f t="shared" si="8"/>
        <v>2</v>
      </c>
      <c r="L96">
        <f t="shared" si="9"/>
        <v>16</v>
      </c>
      <c r="M96" t="e">
        <f>VLOOKUP(E96,Index!$A$1:$B$7,2,0)</f>
        <v>#N/A</v>
      </c>
      <c r="N96" t="str">
        <f t="shared" si="10"/>
        <v>12/10</v>
      </c>
      <c r="O96" t="str">
        <f t="shared" si="11"/>
        <v>19/10</v>
      </c>
      <c r="Q96" s="14">
        <f t="shared" si="12"/>
        <v>0</v>
      </c>
      <c r="R96" s="14">
        <f t="shared" si="13"/>
        <v>0</v>
      </c>
      <c r="S96" s="14">
        <f t="shared" si="14"/>
        <v>0</v>
      </c>
      <c r="T96">
        <f>IF(F96="Airlines 4",IF(N96&lt;="15/10",IF(O96&gt;="02/10",IF(O96&lt;="30/11",'Data - Answer'!G96*15000,0),0),0),0)</f>
        <v>0</v>
      </c>
      <c r="U96" s="14"/>
      <c r="W96">
        <f t="shared" si="15"/>
        <v>3000</v>
      </c>
    </row>
    <row r="97" spans="2:23">
      <c r="B97" s="1">
        <v>53196558</v>
      </c>
      <c r="C97" s="2">
        <v>42289</v>
      </c>
      <c r="D97" s="2">
        <v>42292</v>
      </c>
      <c r="E97" t="s">
        <v>44</v>
      </c>
      <c r="F97" t="s">
        <v>5</v>
      </c>
      <c r="G97">
        <v>2</v>
      </c>
      <c r="H97">
        <v>1517800</v>
      </c>
      <c r="I97" s="14">
        <v>1505400</v>
      </c>
      <c r="J97" s="29" t="s">
        <v>28</v>
      </c>
      <c r="K97">
        <f t="shared" si="8"/>
        <v>2</v>
      </c>
      <c r="L97">
        <f t="shared" si="9"/>
        <v>16</v>
      </c>
      <c r="M97" t="e">
        <f>VLOOKUP(E97,Index!$A$1:$B$7,2,0)</f>
        <v>#N/A</v>
      </c>
      <c r="N97" t="str">
        <f t="shared" si="10"/>
        <v>12/10</v>
      </c>
      <c r="O97" t="str">
        <f t="shared" si="11"/>
        <v>15/10</v>
      </c>
      <c r="Q97" s="14">
        <f t="shared" si="12"/>
        <v>0</v>
      </c>
      <c r="R97" s="14">
        <f t="shared" si="13"/>
        <v>0</v>
      </c>
      <c r="S97" s="14">
        <f t="shared" si="14"/>
        <v>0</v>
      </c>
      <c r="T97">
        <f>IF(F97="Airlines 4",IF(N97&lt;="15/10",IF(O97&gt;="02/10",IF(O97&lt;="30/11",'Data - Answer'!G97*15000,0),0),0),0)</f>
        <v>0</v>
      </c>
      <c r="U97" s="14"/>
      <c r="W97">
        <f t="shared" si="15"/>
        <v>3000</v>
      </c>
    </row>
    <row r="98" spans="2:23">
      <c r="B98" s="1">
        <v>53196146</v>
      </c>
      <c r="C98" s="2">
        <v>42289</v>
      </c>
      <c r="D98" s="2">
        <v>42291</v>
      </c>
      <c r="E98" t="s">
        <v>40</v>
      </c>
      <c r="F98" t="s">
        <v>5</v>
      </c>
      <c r="G98">
        <v>4</v>
      </c>
      <c r="H98">
        <v>1495600</v>
      </c>
      <c r="I98" s="14">
        <v>1478800</v>
      </c>
      <c r="J98" s="29" t="s">
        <v>28</v>
      </c>
      <c r="K98">
        <f t="shared" si="8"/>
        <v>2</v>
      </c>
      <c r="L98">
        <f t="shared" si="9"/>
        <v>16</v>
      </c>
      <c r="M98" t="str">
        <f>VLOOKUP(E98,Index!$A$1:$B$7,2,0)</f>
        <v>YES</v>
      </c>
      <c r="N98" t="str">
        <f t="shared" si="10"/>
        <v>12/10</v>
      </c>
      <c r="O98" t="str">
        <f t="shared" si="11"/>
        <v>14/10</v>
      </c>
      <c r="Q98" s="14">
        <f t="shared" si="12"/>
        <v>0</v>
      </c>
      <c r="R98" s="14">
        <f t="shared" si="13"/>
        <v>0</v>
      </c>
      <c r="S98" s="14">
        <f t="shared" si="14"/>
        <v>0</v>
      </c>
      <c r="T98">
        <f>IF(F98="Airlines 4",IF(N98&lt;="15/10",IF(O98&gt;="02/10",IF(O98&lt;="30/11",'Data - Answer'!G98*15000,0),0),0),0)</f>
        <v>0</v>
      </c>
      <c r="U98" s="14"/>
      <c r="W98">
        <f t="shared" si="15"/>
        <v>3000</v>
      </c>
    </row>
    <row r="99" spans="2:23">
      <c r="B99" s="1">
        <v>53196146</v>
      </c>
      <c r="C99" s="2">
        <v>42289</v>
      </c>
      <c r="D99" s="2">
        <v>42291</v>
      </c>
      <c r="E99" t="s">
        <v>95</v>
      </c>
      <c r="F99" t="s">
        <v>5</v>
      </c>
      <c r="G99">
        <v>1</v>
      </c>
      <c r="H99">
        <v>548600</v>
      </c>
      <c r="I99" s="14">
        <v>544000</v>
      </c>
      <c r="J99" s="29" t="s">
        <v>28</v>
      </c>
      <c r="K99">
        <f t="shared" si="8"/>
        <v>2</v>
      </c>
      <c r="L99">
        <f t="shared" si="9"/>
        <v>16</v>
      </c>
      <c r="M99" t="e">
        <f>VLOOKUP(E99,Index!$A$1:$B$7,2,0)</f>
        <v>#N/A</v>
      </c>
      <c r="N99" t="str">
        <f t="shared" si="10"/>
        <v>12/10</v>
      </c>
      <c r="O99" t="str">
        <f t="shared" si="11"/>
        <v>14/10</v>
      </c>
      <c r="Q99" s="14">
        <f t="shared" si="12"/>
        <v>0</v>
      </c>
      <c r="R99" s="14">
        <f t="shared" si="13"/>
        <v>0</v>
      </c>
      <c r="S99" s="14">
        <f t="shared" si="14"/>
        <v>0</v>
      </c>
      <c r="T99">
        <f>IF(F99="Airlines 4",IF(N99&lt;="15/10",IF(O99&gt;="02/10",IF(O99&lt;="30/11",'Data - Answer'!G99*15000,0),0),0),0)</f>
        <v>0</v>
      </c>
      <c r="U99" s="14"/>
      <c r="W99">
        <f t="shared" si="15"/>
        <v>3000</v>
      </c>
    </row>
    <row r="100" spans="2:23">
      <c r="B100" s="1">
        <v>53197202</v>
      </c>
      <c r="C100" s="2">
        <v>42289</v>
      </c>
      <c r="D100" s="2">
        <v>42290</v>
      </c>
      <c r="E100" t="s">
        <v>96</v>
      </c>
      <c r="F100" t="s">
        <v>5</v>
      </c>
      <c r="G100">
        <v>1</v>
      </c>
      <c r="H100">
        <v>1004000</v>
      </c>
      <c r="I100" s="14">
        <v>994400</v>
      </c>
      <c r="J100" s="29" t="s">
        <v>22</v>
      </c>
      <c r="K100">
        <f t="shared" si="8"/>
        <v>2</v>
      </c>
      <c r="L100">
        <f t="shared" si="9"/>
        <v>16</v>
      </c>
      <c r="M100" t="e">
        <f>VLOOKUP(E100,Index!$A$1:$B$7,2,0)</f>
        <v>#N/A</v>
      </c>
      <c r="N100" t="str">
        <f t="shared" si="10"/>
        <v>12/10</v>
      </c>
      <c r="O100" t="str">
        <f t="shared" si="11"/>
        <v>13/10</v>
      </c>
      <c r="Q100" s="14">
        <f t="shared" si="12"/>
        <v>0</v>
      </c>
      <c r="R100" s="14">
        <f t="shared" si="13"/>
        <v>0</v>
      </c>
      <c r="S100" s="14">
        <f t="shared" si="14"/>
        <v>0</v>
      </c>
      <c r="T100">
        <f>IF(F100="Airlines 4",IF(N100&lt;="15/10",IF(O100&gt;="02/10",IF(O100&lt;="30/11",'Data - Answer'!G100*15000,0),0),0),0)</f>
        <v>0</v>
      </c>
      <c r="U100" s="14"/>
      <c r="W100">
        <f t="shared" si="15"/>
        <v>0</v>
      </c>
    </row>
    <row r="101" spans="2:23">
      <c r="B101" s="1">
        <v>53196744</v>
      </c>
      <c r="C101" s="2">
        <v>42289</v>
      </c>
      <c r="D101" s="2">
        <v>42290</v>
      </c>
      <c r="E101" t="s">
        <v>97</v>
      </c>
      <c r="F101" t="s">
        <v>5</v>
      </c>
      <c r="G101">
        <v>2</v>
      </c>
      <c r="H101">
        <v>737800</v>
      </c>
      <c r="I101" s="14">
        <v>730400</v>
      </c>
      <c r="J101" s="29" t="s">
        <v>22</v>
      </c>
      <c r="K101">
        <f t="shared" si="8"/>
        <v>2</v>
      </c>
      <c r="L101">
        <f t="shared" si="9"/>
        <v>16</v>
      </c>
      <c r="M101" t="str">
        <f>VLOOKUP(E101,Index!$A$1:$B$7,2,0)</f>
        <v>YES</v>
      </c>
      <c r="N101" t="str">
        <f t="shared" si="10"/>
        <v>12/10</v>
      </c>
      <c r="O101" t="str">
        <f t="shared" si="11"/>
        <v>13/10</v>
      </c>
      <c r="Q101" s="14">
        <f t="shared" si="12"/>
        <v>0</v>
      </c>
      <c r="R101" s="14">
        <f t="shared" si="13"/>
        <v>0</v>
      </c>
      <c r="S101" s="14">
        <f t="shared" si="14"/>
        <v>0</v>
      </c>
      <c r="T101">
        <f>IF(F101="Airlines 4",IF(N101&lt;="15/10",IF(O101&gt;="02/10",IF(O101&lt;="30/11",'Data - Answer'!G101*15000,0),0),0),0)</f>
        <v>0</v>
      </c>
      <c r="U101" s="14"/>
      <c r="W101">
        <f t="shared" si="15"/>
        <v>0</v>
      </c>
    </row>
    <row r="102" spans="2:23">
      <c r="B102" s="1">
        <v>53197195</v>
      </c>
      <c r="C102" s="2">
        <v>42292</v>
      </c>
      <c r="D102" s="2">
        <v>42309</v>
      </c>
      <c r="E102" t="s">
        <v>95</v>
      </c>
      <c r="F102" t="s">
        <v>5</v>
      </c>
      <c r="G102">
        <v>1</v>
      </c>
      <c r="H102">
        <v>597000</v>
      </c>
      <c r="I102" s="14">
        <v>592500</v>
      </c>
      <c r="J102" s="29" t="s">
        <v>22</v>
      </c>
      <c r="K102">
        <f t="shared" si="8"/>
        <v>5</v>
      </c>
      <c r="L102">
        <f t="shared" si="9"/>
        <v>14</v>
      </c>
      <c r="M102" t="e">
        <f>VLOOKUP(E102,Index!$A$1:$B$7,2,0)</f>
        <v>#N/A</v>
      </c>
      <c r="N102" t="str">
        <f t="shared" si="10"/>
        <v>15/10</v>
      </c>
      <c r="O102" t="str">
        <f t="shared" si="11"/>
        <v>01/11</v>
      </c>
      <c r="Q102" s="14">
        <f t="shared" si="12"/>
        <v>0</v>
      </c>
      <c r="R102" s="14">
        <f t="shared" si="13"/>
        <v>0</v>
      </c>
      <c r="S102" s="14">
        <f t="shared" si="14"/>
        <v>0</v>
      </c>
      <c r="T102">
        <f>IF(F102="Airlines 4",IF(N102&lt;="15/10",IF(O102&gt;="02/10",IF(O102&lt;="30/11",'Data - Answer'!G102*15000,0),0),0),0)</f>
        <v>0</v>
      </c>
      <c r="U102" s="14"/>
      <c r="W102">
        <f t="shared" si="15"/>
        <v>0</v>
      </c>
    </row>
    <row r="103" spans="2:23">
      <c r="B103" s="1">
        <v>53197105</v>
      </c>
      <c r="C103" s="2">
        <v>42292</v>
      </c>
      <c r="D103" s="2">
        <v>42295</v>
      </c>
      <c r="E103" t="s">
        <v>98</v>
      </c>
      <c r="F103" t="s">
        <v>5</v>
      </c>
      <c r="G103">
        <v>1</v>
      </c>
      <c r="H103">
        <v>437700</v>
      </c>
      <c r="I103" s="14">
        <v>433400</v>
      </c>
      <c r="J103" s="29" t="s">
        <v>22</v>
      </c>
      <c r="K103">
        <f t="shared" si="8"/>
        <v>5</v>
      </c>
      <c r="L103">
        <f t="shared" si="9"/>
        <v>14</v>
      </c>
      <c r="M103" t="e">
        <f>VLOOKUP(E103,Index!$A$1:$B$7,2,0)</f>
        <v>#N/A</v>
      </c>
      <c r="N103" t="str">
        <f t="shared" si="10"/>
        <v>15/10</v>
      </c>
      <c r="O103" t="str">
        <f t="shared" si="11"/>
        <v>18/10</v>
      </c>
      <c r="Q103" s="14">
        <f t="shared" si="12"/>
        <v>0</v>
      </c>
      <c r="R103" s="14">
        <f t="shared" si="13"/>
        <v>0</v>
      </c>
      <c r="S103" s="14">
        <f t="shared" si="14"/>
        <v>0</v>
      </c>
      <c r="T103">
        <f>IF(F103="Airlines 4",IF(N103&lt;="15/10",IF(O103&gt;="02/10",IF(O103&lt;="30/11",'Data - Answer'!G103*15000,0),0),0),0)</f>
        <v>0</v>
      </c>
      <c r="U103" s="14"/>
      <c r="W103">
        <f t="shared" si="15"/>
        <v>0</v>
      </c>
    </row>
    <row r="104" spans="2:23">
      <c r="B104" s="1">
        <v>53196082</v>
      </c>
      <c r="C104" s="2">
        <v>42292</v>
      </c>
      <c r="D104" s="2">
        <v>42293</v>
      </c>
      <c r="E104" t="s">
        <v>62</v>
      </c>
      <c r="F104" t="s">
        <v>5</v>
      </c>
      <c r="G104">
        <v>3</v>
      </c>
      <c r="H104">
        <v>1653000</v>
      </c>
      <c r="I104" s="14">
        <v>1640700</v>
      </c>
      <c r="J104" s="29" t="s">
        <v>22</v>
      </c>
      <c r="K104">
        <f t="shared" si="8"/>
        <v>5</v>
      </c>
      <c r="L104">
        <f t="shared" si="9"/>
        <v>14</v>
      </c>
      <c r="M104" t="str">
        <f>VLOOKUP(E104,Index!$A$1:$B$7,2,0)</f>
        <v>YES</v>
      </c>
      <c r="N104" t="str">
        <f t="shared" si="10"/>
        <v>15/10</v>
      </c>
      <c r="O104" t="str">
        <f t="shared" si="11"/>
        <v>16/10</v>
      </c>
      <c r="Q104" s="14">
        <f t="shared" si="12"/>
        <v>0</v>
      </c>
      <c r="R104" s="14">
        <f t="shared" si="13"/>
        <v>0</v>
      </c>
      <c r="S104" s="14">
        <f t="shared" si="14"/>
        <v>0</v>
      </c>
      <c r="T104">
        <f>IF(F104="Airlines 4",IF(N104&lt;="15/10",IF(O104&gt;="02/10",IF(O104&lt;="30/11",'Data - Answer'!G104*15000,0),0),0),0)</f>
        <v>0</v>
      </c>
      <c r="U104" s="14"/>
      <c r="W104">
        <f t="shared" si="15"/>
        <v>0</v>
      </c>
    </row>
    <row r="105" spans="2:23">
      <c r="B105" s="1">
        <v>53196596</v>
      </c>
      <c r="C105" s="2">
        <v>42292</v>
      </c>
      <c r="D105" s="2">
        <v>42293</v>
      </c>
      <c r="E105" t="s">
        <v>96</v>
      </c>
      <c r="F105" t="s">
        <v>5</v>
      </c>
      <c r="G105">
        <v>1</v>
      </c>
      <c r="H105">
        <v>1004000</v>
      </c>
      <c r="I105" s="14">
        <v>994400</v>
      </c>
      <c r="J105" s="29" t="s">
        <v>22</v>
      </c>
      <c r="K105">
        <f t="shared" si="8"/>
        <v>5</v>
      </c>
      <c r="L105">
        <f t="shared" si="9"/>
        <v>14</v>
      </c>
      <c r="M105" t="e">
        <f>VLOOKUP(E105,Index!$A$1:$B$7,2,0)</f>
        <v>#N/A</v>
      </c>
      <c r="N105" t="str">
        <f t="shared" si="10"/>
        <v>15/10</v>
      </c>
      <c r="O105" t="str">
        <f t="shared" si="11"/>
        <v>16/10</v>
      </c>
      <c r="Q105" s="14">
        <f t="shared" si="12"/>
        <v>0</v>
      </c>
      <c r="R105" s="14">
        <f t="shared" si="13"/>
        <v>0</v>
      </c>
      <c r="S105" s="14">
        <f t="shared" si="14"/>
        <v>0</v>
      </c>
      <c r="T105">
        <f>IF(F105="Airlines 4",IF(N105&lt;="15/10",IF(O105&gt;="02/10",IF(O105&lt;="30/11",'Data - Answer'!G105*15000,0),0),0),0)</f>
        <v>0</v>
      </c>
      <c r="U105" s="14"/>
      <c r="W105">
        <f t="shared" si="15"/>
        <v>0</v>
      </c>
    </row>
    <row r="106" spans="2:23">
      <c r="B106" s="1">
        <v>53197239</v>
      </c>
      <c r="C106" s="2">
        <v>42292</v>
      </c>
      <c r="D106" s="2">
        <v>42311</v>
      </c>
      <c r="E106" t="s">
        <v>99</v>
      </c>
      <c r="F106" t="s">
        <v>5</v>
      </c>
      <c r="G106">
        <v>1</v>
      </c>
      <c r="H106">
        <v>525700</v>
      </c>
      <c r="I106" s="14">
        <v>519900</v>
      </c>
      <c r="J106" s="29" t="s">
        <v>22</v>
      </c>
      <c r="K106">
        <f t="shared" si="8"/>
        <v>5</v>
      </c>
      <c r="L106">
        <f t="shared" si="9"/>
        <v>14</v>
      </c>
      <c r="M106" t="e">
        <f>VLOOKUP(E106,Index!$A$1:$B$7,2,0)</f>
        <v>#N/A</v>
      </c>
      <c r="N106" t="str">
        <f t="shared" si="10"/>
        <v>15/10</v>
      </c>
      <c r="O106" t="str">
        <f t="shared" si="11"/>
        <v>03/11</v>
      </c>
      <c r="Q106" s="14">
        <f t="shared" si="12"/>
        <v>0</v>
      </c>
      <c r="R106" s="14">
        <f t="shared" si="13"/>
        <v>0</v>
      </c>
      <c r="S106" s="14">
        <f t="shared" si="14"/>
        <v>0</v>
      </c>
      <c r="T106">
        <f>IF(F106="Airlines 4",IF(N106&lt;="15/10",IF(O106&gt;="02/10",IF(O106&lt;="30/11",'Data - Answer'!G106*15000,0),0),0),0)</f>
        <v>0</v>
      </c>
      <c r="U106" s="14"/>
      <c r="W106">
        <f t="shared" si="15"/>
        <v>0</v>
      </c>
    </row>
    <row r="107" spans="2:23">
      <c r="B107" s="1">
        <v>53197051</v>
      </c>
      <c r="C107" s="2">
        <v>42292</v>
      </c>
      <c r="D107" s="2">
        <v>42292</v>
      </c>
      <c r="E107" t="s">
        <v>100</v>
      </c>
      <c r="F107" t="s">
        <v>5</v>
      </c>
      <c r="G107">
        <v>1</v>
      </c>
      <c r="H107">
        <v>510700</v>
      </c>
      <c r="I107" s="14">
        <v>506400</v>
      </c>
      <c r="J107" s="29" t="s">
        <v>22</v>
      </c>
      <c r="K107">
        <f t="shared" si="8"/>
        <v>5</v>
      </c>
      <c r="L107">
        <f t="shared" si="9"/>
        <v>14</v>
      </c>
      <c r="M107" t="e">
        <f>VLOOKUP(E107,Index!$A$1:$B$7,2,0)</f>
        <v>#N/A</v>
      </c>
      <c r="N107" t="str">
        <f t="shared" si="10"/>
        <v>15/10</v>
      </c>
      <c r="O107" t="str">
        <f t="shared" si="11"/>
        <v>15/10</v>
      </c>
      <c r="Q107" s="14">
        <f t="shared" si="12"/>
        <v>0</v>
      </c>
      <c r="R107" s="14">
        <f t="shared" si="13"/>
        <v>0</v>
      </c>
      <c r="S107" s="14">
        <f t="shared" si="14"/>
        <v>0</v>
      </c>
      <c r="T107">
        <f>IF(F107="Airlines 4",IF(N107&lt;="15/10",IF(O107&gt;="02/10",IF(O107&lt;="30/11",'Data - Answer'!G107*15000,0),0),0),0)</f>
        <v>0</v>
      </c>
      <c r="U107" s="14"/>
      <c r="W107">
        <f t="shared" si="15"/>
        <v>0</v>
      </c>
    </row>
    <row r="108" spans="2:23">
      <c r="B108" s="1">
        <v>53197246</v>
      </c>
      <c r="C108" s="2">
        <v>42292</v>
      </c>
      <c r="D108" s="2">
        <v>42296</v>
      </c>
      <c r="E108" t="s">
        <v>101</v>
      </c>
      <c r="F108" t="s">
        <v>5</v>
      </c>
      <c r="G108">
        <v>1</v>
      </c>
      <c r="H108">
        <v>656600</v>
      </c>
      <c r="I108" s="14">
        <v>651200</v>
      </c>
      <c r="J108" s="29" t="s">
        <v>22</v>
      </c>
      <c r="K108">
        <f t="shared" si="8"/>
        <v>5</v>
      </c>
      <c r="L108">
        <f t="shared" si="9"/>
        <v>14</v>
      </c>
      <c r="M108" t="e">
        <f>VLOOKUP(E108,Index!$A$1:$B$7,2,0)</f>
        <v>#N/A</v>
      </c>
      <c r="N108" t="str">
        <f t="shared" si="10"/>
        <v>15/10</v>
      </c>
      <c r="O108" t="str">
        <f t="shared" si="11"/>
        <v>19/10</v>
      </c>
      <c r="Q108" s="14">
        <f t="shared" si="12"/>
        <v>0</v>
      </c>
      <c r="R108" s="14">
        <f t="shared" si="13"/>
        <v>0</v>
      </c>
      <c r="S108" s="14">
        <f t="shared" si="14"/>
        <v>0</v>
      </c>
      <c r="T108">
        <f>IF(F108="Airlines 4",IF(N108&lt;="15/10",IF(O108&gt;="02/10",IF(O108&lt;="30/11",'Data - Answer'!G108*15000,0),0),0),0)</f>
        <v>0</v>
      </c>
      <c r="U108" s="14"/>
      <c r="W108">
        <f t="shared" si="15"/>
        <v>0</v>
      </c>
    </row>
    <row r="109" spans="2:23">
      <c r="B109" s="1">
        <v>53197255</v>
      </c>
      <c r="C109" s="2">
        <v>42292</v>
      </c>
      <c r="D109" s="2">
        <v>42293</v>
      </c>
      <c r="E109" t="s">
        <v>73</v>
      </c>
      <c r="F109" t="s">
        <v>5</v>
      </c>
      <c r="G109">
        <v>1</v>
      </c>
      <c r="H109">
        <v>341900</v>
      </c>
      <c r="I109" s="14">
        <v>338800</v>
      </c>
      <c r="J109" s="29" t="s">
        <v>22</v>
      </c>
      <c r="K109">
        <f t="shared" si="8"/>
        <v>5</v>
      </c>
      <c r="L109">
        <f t="shared" si="9"/>
        <v>14</v>
      </c>
      <c r="M109" t="e">
        <f>VLOOKUP(E109,Index!$A$1:$B$7,2,0)</f>
        <v>#N/A</v>
      </c>
      <c r="N109" t="str">
        <f t="shared" si="10"/>
        <v>15/10</v>
      </c>
      <c r="O109" t="str">
        <f t="shared" si="11"/>
        <v>16/10</v>
      </c>
      <c r="Q109" s="14">
        <f t="shared" si="12"/>
        <v>0</v>
      </c>
      <c r="R109" s="14">
        <f t="shared" si="13"/>
        <v>0</v>
      </c>
      <c r="S109" s="14">
        <f t="shared" si="14"/>
        <v>0</v>
      </c>
      <c r="T109">
        <f>IF(F109="Airlines 4",IF(N109&lt;="15/10",IF(O109&gt;="02/10",IF(O109&lt;="30/11",'Data - Answer'!G109*15000,0),0),0),0)</f>
        <v>0</v>
      </c>
      <c r="U109" s="14"/>
      <c r="W109">
        <f t="shared" si="15"/>
        <v>0</v>
      </c>
    </row>
    <row r="110" spans="2:23">
      <c r="B110" s="1">
        <v>53197158</v>
      </c>
      <c r="C110" s="2">
        <v>42292</v>
      </c>
      <c r="D110" s="2">
        <v>42293</v>
      </c>
      <c r="E110" t="s">
        <v>102</v>
      </c>
      <c r="F110" t="s">
        <v>5</v>
      </c>
      <c r="G110">
        <v>1</v>
      </c>
      <c r="H110">
        <v>1442000</v>
      </c>
      <c r="I110" s="14">
        <v>1434000</v>
      </c>
      <c r="J110" s="29" t="s">
        <v>22</v>
      </c>
      <c r="K110">
        <f t="shared" si="8"/>
        <v>5</v>
      </c>
      <c r="L110">
        <f t="shared" si="9"/>
        <v>14</v>
      </c>
      <c r="M110" t="e">
        <f>VLOOKUP(E110,Index!$A$1:$B$7,2,0)</f>
        <v>#N/A</v>
      </c>
      <c r="N110" t="str">
        <f t="shared" si="10"/>
        <v>15/10</v>
      </c>
      <c r="O110" t="str">
        <f t="shared" si="11"/>
        <v>16/10</v>
      </c>
      <c r="Q110" s="14">
        <f t="shared" si="12"/>
        <v>0</v>
      </c>
      <c r="R110" s="14">
        <f t="shared" si="13"/>
        <v>0</v>
      </c>
      <c r="S110" s="14">
        <f t="shared" si="14"/>
        <v>0</v>
      </c>
      <c r="T110">
        <f>IF(F110="Airlines 4",IF(N110&lt;="15/10",IF(O110&gt;="02/10",IF(O110&lt;="30/11",'Data - Answer'!G110*15000,0),0),0),0)</f>
        <v>0</v>
      </c>
      <c r="U110" s="14"/>
      <c r="W110">
        <f t="shared" si="15"/>
        <v>0</v>
      </c>
    </row>
    <row r="111" spans="2:23">
      <c r="B111" s="1">
        <v>53196669</v>
      </c>
      <c r="C111" s="2">
        <v>42292</v>
      </c>
      <c r="D111" s="2">
        <v>42293</v>
      </c>
      <c r="E111" t="s">
        <v>103</v>
      </c>
      <c r="F111" t="s">
        <v>5</v>
      </c>
      <c r="G111">
        <v>3</v>
      </c>
      <c r="H111">
        <v>1011000</v>
      </c>
      <c r="I111" s="14">
        <v>999300</v>
      </c>
      <c r="J111" s="29" t="s">
        <v>22</v>
      </c>
      <c r="K111">
        <f t="shared" si="8"/>
        <v>5</v>
      </c>
      <c r="L111">
        <f t="shared" si="9"/>
        <v>14</v>
      </c>
      <c r="M111" t="e">
        <f>VLOOKUP(E111,Index!$A$1:$B$7,2,0)</f>
        <v>#N/A</v>
      </c>
      <c r="N111" t="str">
        <f t="shared" si="10"/>
        <v>15/10</v>
      </c>
      <c r="O111" t="str">
        <f t="shared" si="11"/>
        <v>16/10</v>
      </c>
      <c r="Q111" s="14">
        <f t="shared" si="12"/>
        <v>0</v>
      </c>
      <c r="R111" s="14">
        <f t="shared" si="13"/>
        <v>0</v>
      </c>
      <c r="S111" s="14">
        <f t="shared" si="14"/>
        <v>0</v>
      </c>
      <c r="T111">
        <f>IF(F111="Airlines 4",IF(N111&lt;="15/10",IF(O111&gt;="02/10",IF(O111&lt;="30/11",'Data - Answer'!G111*15000,0),0),0),0)</f>
        <v>0</v>
      </c>
      <c r="U111" s="14"/>
      <c r="W111">
        <f t="shared" si="15"/>
        <v>0</v>
      </c>
    </row>
    <row r="112" spans="2:23">
      <c r="B112" s="1">
        <v>53197232</v>
      </c>
      <c r="C112" s="2">
        <v>42293</v>
      </c>
      <c r="D112" s="2">
        <v>42294</v>
      </c>
      <c r="E112" t="s">
        <v>104</v>
      </c>
      <c r="F112" t="s">
        <v>5</v>
      </c>
      <c r="G112">
        <v>1</v>
      </c>
      <c r="H112">
        <v>465000</v>
      </c>
      <c r="I112" s="14">
        <v>461000</v>
      </c>
      <c r="J112" s="29" t="s">
        <v>22</v>
      </c>
      <c r="K112">
        <f t="shared" si="8"/>
        <v>6</v>
      </c>
      <c r="L112">
        <f t="shared" si="9"/>
        <v>30</v>
      </c>
      <c r="M112" t="e">
        <f>VLOOKUP(E112,Index!$A$1:$B$7,2,0)</f>
        <v>#N/A</v>
      </c>
      <c r="N112" t="str">
        <f t="shared" si="10"/>
        <v>16/10</v>
      </c>
      <c r="O112" t="str">
        <f t="shared" si="11"/>
        <v>17/10</v>
      </c>
      <c r="Q112" s="14">
        <f t="shared" si="12"/>
        <v>18600</v>
      </c>
      <c r="R112" s="14">
        <f t="shared" si="13"/>
        <v>0</v>
      </c>
      <c r="S112" s="14">
        <f t="shared" si="14"/>
        <v>0</v>
      </c>
      <c r="T112">
        <f>IF(F112="Airlines 4",IF(N112&lt;="15/10",IF(O112&gt;="02/10",IF(O112&lt;="30/11",'Data - Answer'!G112*15000,0),0),0),0)</f>
        <v>0</v>
      </c>
      <c r="U112" s="14"/>
      <c r="W112">
        <f t="shared" si="15"/>
        <v>0</v>
      </c>
    </row>
    <row r="113" spans="2:23">
      <c r="B113" s="1">
        <v>53196995</v>
      </c>
      <c r="C113" s="2">
        <v>42293</v>
      </c>
      <c r="D113" s="2">
        <v>42295</v>
      </c>
      <c r="E113" t="s">
        <v>86</v>
      </c>
      <c r="F113" t="s">
        <v>5</v>
      </c>
      <c r="G113">
        <v>1</v>
      </c>
      <c r="H113">
        <v>1959000</v>
      </c>
      <c r="I113" s="14">
        <v>1945100</v>
      </c>
      <c r="J113" s="29" t="s">
        <v>22</v>
      </c>
      <c r="K113">
        <f t="shared" si="8"/>
        <v>6</v>
      </c>
      <c r="L113">
        <f t="shared" si="9"/>
        <v>30</v>
      </c>
      <c r="M113" t="e">
        <f>VLOOKUP(E113,Index!$A$1:$B$7,2,0)</f>
        <v>#N/A</v>
      </c>
      <c r="N113" t="str">
        <f t="shared" si="10"/>
        <v>16/10</v>
      </c>
      <c r="O113" t="str">
        <f t="shared" si="11"/>
        <v>18/10</v>
      </c>
      <c r="Q113" s="14">
        <f t="shared" si="12"/>
        <v>78360</v>
      </c>
      <c r="R113" s="14">
        <f t="shared" si="13"/>
        <v>0</v>
      </c>
      <c r="S113" s="14">
        <f t="shared" si="14"/>
        <v>0</v>
      </c>
      <c r="T113">
        <f>IF(F113="Airlines 4",IF(N113&lt;="15/10",IF(O113&gt;="02/10",IF(O113&lt;="30/11",'Data - Answer'!G113*15000,0),0),0),0)</f>
        <v>0</v>
      </c>
      <c r="U113" s="14"/>
      <c r="W113">
        <f t="shared" si="15"/>
        <v>0</v>
      </c>
    </row>
    <row r="114" spans="2:23">
      <c r="B114" s="1">
        <v>53197273</v>
      </c>
      <c r="C114" s="2">
        <v>42293</v>
      </c>
      <c r="D114" s="2">
        <v>42295</v>
      </c>
      <c r="E114" t="s">
        <v>51</v>
      </c>
      <c r="F114" t="s">
        <v>5</v>
      </c>
      <c r="G114">
        <v>2</v>
      </c>
      <c r="H114">
        <v>1656000</v>
      </c>
      <c r="I114" s="14">
        <v>1640400</v>
      </c>
      <c r="J114" s="29" t="s">
        <v>22</v>
      </c>
      <c r="K114">
        <f t="shared" si="8"/>
        <v>6</v>
      </c>
      <c r="L114">
        <f t="shared" si="9"/>
        <v>30</v>
      </c>
      <c r="M114" t="e">
        <f>VLOOKUP(E114,Index!$A$1:$B$7,2,0)</f>
        <v>#N/A</v>
      </c>
      <c r="N114" t="str">
        <f t="shared" si="10"/>
        <v>16/10</v>
      </c>
      <c r="O114" t="str">
        <f t="shared" si="11"/>
        <v>18/10</v>
      </c>
      <c r="Q114" s="14">
        <f t="shared" si="12"/>
        <v>66240</v>
      </c>
      <c r="R114" s="14">
        <f t="shared" si="13"/>
        <v>0</v>
      </c>
      <c r="S114" s="14">
        <f t="shared" si="14"/>
        <v>0</v>
      </c>
      <c r="T114">
        <f>IF(F114="Airlines 4",IF(N114&lt;="15/10",IF(O114&gt;="02/10",IF(O114&lt;="30/11",'Data - Answer'!G114*15000,0),0),0),0)</f>
        <v>0</v>
      </c>
      <c r="U114" s="14"/>
      <c r="W114">
        <f t="shared" si="15"/>
        <v>0</v>
      </c>
    </row>
    <row r="115" spans="2:23">
      <c r="B115" s="1">
        <v>53197115</v>
      </c>
      <c r="C115" s="2">
        <v>42293</v>
      </c>
      <c r="D115" s="2">
        <v>42295</v>
      </c>
      <c r="E115" t="s">
        <v>56</v>
      </c>
      <c r="F115" t="s">
        <v>5</v>
      </c>
      <c r="G115">
        <v>1</v>
      </c>
      <c r="H115">
        <v>925000</v>
      </c>
      <c r="I115" s="14">
        <v>916300</v>
      </c>
      <c r="J115" s="29" t="s">
        <v>26</v>
      </c>
      <c r="K115">
        <f t="shared" si="8"/>
        <v>6</v>
      </c>
      <c r="L115">
        <f t="shared" si="9"/>
        <v>30</v>
      </c>
      <c r="M115" t="e">
        <f>VLOOKUP(E115,Index!$A$1:$B$7,2,0)</f>
        <v>#N/A</v>
      </c>
      <c r="N115" t="str">
        <f t="shared" si="10"/>
        <v>16/10</v>
      </c>
      <c r="O115" t="str">
        <f t="shared" si="11"/>
        <v>18/10</v>
      </c>
      <c r="Q115" s="14">
        <f t="shared" si="12"/>
        <v>37000</v>
      </c>
      <c r="R115" s="14">
        <f t="shared" si="13"/>
        <v>0</v>
      </c>
      <c r="S115" s="14">
        <f t="shared" si="14"/>
        <v>0</v>
      </c>
      <c r="T115">
        <f>IF(F115="Airlines 4",IF(N115&lt;="15/10",IF(O115&gt;="02/10",IF(O115&lt;="30/11",'Data - Answer'!G115*15000,0),0),0),0)</f>
        <v>0</v>
      </c>
      <c r="U115" s="14"/>
      <c r="W115">
        <f t="shared" si="15"/>
        <v>4000</v>
      </c>
    </row>
    <row r="116" spans="2:23">
      <c r="B116" s="1">
        <v>53197306</v>
      </c>
      <c r="C116" s="2">
        <v>42293</v>
      </c>
      <c r="D116" s="2">
        <v>42295</v>
      </c>
      <c r="E116" t="s">
        <v>105</v>
      </c>
      <c r="F116" t="s">
        <v>5</v>
      </c>
      <c r="G116">
        <v>1</v>
      </c>
      <c r="H116">
        <v>787000</v>
      </c>
      <c r="I116" s="14">
        <v>779600</v>
      </c>
      <c r="J116" s="29" t="s">
        <v>24</v>
      </c>
      <c r="K116">
        <f t="shared" si="8"/>
        <v>6</v>
      </c>
      <c r="L116">
        <f t="shared" si="9"/>
        <v>30</v>
      </c>
      <c r="M116" t="e">
        <f>VLOOKUP(E116,Index!$A$1:$B$7,2,0)</f>
        <v>#N/A</v>
      </c>
      <c r="N116" t="str">
        <f t="shared" si="10"/>
        <v>16/10</v>
      </c>
      <c r="O116" t="str">
        <f t="shared" si="11"/>
        <v>18/10</v>
      </c>
      <c r="Q116" s="14">
        <f t="shared" si="12"/>
        <v>31480</v>
      </c>
      <c r="R116" s="14">
        <f t="shared" si="13"/>
        <v>0</v>
      </c>
      <c r="S116" s="14">
        <f t="shared" si="14"/>
        <v>0</v>
      </c>
      <c r="T116">
        <f>IF(F116="Airlines 4",IF(N116&lt;="15/10",IF(O116&gt;="02/10",IF(O116&lt;="30/11",'Data - Answer'!G116*15000,0),0),0),0)</f>
        <v>0</v>
      </c>
      <c r="U116" s="14"/>
      <c r="W116">
        <f t="shared" si="15"/>
        <v>23388</v>
      </c>
    </row>
    <row r="117" spans="2:23">
      <c r="B117" s="1">
        <v>53197300</v>
      </c>
      <c r="C117" s="2">
        <v>42293</v>
      </c>
      <c r="D117" s="2">
        <v>42294</v>
      </c>
      <c r="E117" t="s">
        <v>106</v>
      </c>
      <c r="F117" t="s">
        <v>5</v>
      </c>
      <c r="G117">
        <v>1</v>
      </c>
      <c r="H117">
        <v>374000</v>
      </c>
      <c r="I117" s="14">
        <v>369800</v>
      </c>
      <c r="J117" s="29" t="s">
        <v>26</v>
      </c>
      <c r="K117">
        <f t="shared" si="8"/>
        <v>6</v>
      </c>
      <c r="L117">
        <f t="shared" si="9"/>
        <v>30</v>
      </c>
      <c r="M117" t="e">
        <f>VLOOKUP(E117,Index!$A$1:$B$7,2,0)</f>
        <v>#N/A</v>
      </c>
      <c r="N117" t="str">
        <f t="shared" si="10"/>
        <v>16/10</v>
      </c>
      <c r="O117" t="str">
        <f t="shared" si="11"/>
        <v>17/10</v>
      </c>
      <c r="Q117" s="14">
        <f t="shared" si="12"/>
        <v>14960</v>
      </c>
      <c r="R117" s="14">
        <f t="shared" si="13"/>
        <v>0</v>
      </c>
      <c r="S117" s="14">
        <f t="shared" si="14"/>
        <v>0</v>
      </c>
      <c r="T117">
        <f>IF(F117="Airlines 4",IF(N117&lt;="15/10",IF(O117&gt;="02/10",IF(O117&lt;="30/11",'Data - Answer'!G117*15000,0),0),0),0)</f>
        <v>0</v>
      </c>
      <c r="U117" s="14"/>
      <c r="W117">
        <f t="shared" si="15"/>
        <v>4000</v>
      </c>
    </row>
    <row r="118" spans="2:23">
      <c r="B118" s="1">
        <v>53197203</v>
      </c>
      <c r="C118" s="2">
        <v>42293</v>
      </c>
      <c r="D118" s="2">
        <v>42368</v>
      </c>
      <c r="E118" t="s">
        <v>79</v>
      </c>
      <c r="F118" t="s">
        <v>5</v>
      </c>
      <c r="G118">
        <v>2</v>
      </c>
      <c r="H118">
        <v>1178000</v>
      </c>
      <c r="I118" s="14">
        <v>1167000</v>
      </c>
      <c r="J118" s="29" t="s">
        <v>22</v>
      </c>
      <c r="K118">
        <f t="shared" si="8"/>
        <v>6</v>
      </c>
      <c r="L118">
        <f t="shared" si="9"/>
        <v>30</v>
      </c>
      <c r="M118" t="e">
        <f>VLOOKUP(E118,Index!$A$1:$B$7,2,0)</f>
        <v>#N/A</v>
      </c>
      <c r="N118" t="str">
        <f t="shared" si="10"/>
        <v>16/10</v>
      </c>
      <c r="O118" t="str">
        <f t="shared" si="11"/>
        <v>30/12</v>
      </c>
      <c r="Q118" s="14">
        <f t="shared" si="12"/>
        <v>47120</v>
      </c>
      <c r="R118" s="14">
        <f t="shared" si="13"/>
        <v>0</v>
      </c>
      <c r="S118" s="14">
        <f t="shared" si="14"/>
        <v>0</v>
      </c>
      <c r="T118">
        <f>IF(F118="Airlines 4",IF(N118&lt;="15/10",IF(O118&gt;="02/10",IF(O118&lt;="30/11",'Data - Answer'!G118*15000,0),0),0),0)</f>
        <v>0</v>
      </c>
      <c r="U118" s="14"/>
      <c r="W118">
        <f t="shared" si="15"/>
        <v>0</v>
      </c>
    </row>
    <row r="119" spans="2:23">
      <c r="B119" s="1">
        <v>53197294</v>
      </c>
      <c r="C119" s="2">
        <v>42293</v>
      </c>
      <c r="D119" s="2">
        <v>42295</v>
      </c>
      <c r="E119" t="s">
        <v>101</v>
      </c>
      <c r="F119" t="s">
        <v>5</v>
      </c>
      <c r="G119">
        <v>1</v>
      </c>
      <c r="H119">
        <v>760000</v>
      </c>
      <c r="I119" s="14">
        <v>752700</v>
      </c>
      <c r="J119" s="29" t="s">
        <v>22</v>
      </c>
      <c r="K119">
        <f t="shared" si="8"/>
        <v>6</v>
      </c>
      <c r="L119">
        <f t="shared" si="9"/>
        <v>30</v>
      </c>
      <c r="M119" t="e">
        <f>VLOOKUP(E119,Index!$A$1:$B$7,2,0)</f>
        <v>#N/A</v>
      </c>
      <c r="N119" t="str">
        <f t="shared" si="10"/>
        <v>16/10</v>
      </c>
      <c r="O119" t="str">
        <f t="shared" si="11"/>
        <v>18/10</v>
      </c>
      <c r="Q119" s="14">
        <f t="shared" si="12"/>
        <v>30400</v>
      </c>
      <c r="R119" s="14">
        <f t="shared" si="13"/>
        <v>0</v>
      </c>
      <c r="S119" s="14">
        <f t="shared" si="14"/>
        <v>0</v>
      </c>
      <c r="T119">
        <f>IF(F119="Airlines 4",IF(N119&lt;="15/10",IF(O119&gt;="02/10",IF(O119&lt;="30/11",'Data - Answer'!G119*15000,0),0),0),0)</f>
        <v>0</v>
      </c>
      <c r="U119" s="14"/>
      <c r="W119">
        <f t="shared" si="15"/>
        <v>0</v>
      </c>
    </row>
    <row r="120" spans="2:23">
      <c r="B120" s="1">
        <v>53193583</v>
      </c>
      <c r="C120" s="2">
        <v>42293</v>
      </c>
      <c r="D120" s="2">
        <v>42300</v>
      </c>
      <c r="E120" t="s">
        <v>107</v>
      </c>
      <c r="F120" t="s">
        <v>5</v>
      </c>
      <c r="G120">
        <v>3</v>
      </c>
      <c r="H120">
        <v>1773000</v>
      </c>
      <c r="I120" s="14">
        <v>1759800</v>
      </c>
      <c r="J120" s="29" t="s">
        <v>22</v>
      </c>
      <c r="K120">
        <f t="shared" si="8"/>
        <v>6</v>
      </c>
      <c r="L120">
        <f t="shared" si="9"/>
        <v>30</v>
      </c>
      <c r="M120" t="e">
        <f>VLOOKUP(E120,Index!$A$1:$B$7,2,0)</f>
        <v>#N/A</v>
      </c>
      <c r="N120" t="str">
        <f t="shared" si="10"/>
        <v>16/10</v>
      </c>
      <c r="O120" t="str">
        <f t="shared" si="11"/>
        <v>23/10</v>
      </c>
      <c r="Q120" s="14">
        <f t="shared" si="12"/>
        <v>70920</v>
      </c>
      <c r="R120" s="14">
        <f t="shared" si="13"/>
        <v>0</v>
      </c>
      <c r="S120" s="14">
        <f t="shared" si="14"/>
        <v>0</v>
      </c>
      <c r="T120">
        <f>IF(F120="Airlines 4",IF(N120&lt;="15/10",IF(O120&gt;="02/10",IF(O120&lt;="30/11",'Data - Answer'!G120*15000,0),0),0),0)</f>
        <v>0</v>
      </c>
      <c r="U120" s="14"/>
      <c r="W120">
        <f t="shared" si="15"/>
        <v>0</v>
      </c>
    </row>
    <row r="121" spans="2:23">
      <c r="B121" s="1">
        <v>53197064</v>
      </c>
      <c r="C121" s="2">
        <v>42293</v>
      </c>
      <c r="D121" s="2">
        <v>42294</v>
      </c>
      <c r="E121" t="s">
        <v>43</v>
      </c>
      <c r="F121" t="s">
        <v>5</v>
      </c>
      <c r="G121">
        <v>2</v>
      </c>
      <c r="H121">
        <v>1238000</v>
      </c>
      <c r="I121" s="14">
        <v>1226200</v>
      </c>
      <c r="J121" s="29" t="s">
        <v>26</v>
      </c>
      <c r="K121">
        <f t="shared" si="8"/>
        <v>6</v>
      </c>
      <c r="L121">
        <f t="shared" si="9"/>
        <v>30</v>
      </c>
      <c r="M121" t="str">
        <f>VLOOKUP(E121,Index!$A$1:$B$7,2,0)</f>
        <v>YES</v>
      </c>
      <c r="N121" t="str">
        <f t="shared" si="10"/>
        <v>16/10</v>
      </c>
      <c r="O121" t="str">
        <f t="shared" si="11"/>
        <v>17/10</v>
      </c>
      <c r="Q121" s="14">
        <f t="shared" si="12"/>
        <v>49520</v>
      </c>
      <c r="R121" s="14">
        <f t="shared" si="13"/>
        <v>0</v>
      </c>
      <c r="S121" s="14">
        <f t="shared" si="14"/>
        <v>0</v>
      </c>
      <c r="T121">
        <f>IF(F121="Airlines 4",IF(N121&lt;="15/10",IF(O121&gt;="02/10",IF(O121&lt;="30/11",'Data - Answer'!G121*15000,0),0),0),0)</f>
        <v>0</v>
      </c>
      <c r="U121" s="14"/>
      <c r="W121">
        <f t="shared" si="15"/>
        <v>4000</v>
      </c>
    </row>
    <row r="122" spans="2:23">
      <c r="B122" s="1">
        <v>53197190</v>
      </c>
      <c r="C122" s="2">
        <v>42293</v>
      </c>
      <c r="D122" s="2">
        <v>42294</v>
      </c>
      <c r="E122" t="s">
        <v>108</v>
      </c>
      <c r="F122" t="s">
        <v>5</v>
      </c>
      <c r="G122">
        <v>1</v>
      </c>
      <c r="H122">
        <v>460100</v>
      </c>
      <c r="I122" s="14">
        <v>455500</v>
      </c>
      <c r="J122" s="29" t="s">
        <v>24</v>
      </c>
      <c r="K122">
        <f t="shared" si="8"/>
        <v>6</v>
      </c>
      <c r="L122">
        <f t="shared" si="9"/>
        <v>30</v>
      </c>
      <c r="M122" t="e">
        <f>VLOOKUP(E122,Index!$A$1:$B$7,2,0)</f>
        <v>#N/A</v>
      </c>
      <c r="N122" t="str">
        <f t="shared" si="10"/>
        <v>16/10</v>
      </c>
      <c r="O122" t="str">
        <f t="shared" si="11"/>
        <v>17/10</v>
      </c>
      <c r="Q122" s="14">
        <f t="shared" si="12"/>
        <v>18404</v>
      </c>
      <c r="R122" s="14">
        <f t="shared" si="13"/>
        <v>0</v>
      </c>
      <c r="S122" s="14">
        <f t="shared" si="14"/>
        <v>0</v>
      </c>
      <c r="T122">
        <f>IF(F122="Airlines 4",IF(N122&lt;="15/10",IF(O122&gt;="02/10",IF(O122&lt;="30/11",'Data - Answer'!G122*15000,0),0),0),0)</f>
        <v>0</v>
      </c>
      <c r="U122" s="14"/>
      <c r="W122">
        <f t="shared" si="15"/>
        <v>13665</v>
      </c>
    </row>
    <row r="123" spans="2:23">
      <c r="B123" s="1">
        <v>53197381</v>
      </c>
      <c r="C123" s="2">
        <v>42293</v>
      </c>
      <c r="D123" s="2">
        <v>42337</v>
      </c>
      <c r="E123" t="s">
        <v>102</v>
      </c>
      <c r="F123" t="s">
        <v>5</v>
      </c>
      <c r="G123">
        <v>1</v>
      </c>
      <c r="H123">
        <v>1442000</v>
      </c>
      <c r="I123" s="14">
        <v>1434000</v>
      </c>
      <c r="J123" s="29" t="s">
        <v>26</v>
      </c>
      <c r="K123">
        <f t="shared" si="8"/>
        <v>6</v>
      </c>
      <c r="L123">
        <f t="shared" si="9"/>
        <v>30</v>
      </c>
      <c r="M123" t="e">
        <f>VLOOKUP(E123,Index!$A$1:$B$7,2,0)</f>
        <v>#N/A</v>
      </c>
      <c r="N123" t="str">
        <f t="shared" si="10"/>
        <v>16/10</v>
      </c>
      <c r="O123" t="str">
        <f t="shared" si="11"/>
        <v>29/11</v>
      </c>
      <c r="Q123" s="14">
        <f t="shared" si="12"/>
        <v>57680</v>
      </c>
      <c r="R123" s="14">
        <f t="shared" si="13"/>
        <v>0</v>
      </c>
      <c r="S123" s="14">
        <f t="shared" si="14"/>
        <v>0</v>
      </c>
      <c r="T123">
        <f>IF(F123="Airlines 4",IF(N123&lt;="15/10",IF(O123&gt;="02/10",IF(O123&lt;="30/11",'Data - Answer'!G123*15000,0),0),0),0)</f>
        <v>0</v>
      </c>
      <c r="U123" s="14"/>
      <c r="W123">
        <f t="shared" si="15"/>
        <v>4000</v>
      </c>
    </row>
    <row r="124" spans="2:23">
      <c r="B124" s="1">
        <v>53197188</v>
      </c>
      <c r="C124" s="2">
        <v>42293</v>
      </c>
      <c r="D124" s="2">
        <v>42295</v>
      </c>
      <c r="E124" t="s">
        <v>43</v>
      </c>
      <c r="F124" t="s">
        <v>5</v>
      </c>
      <c r="G124">
        <v>1</v>
      </c>
      <c r="H124">
        <v>619000</v>
      </c>
      <c r="I124" s="14">
        <v>614600</v>
      </c>
      <c r="J124" s="29" t="s">
        <v>22</v>
      </c>
      <c r="K124">
        <f t="shared" si="8"/>
        <v>6</v>
      </c>
      <c r="L124">
        <f t="shared" si="9"/>
        <v>30</v>
      </c>
      <c r="M124" t="str">
        <f>VLOOKUP(E124,Index!$A$1:$B$7,2,0)</f>
        <v>YES</v>
      </c>
      <c r="N124" t="str">
        <f t="shared" si="10"/>
        <v>16/10</v>
      </c>
      <c r="O124" t="str">
        <f t="shared" si="11"/>
        <v>18/10</v>
      </c>
      <c r="Q124" s="14">
        <f t="shared" si="12"/>
        <v>24760</v>
      </c>
      <c r="R124" s="14">
        <f t="shared" si="13"/>
        <v>0</v>
      </c>
      <c r="S124" s="14">
        <f t="shared" si="14"/>
        <v>0</v>
      </c>
      <c r="T124">
        <f>IF(F124="Airlines 4",IF(N124&lt;="15/10",IF(O124&gt;="02/10",IF(O124&lt;="30/11",'Data - Answer'!G124*15000,0),0),0),0)</f>
        <v>0</v>
      </c>
      <c r="U124" s="14"/>
      <c r="W124">
        <f t="shared" si="15"/>
        <v>0</v>
      </c>
    </row>
    <row r="125" spans="2:23">
      <c r="B125" s="1">
        <v>53197169</v>
      </c>
      <c r="C125" s="2">
        <v>42293</v>
      </c>
      <c r="D125" s="2">
        <v>42335</v>
      </c>
      <c r="E125" t="s">
        <v>82</v>
      </c>
      <c r="F125" t="s">
        <v>5</v>
      </c>
      <c r="G125">
        <v>1</v>
      </c>
      <c r="H125">
        <v>351900</v>
      </c>
      <c r="I125" s="14">
        <v>348800</v>
      </c>
      <c r="J125" s="29" t="s">
        <v>22</v>
      </c>
      <c r="K125">
        <f t="shared" si="8"/>
        <v>6</v>
      </c>
      <c r="L125">
        <f t="shared" si="9"/>
        <v>30</v>
      </c>
      <c r="M125" t="e">
        <f>VLOOKUP(E125,Index!$A$1:$B$7,2,0)</f>
        <v>#N/A</v>
      </c>
      <c r="N125" t="str">
        <f t="shared" si="10"/>
        <v>16/10</v>
      </c>
      <c r="O125" t="str">
        <f t="shared" si="11"/>
        <v>27/11</v>
      </c>
      <c r="Q125" s="14">
        <f t="shared" si="12"/>
        <v>14076</v>
      </c>
      <c r="R125" s="14">
        <f t="shared" si="13"/>
        <v>0</v>
      </c>
      <c r="S125" s="14">
        <f t="shared" si="14"/>
        <v>0</v>
      </c>
      <c r="T125">
        <f>IF(F125="Airlines 4",IF(N125&lt;="15/10",IF(O125&gt;="02/10",IF(O125&lt;="30/11",'Data - Answer'!G125*15000,0),0),0),0)</f>
        <v>0</v>
      </c>
      <c r="U125" s="14"/>
      <c r="W125">
        <f t="shared" si="15"/>
        <v>0</v>
      </c>
    </row>
    <row r="126" spans="2:23">
      <c r="B126" s="1">
        <v>53193844</v>
      </c>
      <c r="C126" s="2">
        <v>42293</v>
      </c>
      <c r="D126" s="2">
        <v>42295</v>
      </c>
      <c r="E126" t="s">
        <v>49</v>
      </c>
      <c r="F126" t="s">
        <v>5</v>
      </c>
      <c r="G126">
        <v>1</v>
      </c>
      <c r="H126">
        <v>969000</v>
      </c>
      <c r="I126" s="14">
        <v>959800</v>
      </c>
      <c r="J126" s="29" t="s">
        <v>22</v>
      </c>
      <c r="K126">
        <f t="shared" si="8"/>
        <v>6</v>
      </c>
      <c r="L126">
        <f t="shared" si="9"/>
        <v>30</v>
      </c>
      <c r="M126" t="e">
        <f>VLOOKUP(E126,Index!$A$1:$B$7,2,0)</f>
        <v>#N/A</v>
      </c>
      <c r="N126" t="str">
        <f t="shared" si="10"/>
        <v>16/10</v>
      </c>
      <c r="O126" t="str">
        <f t="shared" si="11"/>
        <v>18/10</v>
      </c>
      <c r="Q126" s="14">
        <f t="shared" si="12"/>
        <v>38760</v>
      </c>
      <c r="R126" s="14">
        <f t="shared" si="13"/>
        <v>0</v>
      </c>
      <c r="S126" s="14">
        <f t="shared" si="14"/>
        <v>0</v>
      </c>
      <c r="T126">
        <f>IF(F126="Airlines 4",IF(N126&lt;="15/10",IF(O126&gt;="02/10",IF(O126&lt;="30/11",'Data - Answer'!G126*15000,0),0),0),0)</f>
        <v>0</v>
      </c>
      <c r="U126" s="14"/>
      <c r="W126">
        <f t="shared" si="15"/>
        <v>0</v>
      </c>
    </row>
    <row r="127" spans="2:23">
      <c r="B127" s="1">
        <v>53197207</v>
      </c>
      <c r="C127" s="2">
        <v>42293</v>
      </c>
      <c r="D127" s="2">
        <v>42295</v>
      </c>
      <c r="E127" t="s">
        <v>109</v>
      </c>
      <c r="F127" t="s">
        <v>5</v>
      </c>
      <c r="G127">
        <v>1</v>
      </c>
      <c r="H127">
        <v>447000</v>
      </c>
      <c r="I127" s="14">
        <v>443100</v>
      </c>
      <c r="J127" s="29" t="s">
        <v>26</v>
      </c>
      <c r="K127">
        <f t="shared" si="8"/>
        <v>6</v>
      </c>
      <c r="L127">
        <f t="shared" si="9"/>
        <v>30</v>
      </c>
      <c r="M127" t="e">
        <f>VLOOKUP(E127,Index!$A$1:$B$7,2,0)</f>
        <v>#N/A</v>
      </c>
      <c r="N127" t="str">
        <f t="shared" si="10"/>
        <v>16/10</v>
      </c>
      <c r="O127" t="str">
        <f t="shared" si="11"/>
        <v>18/10</v>
      </c>
      <c r="Q127" s="14">
        <f t="shared" si="12"/>
        <v>17880</v>
      </c>
      <c r="R127" s="14">
        <f t="shared" si="13"/>
        <v>0</v>
      </c>
      <c r="S127" s="14">
        <f t="shared" si="14"/>
        <v>0</v>
      </c>
      <c r="T127">
        <f>IF(F127="Airlines 4",IF(N127&lt;="15/10",IF(O127&gt;="02/10",IF(O127&lt;="30/11",'Data - Answer'!G127*15000,0),0),0),0)</f>
        <v>0</v>
      </c>
      <c r="U127" s="14"/>
      <c r="W127">
        <f t="shared" si="15"/>
        <v>4000</v>
      </c>
    </row>
    <row r="128" spans="2:23">
      <c r="B128" s="1">
        <v>53195592</v>
      </c>
      <c r="C128" s="2">
        <v>42293</v>
      </c>
      <c r="D128" s="2">
        <v>42302</v>
      </c>
      <c r="E128" t="s">
        <v>97</v>
      </c>
      <c r="F128" t="s">
        <v>5</v>
      </c>
      <c r="G128">
        <v>2</v>
      </c>
      <c r="H128">
        <v>737800</v>
      </c>
      <c r="I128" s="14">
        <v>731200</v>
      </c>
      <c r="J128" s="29" t="s">
        <v>24</v>
      </c>
      <c r="K128">
        <f t="shared" si="8"/>
        <v>6</v>
      </c>
      <c r="L128">
        <f t="shared" si="9"/>
        <v>30</v>
      </c>
      <c r="M128" t="str">
        <f>VLOOKUP(E128,Index!$A$1:$B$7,2,0)</f>
        <v>YES</v>
      </c>
      <c r="N128" t="str">
        <f t="shared" si="10"/>
        <v>16/10</v>
      </c>
      <c r="O128" t="str">
        <f t="shared" si="11"/>
        <v>25/10</v>
      </c>
      <c r="Q128" s="14">
        <f t="shared" si="12"/>
        <v>29512</v>
      </c>
      <c r="R128" s="14">
        <f t="shared" si="13"/>
        <v>0</v>
      </c>
      <c r="S128" s="14">
        <f t="shared" si="14"/>
        <v>0</v>
      </c>
      <c r="T128">
        <f>IF(F128="Airlines 4",IF(N128&lt;="15/10",IF(O128&gt;="02/10",IF(O128&lt;="30/11",'Data - Answer'!G128*15000,0),0),0),0)</f>
        <v>0</v>
      </c>
      <c r="U128" s="14"/>
      <c r="W128">
        <f t="shared" si="15"/>
        <v>21936</v>
      </c>
    </row>
    <row r="129" spans="2:23">
      <c r="B129" s="1">
        <v>53197304</v>
      </c>
      <c r="C129" s="2">
        <v>42293</v>
      </c>
      <c r="D129" s="2">
        <v>42296</v>
      </c>
      <c r="E129" t="s">
        <v>110</v>
      </c>
      <c r="F129" t="s">
        <v>5</v>
      </c>
      <c r="G129">
        <v>3</v>
      </c>
      <c r="H129">
        <v>2331000</v>
      </c>
      <c r="I129" s="14">
        <v>2307900</v>
      </c>
      <c r="J129" s="29" t="s">
        <v>26</v>
      </c>
      <c r="K129">
        <f t="shared" si="8"/>
        <v>6</v>
      </c>
      <c r="L129">
        <f t="shared" si="9"/>
        <v>30</v>
      </c>
      <c r="M129" t="e">
        <f>VLOOKUP(E129,Index!$A$1:$B$7,2,0)</f>
        <v>#N/A</v>
      </c>
      <c r="N129" t="str">
        <f t="shared" si="10"/>
        <v>16/10</v>
      </c>
      <c r="O129" t="str">
        <f t="shared" si="11"/>
        <v>19/10</v>
      </c>
      <c r="Q129" s="14">
        <f t="shared" si="12"/>
        <v>93240</v>
      </c>
      <c r="R129" s="14">
        <f t="shared" si="13"/>
        <v>0</v>
      </c>
      <c r="S129" s="14">
        <f t="shared" si="14"/>
        <v>0</v>
      </c>
      <c r="T129">
        <f>IF(F129="Airlines 4",IF(N129&lt;="15/10",IF(O129&gt;="02/10",IF(O129&lt;="30/11",'Data - Answer'!G129*15000,0),0),0),0)</f>
        <v>0</v>
      </c>
      <c r="U129" s="14"/>
      <c r="W129">
        <f t="shared" si="15"/>
        <v>4000</v>
      </c>
    </row>
    <row r="130" spans="2:23">
      <c r="B130" s="1">
        <v>53197124</v>
      </c>
      <c r="C130" s="2">
        <v>42293</v>
      </c>
      <c r="D130" s="2">
        <v>42299</v>
      </c>
      <c r="E130" t="s">
        <v>86</v>
      </c>
      <c r="F130" t="s">
        <v>5</v>
      </c>
      <c r="G130">
        <v>1</v>
      </c>
      <c r="H130">
        <v>1860000</v>
      </c>
      <c r="I130" s="14">
        <v>1846100</v>
      </c>
      <c r="J130" s="29" t="s">
        <v>22</v>
      </c>
      <c r="K130">
        <f t="shared" si="8"/>
        <v>6</v>
      </c>
      <c r="L130">
        <f t="shared" si="9"/>
        <v>30</v>
      </c>
      <c r="M130" t="e">
        <f>VLOOKUP(E130,Index!$A$1:$B$7,2,0)</f>
        <v>#N/A</v>
      </c>
      <c r="N130" t="str">
        <f t="shared" si="10"/>
        <v>16/10</v>
      </c>
      <c r="O130" t="str">
        <f t="shared" si="11"/>
        <v>22/10</v>
      </c>
      <c r="Q130" s="14">
        <f t="shared" si="12"/>
        <v>74400</v>
      </c>
      <c r="R130" s="14">
        <f t="shared" si="13"/>
        <v>0</v>
      </c>
      <c r="S130" s="14">
        <f t="shared" si="14"/>
        <v>0</v>
      </c>
      <c r="T130">
        <f>IF(F130="Airlines 4",IF(N130&lt;="15/10",IF(O130&gt;="02/10",IF(O130&lt;="30/11",'Data - Answer'!G130*15000,0),0),0),0)</f>
        <v>0</v>
      </c>
      <c r="U130" s="14"/>
      <c r="W130">
        <f t="shared" si="15"/>
        <v>0</v>
      </c>
    </row>
    <row r="131" spans="2:23">
      <c r="B131" s="1">
        <v>53197657</v>
      </c>
      <c r="C131" s="2">
        <v>42293</v>
      </c>
      <c r="D131" s="2">
        <v>42295</v>
      </c>
      <c r="E131" t="s">
        <v>42</v>
      </c>
      <c r="F131" t="s">
        <v>5</v>
      </c>
      <c r="G131">
        <v>1</v>
      </c>
      <c r="H131">
        <v>793000</v>
      </c>
      <c r="I131" s="14">
        <v>787300</v>
      </c>
      <c r="J131" s="29" t="s">
        <v>22</v>
      </c>
      <c r="K131">
        <f t="shared" si="8"/>
        <v>6</v>
      </c>
      <c r="L131">
        <f t="shared" si="9"/>
        <v>30</v>
      </c>
      <c r="M131" t="e">
        <f>VLOOKUP(E131,Index!$A$1:$B$7,2,0)</f>
        <v>#N/A</v>
      </c>
      <c r="N131" t="str">
        <f t="shared" si="10"/>
        <v>16/10</v>
      </c>
      <c r="O131" t="str">
        <f t="shared" si="11"/>
        <v>18/10</v>
      </c>
      <c r="Q131" s="14">
        <f t="shared" si="12"/>
        <v>31720</v>
      </c>
      <c r="R131" s="14">
        <f t="shared" si="13"/>
        <v>0</v>
      </c>
      <c r="S131" s="14">
        <f t="shared" si="14"/>
        <v>0</v>
      </c>
      <c r="T131">
        <f>IF(F131="Airlines 4",IF(N131&lt;="15/10",IF(O131&gt;="02/10",IF(O131&lt;="30/11",'Data - Answer'!G131*15000,0),0),0),0)</f>
        <v>0</v>
      </c>
      <c r="U131" s="14"/>
      <c r="W131">
        <f t="shared" si="15"/>
        <v>0</v>
      </c>
    </row>
    <row r="132" spans="2:23">
      <c r="B132" s="1">
        <v>53197609</v>
      </c>
      <c r="C132" s="2">
        <v>42293</v>
      </c>
      <c r="D132" s="2">
        <v>42294</v>
      </c>
      <c r="E132" t="s">
        <v>41</v>
      </c>
      <c r="F132" t="s">
        <v>5</v>
      </c>
      <c r="G132">
        <v>1</v>
      </c>
      <c r="H132">
        <v>549900</v>
      </c>
      <c r="I132" s="14">
        <v>545800</v>
      </c>
      <c r="J132" s="29" t="s">
        <v>22</v>
      </c>
      <c r="K132">
        <f t="shared" si="8"/>
        <v>6</v>
      </c>
      <c r="L132">
        <f t="shared" si="9"/>
        <v>30</v>
      </c>
      <c r="M132" t="e">
        <f>VLOOKUP(E132,Index!$A$1:$B$7,2,0)</f>
        <v>#N/A</v>
      </c>
      <c r="N132" t="str">
        <f t="shared" si="10"/>
        <v>16/10</v>
      </c>
      <c r="O132" t="str">
        <f t="shared" si="11"/>
        <v>17/10</v>
      </c>
      <c r="Q132" s="14">
        <f t="shared" si="12"/>
        <v>21996</v>
      </c>
      <c r="R132" s="14">
        <f t="shared" si="13"/>
        <v>0</v>
      </c>
      <c r="S132" s="14">
        <f t="shared" si="14"/>
        <v>0</v>
      </c>
      <c r="T132">
        <f>IF(F132="Airlines 4",IF(N132&lt;="15/10",IF(O132&gt;="02/10",IF(O132&lt;="30/11",'Data - Answer'!G132*15000,0),0),0),0)</f>
        <v>0</v>
      </c>
      <c r="U132" s="14"/>
      <c r="W132">
        <f t="shared" si="15"/>
        <v>0</v>
      </c>
    </row>
    <row r="133" spans="2:23">
      <c r="B133" s="1">
        <v>53197335</v>
      </c>
      <c r="C133" s="2">
        <v>42293</v>
      </c>
      <c r="D133" s="2">
        <v>42312</v>
      </c>
      <c r="E133" t="s">
        <v>64</v>
      </c>
      <c r="F133" t="s">
        <v>5</v>
      </c>
      <c r="G133">
        <v>1</v>
      </c>
      <c r="H133">
        <v>416100</v>
      </c>
      <c r="I133" s="14">
        <v>412500</v>
      </c>
      <c r="J133" s="29" t="s">
        <v>26</v>
      </c>
      <c r="K133">
        <f t="shared" si="8"/>
        <v>6</v>
      </c>
      <c r="L133">
        <f t="shared" si="9"/>
        <v>30</v>
      </c>
      <c r="M133" t="e">
        <f>VLOOKUP(E133,Index!$A$1:$B$7,2,0)</f>
        <v>#N/A</v>
      </c>
      <c r="N133" t="str">
        <f t="shared" si="10"/>
        <v>16/10</v>
      </c>
      <c r="O133" t="str">
        <f t="shared" si="11"/>
        <v>04/11</v>
      </c>
      <c r="Q133" s="14">
        <f t="shared" si="12"/>
        <v>16644</v>
      </c>
      <c r="R133" s="14">
        <f t="shared" si="13"/>
        <v>0</v>
      </c>
      <c r="S133" s="14">
        <f t="shared" si="14"/>
        <v>0</v>
      </c>
      <c r="T133">
        <f>IF(F133="Airlines 4",IF(N133&lt;="15/10",IF(O133&gt;="02/10",IF(O133&lt;="30/11",'Data - Answer'!G133*15000,0),0),0),0)</f>
        <v>0</v>
      </c>
      <c r="U133" s="14"/>
      <c r="W133">
        <f t="shared" si="15"/>
        <v>4000</v>
      </c>
    </row>
    <row r="134" spans="2:23">
      <c r="B134" s="1">
        <v>53196579</v>
      </c>
      <c r="C134" s="2">
        <v>42278</v>
      </c>
      <c r="D134" s="2">
        <v>42279</v>
      </c>
      <c r="E134" t="s">
        <v>111</v>
      </c>
      <c r="F134" t="s">
        <v>8</v>
      </c>
      <c r="G134">
        <v>1</v>
      </c>
      <c r="H134">
        <v>894000</v>
      </c>
      <c r="I134" s="14">
        <v>889500</v>
      </c>
      <c r="J134" s="29" t="s">
        <v>24</v>
      </c>
      <c r="K134">
        <f t="shared" si="8"/>
        <v>5</v>
      </c>
      <c r="L134">
        <f t="shared" si="9"/>
        <v>16</v>
      </c>
      <c r="M134" t="e">
        <f>VLOOKUP(E134,Index!$A$1:$B$7,2,0)</f>
        <v>#N/A</v>
      </c>
      <c r="N134" t="str">
        <f t="shared" si="10"/>
        <v>01/10</v>
      </c>
      <c r="O134" t="str">
        <f t="shared" si="11"/>
        <v>02/10</v>
      </c>
      <c r="Q134" s="14">
        <f t="shared" si="12"/>
        <v>0</v>
      </c>
      <c r="R134" s="14">
        <f t="shared" si="13"/>
        <v>0</v>
      </c>
      <c r="S134" s="14">
        <f t="shared" si="14"/>
        <v>0</v>
      </c>
      <c r="T134">
        <f>IF(F134="Airlines 4",IF(N134&lt;="15/10",IF(O134&gt;="02/10",IF(O134&lt;="30/11",'Data - Answer'!G134*15000,0),0),0),0)</f>
        <v>0</v>
      </c>
      <c r="U134" s="14"/>
      <c r="W134">
        <f t="shared" si="15"/>
        <v>26685</v>
      </c>
    </row>
    <row r="135" spans="2:23">
      <c r="B135" s="1">
        <v>53197218</v>
      </c>
      <c r="C135" s="2">
        <v>42278</v>
      </c>
      <c r="D135" s="2">
        <v>42278</v>
      </c>
      <c r="E135" t="s">
        <v>40</v>
      </c>
      <c r="F135" t="s">
        <v>8</v>
      </c>
      <c r="G135">
        <v>3</v>
      </c>
      <c r="H135">
        <v>3646200</v>
      </c>
      <c r="I135" s="14">
        <v>3627900</v>
      </c>
      <c r="J135" s="29" t="s">
        <v>26</v>
      </c>
      <c r="K135">
        <f t="shared" ref="K135:K198" si="16">WEEKDAY(C135)</f>
        <v>5</v>
      </c>
      <c r="L135">
        <f t="shared" ref="L135:L198" si="17">SUMIFS(G:G,F:F,F135,C:C,C135)</f>
        <v>16</v>
      </c>
      <c r="M135" t="str">
        <f>VLOOKUP(E135,Index!$A$1:$B$7,2,0)</f>
        <v>YES</v>
      </c>
      <c r="N135" t="str">
        <f t="shared" ref="N135:N198" si="18">TEXT(C135,"dd/mm")</f>
        <v>01/10</v>
      </c>
      <c r="O135" t="str">
        <f t="shared" ref="O135:O198" si="19">TEXT(D135,"dd/mm")</f>
        <v>01/10</v>
      </c>
      <c r="Q135" s="14">
        <f t="shared" ref="Q135:Q198" si="20">IF(AND(F135="Airlines 1",K135&gt;5),4%*H135,0)</f>
        <v>0</v>
      </c>
      <c r="R135" s="14">
        <f t="shared" ref="R135:R198" si="21">IF(AND(F135="Airlines 2",L135&gt;20),5%*H135,0)</f>
        <v>0</v>
      </c>
      <c r="S135" s="14">
        <f t="shared" ref="S135:S198" si="22">IFERROR(IF(F135="Airlines 3",IF(M135="YES",G135*20000,0),0),0)</f>
        <v>0</v>
      </c>
      <c r="T135">
        <f>IF(F135="Airlines 4",IF(N135&lt;="15/10",IF(O135&gt;="02/10",IF(O135&lt;="30/11",'Data - Answer'!G135*15000,0),0),0),0)</f>
        <v>0</v>
      </c>
      <c r="U135" s="14"/>
      <c r="W135">
        <f t="shared" ref="W135:W198" si="23">IF(J135="Method 1",0,IF(J135="Method 2",I135*3%,IF(J135="Method 3",4000,3000)))</f>
        <v>4000</v>
      </c>
    </row>
    <row r="136" spans="2:23">
      <c r="B136" s="1">
        <v>53194994</v>
      </c>
      <c r="C136" s="2">
        <v>42278</v>
      </c>
      <c r="D136" s="2">
        <v>42279</v>
      </c>
      <c r="E136" t="s">
        <v>112</v>
      </c>
      <c r="F136" t="s">
        <v>8</v>
      </c>
      <c r="G136">
        <v>2</v>
      </c>
      <c r="H136">
        <v>1454000</v>
      </c>
      <c r="I136" s="14">
        <v>1446800</v>
      </c>
      <c r="J136" s="29" t="s">
        <v>22</v>
      </c>
      <c r="K136">
        <f t="shared" si="16"/>
        <v>5</v>
      </c>
      <c r="L136">
        <f t="shared" si="17"/>
        <v>16</v>
      </c>
      <c r="M136" t="e">
        <f>VLOOKUP(E136,Index!$A$1:$B$7,2,0)</f>
        <v>#N/A</v>
      </c>
      <c r="N136" t="str">
        <f t="shared" si="18"/>
        <v>01/10</v>
      </c>
      <c r="O136" t="str">
        <f t="shared" si="19"/>
        <v>02/10</v>
      </c>
      <c r="Q136" s="14">
        <f t="shared" si="20"/>
        <v>0</v>
      </c>
      <c r="R136" s="14">
        <f t="shared" si="21"/>
        <v>0</v>
      </c>
      <c r="S136" s="14">
        <f t="shared" si="22"/>
        <v>0</v>
      </c>
      <c r="T136">
        <f>IF(F136="Airlines 4",IF(N136&lt;="15/10",IF(O136&gt;="02/10",IF(O136&lt;="30/11",'Data - Answer'!G136*15000,0),0),0),0)</f>
        <v>0</v>
      </c>
      <c r="U136" s="14"/>
      <c r="W136">
        <f t="shared" si="23"/>
        <v>0</v>
      </c>
    </row>
    <row r="137" spans="2:23">
      <c r="B137" s="1">
        <v>53197626</v>
      </c>
      <c r="C137" s="2">
        <v>42278</v>
      </c>
      <c r="D137" s="2">
        <v>42286</v>
      </c>
      <c r="E137" t="s">
        <v>113</v>
      </c>
      <c r="F137" t="s">
        <v>8</v>
      </c>
      <c r="G137">
        <v>1</v>
      </c>
      <c r="H137">
        <v>828100</v>
      </c>
      <c r="I137" s="14">
        <v>836400</v>
      </c>
      <c r="J137" s="29" t="s">
        <v>22</v>
      </c>
      <c r="K137">
        <f t="shared" si="16"/>
        <v>5</v>
      </c>
      <c r="L137">
        <f t="shared" si="17"/>
        <v>16</v>
      </c>
      <c r="M137" t="e">
        <f>VLOOKUP(E137,Index!$A$1:$B$7,2,0)</f>
        <v>#N/A</v>
      </c>
      <c r="N137" t="str">
        <f t="shared" si="18"/>
        <v>01/10</v>
      </c>
      <c r="O137" t="str">
        <f t="shared" si="19"/>
        <v>09/10</v>
      </c>
      <c r="Q137" s="14">
        <f t="shared" si="20"/>
        <v>0</v>
      </c>
      <c r="R137" s="14">
        <f t="shared" si="21"/>
        <v>0</v>
      </c>
      <c r="S137" s="14">
        <f t="shared" si="22"/>
        <v>0</v>
      </c>
      <c r="T137">
        <f>IF(F137="Airlines 4",IF(N137&lt;="15/10",IF(O137&gt;="02/10",IF(O137&lt;="30/11",'Data - Answer'!G137*15000,0),0),0),0)</f>
        <v>0</v>
      </c>
      <c r="U137" s="14"/>
      <c r="W137">
        <f t="shared" si="23"/>
        <v>0</v>
      </c>
    </row>
    <row r="138" spans="2:23">
      <c r="B138" s="1">
        <v>53197632</v>
      </c>
      <c r="C138" s="2">
        <v>42278</v>
      </c>
      <c r="D138" s="2">
        <v>42288</v>
      </c>
      <c r="E138" t="s">
        <v>97</v>
      </c>
      <c r="F138" t="s">
        <v>8</v>
      </c>
      <c r="G138">
        <v>1</v>
      </c>
      <c r="H138">
        <v>1210400</v>
      </c>
      <c r="I138" s="14">
        <v>1197100</v>
      </c>
      <c r="J138" s="29" t="s">
        <v>22</v>
      </c>
      <c r="K138">
        <f t="shared" si="16"/>
        <v>5</v>
      </c>
      <c r="L138">
        <f t="shared" si="17"/>
        <v>16</v>
      </c>
      <c r="M138" t="str">
        <f>VLOOKUP(E138,Index!$A$1:$B$7,2,0)</f>
        <v>YES</v>
      </c>
      <c r="N138" t="str">
        <f t="shared" si="18"/>
        <v>01/10</v>
      </c>
      <c r="O138" t="str">
        <f t="shared" si="19"/>
        <v>11/10</v>
      </c>
      <c r="Q138" s="14">
        <f t="shared" si="20"/>
        <v>0</v>
      </c>
      <c r="R138" s="14">
        <f t="shared" si="21"/>
        <v>0</v>
      </c>
      <c r="S138" s="14">
        <f t="shared" si="22"/>
        <v>0</v>
      </c>
      <c r="T138">
        <f>IF(F138="Airlines 4",IF(N138&lt;="15/10",IF(O138&gt;="02/10",IF(O138&lt;="30/11",'Data - Answer'!G138*15000,0),0),0),0)</f>
        <v>0</v>
      </c>
      <c r="U138" s="14"/>
      <c r="W138">
        <f t="shared" si="23"/>
        <v>0</v>
      </c>
    </row>
    <row r="139" spans="2:23">
      <c r="B139" s="1">
        <v>53197677</v>
      </c>
      <c r="C139" s="2">
        <v>42278</v>
      </c>
      <c r="D139" s="2">
        <v>42293</v>
      </c>
      <c r="E139" t="s">
        <v>114</v>
      </c>
      <c r="F139" t="s">
        <v>8</v>
      </c>
      <c r="G139">
        <v>1</v>
      </c>
      <c r="H139">
        <v>700000</v>
      </c>
      <c r="I139" s="14">
        <v>692300</v>
      </c>
      <c r="J139" s="29" t="s">
        <v>26</v>
      </c>
      <c r="K139">
        <f t="shared" si="16"/>
        <v>5</v>
      </c>
      <c r="L139">
        <f t="shared" si="17"/>
        <v>16</v>
      </c>
      <c r="M139" t="e">
        <f>VLOOKUP(E139,Index!$A$1:$B$7,2,0)</f>
        <v>#N/A</v>
      </c>
      <c r="N139" t="str">
        <f t="shared" si="18"/>
        <v>01/10</v>
      </c>
      <c r="O139" t="str">
        <f t="shared" si="19"/>
        <v>16/10</v>
      </c>
      <c r="Q139" s="14">
        <f t="shared" si="20"/>
        <v>0</v>
      </c>
      <c r="R139" s="14">
        <f t="shared" si="21"/>
        <v>0</v>
      </c>
      <c r="S139" s="14">
        <f t="shared" si="22"/>
        <v>0</v>
      </c>
      <c r="T139">
        <f>IF(F139="Airlines 4",IF(N139&lt;="15/10",IF(O139&gt;="02/10",IF(O139&lt;="30/11",'Data - Answer'!G139*15000,0),0),0),0)</f>
        <v>0</v>
      </c>
      <c r="U139" s="14"/>
      <c r="W139">
        <f t="shared" si="23"/>
        <v>4000</v>
      </c>
    </row>
    <row r="140" spans="2:23">
      <c r="B140" s="1">
        <v>53197042</v>
      </c>
      <c r="C140" s="2">
        <v>42278</v>
      </c>
      <c r="D140" s="2">
        <v>42278</v>
      </c>
      <c r="E140" t="s">
        <v>115</v>
      </c>
      <c r="F140" t="s">
        <v>8</v>
      </c>
      <c r="G140">
        <v>1</v>
      </c>
      <c r="H140">
        <v>816000</v>
      </c>
      <c r="I140" s="14">
        <v>807000</v>
      </c>
      <c r="J140" s="29" t="s">
        <v>24</v>
      </c>
      <c r="K140">
        <f t="shared" si="16"/>
        <v>5</v>
      </c>
      <c r="L140">
        <f t="shared" si="17"/>
        <v>16</v>
      </c>
      <c r="M140" t="e">
        <f>VLOOKUP(E140,Index!$A$1:$B$7,2,0)</f>
        <v>#N/A</v>
      </c>
      <c r="N140" t="str">
        <f t="shared" si="18"/>
        <v>01/10</v>
      </c>
      <c r="O140" t="str">
        <f t="shared" si="19"/>
        <v>01/10</v>
      </c>
      <c r="Q140" s="14">
        <f t="shared" si="20"/>
        <v>0</v>
      </c>
      <c r="R140" s="14">
        <f t="shared" si="21"/>
        <v>0</v>
      </c>
      <c r="S140" s="14">
        <f t="shared" si="22"/>
        <v>0</v>
      </c>
      <c r="T140">
        <f>IF(F140="Airlines 4",IF(N140&lt;="15/10",IF(O140&gt;="02/10",IF(O140&lt;="30/11",'Data - Answer'!G140*15000,0),0),0),0)</f>
        <v>0</v>
      </c>
      <c r="U140" s="14"/>
      <c r="W140">
        <f t="shared" si="23"/>
        <v>24210</v>
      </c>
    </row>
    <row r="141" spans="2:23">
      <c r="B141" s="1">
        <v>53197623</v>
      </c>
      <c r="C141" s="2">
        <v>42278</v>
      </c>
      <c r="D141" s="2">
        <v>42283</v>
      </c>
      <c r="E141" t="s">
        <v>116</v>
      </c>
      <c r="F141" t="s">
        <v>8</v>
      </c>
      <c r="G141">
        <v>4</v>
      </c>
      <c r="H141">
        <v>2134500</v>
      </c>
      <c r="I141" s="14">
        <v>2124100</v>
      </c>
      <c r="J141" s="29" t="s">
        <v>26</v>
      </c>
      <c r="K141">
        <f t="shared" si="16"/>
        <v>5</v>
      </c>
      <c r="L141">
        <f t="shared" si="17"/>
        <v>16</v>
      </c>
      <c r="M141" t="e">
        <f>VLOOKUP(E141,Index!$A$1:$B$7,2,0)</f>
        <v>#N/A</v>
      </c>
      <c r="N141" t="str">
        <f t="shared" si="18"/>
        <v>01/10</v>
      </c>
      <c r="O141" t="str">
        <f t="shared" si="19"/>
        <v>06/10</v>
      </c>
      <c r="Q141" s="14">
        <f t="shared" si="20"/>
        <v>0</v>
      </c>
      <c r="R141" s="14">
        <f t="shared" si="21"/>
        <v>0</v>
      </c>
      <c r="S141" s="14">
        <f t="shared" si="22"/>
        <v>0</v>
      </c>
      <c r="T141">
        <f>IF(F141="Airlines 4",IF(N141&lt;="15/10",IF(O141&gt;="02/10",IF(O141&lt;="30/11",'Data - Answer'!G141*15000,0),0),0),0)</f>
        <v>0</v>
      </c>
      <c r="U141" s="14"/>
      <c r="W141">
        <f t="shared" si="23"/>
        <v>4000</v>
      </c>
    </row>
    <row r="142" spans="2:23">
      <c r="B142" s="1">
        <v>53197678</v>
      </c>
      <c r="C142" s="2">
        <v>42278</v>
      </c>
      <c r="D142" s="2">
        <v>42281</v>
      </c>
      <c r="E142" t="s">
        <v>117</v>
      </c>
      <c r="F142" t="s">
        <v>8</v>
      </c>
      <c r="G142">
        <v>1</v>
      </c>
      <c r="H142">
        <v>1301000</v>
      </c>
      <c r="I142" s="14">
        <v>1286700</v>
      </c>
      <c r="J142" s="29" t="s">
        <v>22</v>
      </c>
      <c r="K142">
        <f t="shared" si="16"/>
        <v>5</v>
      </c>
      <c r="L142">
        <f t="shared" si="17"/>
        <v>16</v>
      </c>
      <c r="M142" t="e">
        <f>VLOOKUP(E142,Index!$A$1:$B$7,2,0)</f>
        <v>#N/A</v>
      </c>
      <c r="N142" t="str">
        <f t="shared" si="18"/>
        <v>01/10</v>
      </c>
      <c r="O142" t="str">
        <f t="shared" si="19"/>
        <v>04/10</v>
      </c>
      <c r="Q142" s="14">
        <f t="shared" si="20"/>
        <v>0</v>
      </c>
      <c r="R142" s="14">
        <f t="shared" si="21"/>
        <v>0</v>
      </c>
      <c r="S142" s="14">
        <f t="shared" si="22"/>
        <v>0</v>
      </c>
      <c r="T142">
        <f>IF(F142="Airlines 4",IF(N142&lt;="15/10",IF(O142&gt;="02/10",IF(O142&lt;="30/11",'Data - Answer'!G142*15000,0),0),0),0)</f>
        <v>0</v>
      </c>
      <c r="U142" s="14"/>
      <c r="W142">
        <f t="shared" si="23"/>
        <v>0</v>
      </c>
    </row>
    <row r="143" spans="2:23">
      <c r="B143" s="1">
        <v>53197747</v>
      </c>
      <c r="C143" s="2">
        <v>42278</v>
      </c>
      <c r="D143" s="2">
        <v>42279</v>
      </c>
      <c r="E143" t="s">
        <v>118</v>
      </c>
      <c r="F143" t="s">
        <v>8</v>
      </c>
      <c r="G143">
        <v>1</v>
      </c>
      <c r="H143">
        <v>610800</v>
      </c>
      <c r="I143" s="14">
        <v>604100</v>
      </c>
      <c r="J143" s="29" t="s">
        <v>22</v>
      </c>
      <c r="K143">
        <f t="shared" si="16"/>
        <v>5</v>
      </c>
      <c r="L143">
        <f t="shared" si="17"/>
        <v>16</v>
      </c>
      <c r="M143" t="e">
        <f>VLOOKUP(E143,Index!$A$1:$B$7,2,0)</f>
        <v>#N/A</v>
      </c>
      <c r="N143" t="str">
        <f t="shared" si="18"/>
        <v>01/10</v>
      </c>
      <c r="O143" t="str">
        <f t="shared" si="19"/>
        <v>02/10</v>
      </c>
      <c r="Q143" s="14">
        <f t="shared" si="20"/>
        <v>0</v>
      </c>
      <c r="R143" s="14">
        <f t="shared" si="21"/>
        <v>0</v>
      </c>
      <c r="S143" s="14">
        <f t="shared" si="22"/>
        <v>0</v>
      </c>
      <c r="T143">
        <f>IF(F143="Airlines 4",IF(N143&lt;="15/10",IF(O143&gt;="02/10",IF(O143&lt;="30/11",'Data - Answer'!G143*15000,0),0),0),0)</f>
        <v>0</v>
      </c>
      <c r="U143" s="14"/>
      <c r="W143">
        <f t="shared" si="23"/>
        <v>0</v>
      </c>
    </row>
    <row r="144" spans="2:23">
      <c r="B144" s="1">
        <v>53194689</v>
      </c>
      <c r="C144" s="2">
        <v>42280</v>
      </c>
      <c r="D144" s="2">
        <v>42281</v>
      </c>
      <c r="E144" t="s">
        <v>119</v>
      </c>
      <c r="F144" t="s">
        <v>8</v>
      </c>
      <c r="G144">
        <v>1</v>
      </c>
      <c r="H144">
        <v>690000</v>
      </c>
      <c r="I144" s="14">
        <v>682400</v>
      </c>
      <c r="J144" s="29" t="s">
        <v>22</v>
      </c>
      <c r="K144">
        <f t="shared" si="16"/>
        <v>7</v>
      </c>
      <c r="L144">
        <f t="shared" si="17"/>
        <v>12</v>
      </c>
      <c r="M144" t="e">
        <f>VLOOKUP(E144,Index!$A$1:$B$7,2,0)</f>
        <v>#N/A</v>
      </c>
      <c r="N144" t="str">
        <f t="shared" si="18"/>
        <v>03/10</v>
      </c>
      <c r="O144" t="str">
        <f t="shared" si="19"/>
        <v>04/10</v>
      </c>
      <c r="Q144" s="14">
        <f t="shared" si="20"/>
        <v>0</v>
      </c>
      <c r="R144" s="14">
        <f t="shared" si="21"/>
        <v>0</v>
      </c>
      <c r="S144" s="14">
        <f t="shared" si="22"/>
        <v>0</v>
      </c>
      <c r="T144">
        <f>IF(F144="Airlines 4",IF(N144&lt;="15/10",IF(O144&gt;="02/10",IF(O144&lt;="30/11",'Data - Answer'!G144*15000,0),0),0),0)</f>
        <v>0</v>
      </c>
      <c r="U144" s="14"/>
      <c r="W144">
        <f t="shared" si="23"/>
        <v>0</v>
      </c>
    </row>
    <row r="145" spans="2:23">
      <c r="B145" s="1">
        <v>53197690</v>
      </c>
      <c r="C145" s="2">
        <v>42280</v>
      </c>
      <c r="D145" s="2">
        <v>42280</v>
      </c>
      <c r="E145" t="s">
        <v>62</v>
      </c>
      <c r="F145" t="s">
        <v>8</v>
      </c>
      <c r="G145">
        <v>1</v>
      </c>
      <c r="H145">
        <v>1068000</v>
      </c>
      <c r="I145" s="14">
        <v>1056300</v>
      </c>
      <c r="J145" s="29" t="s">
        <v>26</v>
      </c>
      <c r="K145">
        <f t="shared" si="16"/>
        <v>7</v>
      </c>
      <c r="L145">
        <f t="shared" si="17"/>
        <v>12</v>
      </c>
      <c r="M145" t="str">
        <f>VLOOKUP(E145,Index!$A$1:$B$7,2,0)</f>
        <v>YES</v>
      </c>
      <c r="N145" t="str">
        <f t="shared" si="18"/>
        <v>03/10</v>
      </c>
      <c r="O145" t="str">
        <f t="shared" si="19"/>
        <v>03/10</v>
      </c>
      <c r="Q145" s="14">
        <f t="shared" si="20"/>
        <v>0</v>
      </c>
      <c r="R145" s="14">
        <f t="shared" si="21"/>
        <v>0</v>
      </c>
      <c r="S145" s="14">
        <f t="shared" si="22"/>
        <v>0</v>
      </c>
      <c r="T145">
        <f>IF(F145="Airlines 4",IF(N145&lt;="15/10",IF(O145&gt;="02/10",IF(O145&lt;="30/11",'Data - Answer'!G145*15000,0),0),0),0)</f>
        <v>0</v>
      </c>
      <c r="U145" s="14"/>
      <c r="W145">
        <f t="shared" si="23"/>
        <v>4000</v>
      </c>
    </row>
    <row r="146" spans="2:23">
      <c r="B146" s="1">
        <v>53197357</v>
      </c>
      <c r="C146" s="2">
        <v>42280</v>
      </c>
      <c r="D146" s="2">
        <v>42281</v>
      </c>
      <c r="E146" t="s">
        <v>120</v>
      </c>
      <c r="F146" t="s">
        <v>8</v>
      </c>
      <c r="G146">
        <v>1</v>
      </c>
      <c r="H146">
        <v>481000</v>
      </c>
      <c r="I146" s="14">
        <v>475700</v>
      </c>
      <c r="J146" s="29" t="s">
        <v>24</v>
      </c>
      <c r="K146">
        <f t="shared" si="16"/>
        <v>7</v>
      </c>
      <c r="L146">
        <f t="shared" si="17"/>
        <v>12</v>
      </c>
      <c r="M146" t="e">
        <f>VLOOKUP(E146,Index!$A$1:$B$7,2,0)</f>
        <v>#N/A</v>
      </c>
      <c r="N146" t="str">
        <f t="shared" si="18"/>
        <v>03/10</v>
      </c>
      <c r="O146" t="str">
        <f t="shared" si="19"/>
        <v>04/10</v>
      </c>
      <c r="Q146" s="14">
        <f t="shared" si="20"/>
        <v>0</v>
      </c>
      <c r="R146" s="14">
        <f t="shared" si="21"/>
        <v>0</v>
      </c>
      <c r="S146" s="14">
        <f t="shared" si="22"/>
        <v>0</v>
      </c>
      <c r="T146">
        <f>IF(F146="Airlines 4",IF(N146&lt;="15/10",IF(O146&gt;="02/10",IF(O146&lt;="30/11",'Data - Answer'!G146*15000,0),0),0),0)</f>
        <v>0</v>
      </c>
      <c r="U146" s="14"/>
      <c r="W146">
        <f t="shared" si="23"/>
        <v>14271</v>
      </c>
    </row>
    <row r="147" spans="2:23">
      <c r="B147" s="1">
        <v>53197825</v>
      </c>
      <c r="C147" s="2">
        <v>42280</v>
      </c>
      <c r="D147" s="2">
        <v>42281</v>
      </c>
      <c r="E147" t="s">
        <v>68</v>
      </c>
      <c r="F147" t="s">
        <v>8</v>
      </c>
      <c r="G147">
        <v>2</v>
      </c>
      <c r="H147">
        <v>794000</v>
      </c>
      <c r="I147" s="14">
        <v>785200</v>
      </c>
      <c r="J147" s="29" t="s">
        <v>26</v>
      </c>
      <c r="K147">
        <f t="shared" si="16"/>
        <v>7</v>
      </c>
      <c r="L147">
        <f t="shared" si="17"/>
        <v>12</v>
      </c>
      <c r="M147" t="e">
        <f>VLOOKUP(E147,Index!$A$1:$B$7,2,0)</f>
        <v>#N/A</v>
      </c>
      <c r="N147" t="str">
        <f t="shared" si="18"/>
        <v>03/10</v>
      </c>
      <c r="O147" t="str">
        <f t="shared" si="19"/>
        <v>04/10</v>
      </c>
      <c r="Q147" s="14">
        <f t="shared" si="20"/>
        <v>0</v>
      </c>
      <c r="R147" s="14">
        <f t="shared" si="21"/>
        <v>0</v>
      </c>
      <c r="S147" s="14">
        <f t="shared" si="22"/>
        <v>0</v>
      </c>
      <c r="T147">
        <f>IF(F147="Airlines 4",IF(N147&lt;="15/10",IF(O147&gt;="02/10",IF(O147&lt;="30/11",'Data - Answer'!G147*15000,0),0),0),0)</f>
        <v>0</v>
      </c>
      <c r="U147" s="14"/>
      <c r="W147">
        <f t="shared" si="23"/>
        <v>4000</v>
      </c>
    </row>
    <row r="148" spans="2:23">
      <c r="B148" s="1">
        <v>53196599</v>
      </c>
      <c r="C148" s="2">
        <v>42280</v>
      </c>
      <c r="D148" s="2">
        <v>42300</v>
      </c>
      <c r="E148" t="s">
        <v>118</v>
      </c>
      <c r="F148" t="s">
        <v>8</v>
      </c>
      <c r="G148">
        <v>1</v>
      </c>
      <c r="H148">
        <v>481000</v>
      </c>
      <c r="I148" s="14">
        <v>475700</v>
      </c>
      <c r="J148" s="29" t="s">
        <v>28</v>
      </c>
      <c r="K148">
        <f t="shared" si="16"/>
        <v>7</v>
      </c>
      <c r="L148">
        <f t="shared" si="17"/>
        <v>12</v>
      </c>
      <c r="M148" t="e">
        <f>VLOOKUP(E148,Index!$A$1:$B$7,2,0)</f>
        <v>#N/A</v>
      </c>
      <c r="N148" t="str">
        <f t="shared" si="18"/>
        <v>03/10</v>
      </c>
      <c r="O148" t="str">
        <f t="shared" si="19"/>
        <v>23/10</v>
      </c>
      <c r="Q148" s="14">
        <f t="shared" si="20"/>
        <v>0</v>
      </c>
      <c r="R148" s="14">
        <f t="shared" si="21"/>
        <v>0</v>
      </c>
      <c r="S148" s="14">
        <f t="shared" si="22"/>
        <v>0</v>
      </c>
      <c r="T148">
        <f>IF(F148="Airlines 4",IF(N148&lt;="15/10",IF(O148&gt;="02/10",IF(O148&lt;="30/11",'Data - Answer'!G148*15000,0),0),0),0)</f>
        <v>0</v>
      </c>
      <c r="U148" s="14"/>
      <c r="W148">
        <f t="shared" si="23"/>
        <v>3000</v>
      </c>
    </row>
    <row r="149" spans="2:23">
      <c r="B149" s="1">
        <v>53197765</v>
      </c>
      <c r="C149" s="2">
        <v>42280</v>
      </c>
      <c r="D149" s="2">
        <v>42304</v>
      </c>
      <c r="E149" t="s">
        <v>41</v>
      </c>
      <c r="F149" t="s">
        <v>8</v>
      </c>
      <c r="G149">
        <v>1</v>
      </c>
      <c r="H149">
        <v>1310000</v>
      </c>
      <c r="I149" s="14">
        <v>1295600</v>
      </c>
      <c r="J149" s="29" t="s">
        <v>22</v>
      </c>
      <c r="K149">
        <f t="shared" si="16"/>
        <v>7</v>
      </c>
      <c r="L149">
        <f t="shared" si="17"/>
        <v>12</v>
      </c>
      <c r="M149" t="e">
        <f>VLOOKUP(E149,Index!$A$1:$B$7,2,0)</f>
        <v>#N/A</v>
      </c>
      <c r="N149" t="str">
        <f t="shared" si="18"/>
        <v>03/10</v>
      </c>
      <c r="O149" t="str">
        <f t="shared" si="19"/>
        <v>27/10</v>
      </c>
      <c r="Q149" s="14">
        <f t="shared" si="20"/>
        <v>0</v>
      </c>
      <c r="R149" s="14">
        <f t="shared" si="21"/>
        <v>0</v>
      </c>
      <c r="S149" s="14">
        <f t="shared" si="22"/>
        <v>0</v>
      </c>
      <c r="T149">
        <f>IF(F149="Airlines 4",IF(N149&lt;="15/10",IF(O149&gt;="02/10",IF(O149&lt;="30/11",'Data - Answer'!G149*15000,0),0),0),0)</f>
        <v>0</v>
      </c>
      <c r="U149" s="14"/>
      <c r="W149">
        <f t="shared" si="23"/>
        <v>0</v>
      </c>
    </row>
    <row r="150" spans="2:23">
      <c r="B150" s="1">
        <v>53197076</v>
      </c>
      <c r="C150" s="2">
        <v>42280</v>
      </c>
      <c r="D150" s="2">
        <v>42291</v>
      </c>
      <c r="E150" t="s">
        <v>121</v>
      </c>
      <c r="F150" t="s">
        <v>8</v>
      </c>
      <c r="G150">
        <v>1</v>
      </c>
      <c r="H150">
        <v>880000</v>
      </c>
      <c r="I150" s="14">
        <v>875600</v>
      </c>
      <c r="J150" s="29" t="s">
        <v>22</v>
      </c>
      <c r="K150">
        <f t="shared" si="16"/>
        <v>7</v>
      </c>
      <c r="L150">
        <f t="shared" si="17"/>
        <v>12</v>
      </c>
      <c r="M150" t="e">
        <f>VLOOKUP(E150,Index!$A$1:$B$7,2,0)</f>
        <v>#N/A</v>
      </c>
      <c r="N150" t="str">
        <f t="shared" si="18"/>
        <v>03/10</v>
      </c>
      <c r="O150" t="str">
        <f t="shared" si="19"/>
        <v>14/10</v>
      </c>
      <c r="Q150" s="14">
        <f t="shared" si="20"/>
        <v>0</v>
      </c>
      <c r="R150" s="14">
        <f t="shared" si="21"/>
        <v>0</v>
      </c>
      <c r="S150" s="14">
        <f t="shared" si="22"/>
        <v>0</v>
      </c>
      <c r="T150">
        <f>IF(F150="Airlines 4",IF(N150&lt;="15/10",IF(O150&gt;="02/10",IF(O150&lt;="30/11",'Data - Answer'!G150*15000,0),0),0),0)</f>
        <v>0</v>
      </c>
      <c r="U150" s="14"/>
      <c r="W150">
        <f t="shared" si="23"/>
        <v>0</v>
      </c>
    </row>
    <row r="151" spans="2:23">
      <c r="B151" s="1">
        <v>53197893</v>
      </c>
      <c r="C151" s="2">
        <v>42280</v>
      </c>
      <c r="D151" s="2">
        <v>42280</v>
      </c>
      <c r="E151" t="s">
        <v>68</v>
      </c>
      <c r="F151" t="s">
        <v>8</v>
      </c>
      <c r="G151">
        <v>2</v>
      </c>
      <c r="H151">
        <v>860000</v>
      </c>
      <c r="I151" s="14">
        <v>850600</v>
      </c>
      <c r="J151" s="29" t="s">
        <v>22</v>
      </c>
      <c r="K151">
        <f t="shared" si="16"/>
        <v>7</v>
      </c>
      <c r="L151">
        <f t="shared" si="17"/>
        <v>12</v>
      </c>
      <c r="M151" t="e">
        <f>VLOOKUP(E151,Index!$A$1:$B$7,2,0)</f>
        <v>#N/A</v>
      </c>
      <c r="N151" t="str">
        <f t="shared" si="18"/>
        <v>03/10</v>
      </c>
      <c r="O151" t="str">
        <f t="shared" si="19"/>
        <v>03/10</v>
      </c>
      <c r="Q151" s="14">
        <f t="shared" si="20"/>
        <v>0</v>
      </c>
      <c r="R151" s="14">
        <f t="shared" si="21"/>
        <v>0</v>
      </c>
      <c r="S151" s="14">
        <f t="shared" si="22"/>
        <v>0</v>
      </c>
      <c r="T151">
        <f>IF(F151="Airlines 4",IF(N151&lt;="15/10",IF(O151&gt;="02/10",IF(O151&lt;="30/11",'Data - Answer'!G151*15000,0),0),0),0)</f>
        <v>0</v>
      </c>
      <c r="U151" s="14"/>
      <c r="W151">
        <f t="shared" si="23"/>
        <v>0</v>
      </c>
    </row>
    <row r="152" spans="2:23">
      <c r="B152" s="1">
        <v>53197879</v>
      </c>
      <c r="C152" s="2">
        <v>42280</v>
      </c>
      <c r="D152" s="2">
        <v>42281</v>
      </c>
      <c r="E152" t="s">
        <v>62</v>
      </c>
      <c r="F152" t="s">
        <v>8</v>
      </c>
      <c r="G152">
        <v>1</v>
      </c>
      <c r="H152">
        <v>1068000</v>
      </c>
      <c r="I152" s="14">
        <v>1056300</v>
      </c>
      <c r="J152" s="29" t="s">
        <v>22</v>
      </c>
      <c r="K152">
        <f t="shared" si="16"/>
        <v>7</v>
      </c>
      <c r="L152">
        <f t="shared" si="17"/>
        <v>12</v>
      </c>
      <c r="M152" t="str">
        <f>VLOOKUP(E152,Index!$A$1:$B$7,2,0)</f>
        <v>YES</v>
      </c>
      <c r="N152" t="str">
        <f t="shared" si="18"/>
        <v>03/10</v>
      </c>
      <c r="O152" t="str">
        <f t="shared" si="19"/>
        <v>04/10</v>
      </c>
      <c r="Q152" s="14">
        <f t="shared" si="20"/>
        <v>0</v>
      </c>
      <c r="R152" s="14">
        <f t="shared" si="21"/>
        <v>0</v>
      </c>
      <c r="S152" s="14">
        <f t="shared" si="22"/>
        <v>0</v>
      </c>
      <c r="T152">
        <f>IF(F152="Airlines 4",IF(N152&lt;="15/10",IF(O152&gt;="02/10",IF(O152&lt;="30/11",'Data - Answer'!G152*15000,0),0),0),0)</f>
        <v>0</v>
      </c>
      <c r="U152" s="14"/>
      <c r="W152">
        <f t="shared" si="23"/>
        <v>0</v>
      </c>
    </row>
    <row r="153" spans="2:23">
      <c r="B153" s="1">
        <v>53197910</v>
      </c>
      <c r="C153" s="2">
        <v>42280</v>
      </c>
      <c r="D153" s="2">
        <v>42287</v>
      </c>
      <c r="E153" t="s">
        <v>58</v>
      </c>
      <c r="F153" t="s">
        <v>8</v>
      </c>
      <c r="G153">
        <v>1</v>
      </c>
      <c r="H153">
        <v>1140600</v>
      </c>
      <c r="I153" s="14">
        <v>1128100</v>
      </c>
      <c r="J153" s="29" t="s">
        <v>22</v>
      </c>
      <c r="K153">
        <f t="shared" si="16"/>
        <v>7</v>
      </c>
      <c r="L153">
        <f t="shared" si="17"/>
        <v>12</v>
      </c>
      <c r="M153" t="e">
        <f>VLOOKUP(E153,Index!$A$1:$B$7,2,0)</f>
        <v>#N/A</v>
      </c>
      <c r="N153" t="str">
        <f t="shared" si="18"/>
        <v>03/10</v>
      </c>
      <c r="O153" t="str">
        <f t="shared" si="19"/>
        <v>10/10</v>
      </c>
      <c r="Q153" s="14">
        <f t="shared" si="20"/>
        <v>0</v>
      </c>
      <c r="R153" s="14">
        <f t="shared" si="21"/>
        <v>0</v>
      </c>
      <c r="S153" s="14">
        <f t="shared" si="22"/>
        <v>0</v>
      </c>
      <c r="T153">
        <f>IF(F153="Airlines 4",IF(N153&lt;="15/10",IF(O153&gt;="02/10",IF(O153&lt;="30/11",'Data - Answer'!G153*15000,0),0),0),0)</f>
        <v>0</v>
      </c>
      <c r="U153" s="14"/>
      <c r="W153">
        <f t="shared" si="23"/>
        <v>0</v>
      </c>
    </row>
    <row r="154" spans="2:23">
      <c r="B154" s="1">
        <v>53197727</v>
      </c>
      <c r="C154" s="2">
        <v>42282</v>
      </c>
      <c r="D154" s="2">
        <v>42285</v>
      </c>
      <c r="E154" t="s">
        <v>113</v>
      </c>
      <c r="F154" t="s">
        <v>8</v>
      </c>
      <c r="G154">
        <v>2</v>
      </c>
      <c r="H154">
        <v>1631400</v>
      </c>
      <c r="I154" s="14">
        <v>1648000</v>
      </c>
      <c r="J154" s="29" t="s">
        <v>22</v>
      </c>
      <c r="K154">
        <f t="shared" si="16"/>
        <v>2</v>
      </c>
      <c r="L154">
        <f t="shared" si="17"/>
        <v>12</v>
      </c>
      <c r="M154" t="e">
        <f>VLOOKUP(E154,Index!$A$1:$B$7,2,0)</f>
        <v>#N/A</v>
      </c>
      <c r="N154" t="str">
        <f t="shared" si="18"/>
        <v>05/10</v>
      </c>
      <c r="O154" t="str">
        <f t="shared" si="19"/>
        <v>08/10</v>
      </c>
      <c r="Q154" s="14">
        <f t="shared" si="20"/>
        <v>0</v>
      </c>
      <c r="R154" s="14">
        <f t="shared" si="21"/>
        <v>0</v>
      </c>
      <c r="S154" s="14">
        <f t="shared" si="22"/>
        <v>0</v>
      </c>
      <c r="T154">
        <f>IF(F154="Airlines 4",IF(N154&lt;="15/10",IF(O154&gt;="02/10",IF(O154&lt;="30/11",'Data - Answer'!G154*15000,0),0),0),0)</f>
        <v>0</v>
      </c>
      <c r="U154" s="14"/>
      <c r="W154">
        <f t="shared" si="23"/>
        <v>0</v>
      </c>
    </row>
    <row r="155" spans="2:23">
      <c r="B155" s="1">
        <v>53197928</v>
      </c>
      <c r="C155" s="2">
        <v>42282</v>
      </c>
      <c r="D155" s="2">
        <v>42292</v>
      </c>
      <c r="E155" t="s">
        <v>122</v>
      </c>
      <c r="F155" t="s">
        <v>8</v>
      </c>
      <c r="G155">
        <v>1</v>
      </c>
      <c r="H155">
        <v>760000</v>
      </c>
      <c r="I155" s="14">
        <v>751600</v>
      </c>
      <c r="J155" s="29" t="s">
        <v>22</v>
      </c>
      <c r="K155">
        <f t="shared" si="16"/>
        <v>2</v>
      </c>
      <c r="L155">
        <f t="shared" si="17"/>
        <v>12</v>
      </c>
      <c r="M155" t="e">
        <f>VLOOKUP(E155,Index!$A$1:$B$7,2,0)</f>
        <v>#N/A</v>
      </c>
      <c r="N155" t="str">
        <f t="shared" si="18"/>
        <v>05/10</v>
      </c>
      <c r="O155" t="str">
        <f t="shared" si="19"/>
        <v>15/10</v>
      </c>
      <c r="Q155" s="14">
        <f t="shared" si="20"/>
        <v>0</v>
      </c>
      <c r="R155" s="14">
        <f t="shared" si="21"/>
        <v>0</v>
      </c>
      <c r="S155" s="14">
        <f t="shared" si="22"/>
        <v>0</v>
      </c>
      <c r="T155">
        <f>IF(F155="Airlines 4",IF(N155&lt;="15/10",IF(O155&gt;="02/10",IF(O155&lt;="30/11",'Data - Answer'!G155*15000,0),0),0),0)</f>
        <v>0</v>
      </c>
      <c r="U155" s="14"/>
      <c r="W155">
        <f t="shared" si="23"/>
        <v>0</v>
      </c>
    </row>
    <row r="156" spans="2:23">
      <c r="B156" s="1">
        <v>53197856</v>
      </c>
      <c r="C156" s="2">
        <v>42282</v>
      </c>
      <c r="D156" s="2">
        <v>42283</v>
      </c>
      <c r="E156" t="s">
        <v>42</v>
      </c>
      <c r="F156" t="s">
        <v>8</v>
      </c>
      <c r="G156">
        <v>1</v>
      </c>
      <c r="H156">
        <v>1137300</v>
      </c>
      <c r="I156" s="14">
        <v>1124800</v>
      </c>
      <c r="J156" s="29" t="s">
        <v>26</v>
      </c>
      <c r="K156">
        <f t="shared" si="16"/>
        <v>2</v>
      </c>
      <c r="L156">
        <f t="shared" si="17"/>
        <v>12</v>
      </c>
      <c r="M156" t="e">
        <f>VLOOKUP(E156,Index!$A$1:$B$7,2,0)</f>
        <v>#N/A</v>
      </c>
      <c r="N156" t="str">
        <f t="shared" si="18"/>
        <v>05/10</v>
      </c>
      <c r="O156" t="str">
        <f t="shared" si="19"/>
        <v>06/10</v>
      </c>
      <c r="Q156" s="14">
        <f t="shared" si="20"/>
        <v>0</v>
      </c>
      <c r="R156" s="14">
        <f t="shared" si="21"/>
        <v>0</v>
      </c>
      <c r="S156" s="14">
        <f t="shared" si="22"/>
        <v>0</v>
      </c>
      <c r="T156">
        <f>IF(F156="Airlines 4",IF(N156&lt;="15/10",IF(O156&gt;="02/10",IF(O156&lt;="30/11",'Data - Answer'!G156*15000,0),0),0),0)</f>
        <v>0</v>
      </c>
      <c r="U156" s="14"/>
      <c r="W156">
        <f t="shared" si="23"/>
        <v>4000</v>
      </c>
    </row>
    <row r="157" spans="2:23">
      <c r="B157" s="1">
        <v>53197897</v>
      </c>
      <c r="C157" s="2">
        <v>42282</v>
      </c>
      <c r="D157" s="2">
        <v>42283</v>
      </c>
      <c r="E157" t="s">
        <v>104</v>
      </c>
      <c r="F157" t="s">
        <v>8</v>
      </c>
      <c r="G157">
        <v>1</v>
      </c>
      <c r="H157">
        <v>784000</v>
      </c>
      <c r="I157" s="14">
        <v>775400</v>
      </c>
      <c r="J157" s="29" t="s">
        <v>24</v>
      </c>
      <c r="K157">
        <f t="shared" si="16"/>
        <v>2</v>
      </c>
      <c r="L157">
        <f t="shared" si="17"/>
        <v>12</v>
      </c>
      <c r="M157" t="e">
        <f>VLOOKUP(E157,Index!$A$1:$B$7,2,0)</f>
        <v>#N/A</v>
      </c>
      <c r="N157" t="str">
        <f t="shared" si="18"/>
        <v>05/10</v>
      </c>
      <c r="O157" t="str">
        <f t="shared" si="19"/>
        <v>06/10</v>
      </c>
      <c r="Q157" s="14">
        <f t="shared" si="20"/>
        <v>0</v>
      </c>
      <c r="R157" s="14">
        <f t="shared" si="21"/>
        <v>0</v>
      </c>
      <c r="S157" s="14">
        <f t="shared" si="22"/>
        <v>0</v>
      </c>
      <c r="T157">
        <f>IF(F157="Airlines 4",IF(N157&lt;="15/10",IF(O157&gt;="02/10",IF(O157&lt;="30/11",'Data - Answer'!G157*15000,0),0),0),0)</f>
        <v>0</v>
      </c>
      <c r="U157" s="14"/>
      <c r="W157">
        <f t="shared" si="23"/>
        <v>23262</v>
      </c>
    </row>
    <row r="158" spans="2:23">
      <c r="B158" s="1">
        <v>53197861</v>
      </c>
      <c r="C158" s="2">
        <v>42282</v>
      </c>
      <c r="D158" s="2">
        <v>42283</v>
      </c>
      <c r="E158" t="s">
        <v>123</v>
      </c>
      <c r="F158" t="s">
        <v>8</v>
      </c>
      <c r="G158">
        <v>1</v>
      </c>
      <c r="H158">
        <v>410000</v>
      </c>
      <c r="I158" s="14">
        <v>405500</v>
      </c>
      <c r="J158" s="29" t="s">
        <v>26</v>
      </c>
      <c r="K158">
        <f t="shared" si="16"/>
        <v>2</v>
      </c>
      <c r="L158">
        <f t="shared" si="17"/>
        <v>12</v>
      </c>
      <c r="M158" t="e">
        <f>VLOOKUP(E158,Index!$A$1:$B$7,2,0)</f>
        <v>#N/A</v>
      </c>
      <c r="N158" t="str">
        <f t="shared" si="18"/>
        <v>05/10</v>
      </c>
      <c r="O158" t="str">
        <f t="shared" si="19"/>
        <v>06/10</v>
      </c>
      <c r="Q158" s="14">
        <f t="shared" si="20"/>
        <v>0</v>
      </c>
      <c r="R158" s="14">
        <f t="shared" si="21"/>
        <v>0</v>
      </c>
      <c r="S158" s="14">
        <f t="shared" si="22"/>
        <v>0</v>
      </c>
      <c r="T158">
        <f>IF(F158="Airlines 4",IF(N158&lt;="15/10",IF(O158&gt;="02/10",IF(O158&lt;="30/11",'Data - Answer'!G158*15000,0),0),0),0)</f>
        <v>0</v>
      </c>
      <c r="U158" s="14"/>
      <c r="W158">
        <f t="shared" si="23"/>
        <v>4000</v>
      </c>
    </row>
    <row r="159" spans="2:23">
      <c r="B159" s="1">
        <v>53197724</v>
      </c>
      <c r="C159" s="2">
        <v>42282</v>
      </c>
      <c r="D159" s="2">
        <v>42283</v>
      </c>
      <c r="E159" t="s">
        <v>124</v>
      </c>
      <c r="F159" t="s">
        <v>8</v>
      </c>
      <c r="G159">
        <v>2</v>
      </c>
      <c r="H159">
        <v>1722000</v>
      </c>
      <c r="I159" s="14">
        <v>1703000</v>
      </c>
      <c r="J159" s="29" t="s">
        <v>28</v>
      </c>
      <c r="K159">
        <f t="shared" si="16"/>
        <v>2</v>
      </c>
      <c r="L159">
        <f t="shared" si="17"/>
        <v>12</v>
      </c>
      <c r="M159" t="e">
        <f>VLOOKUP(E159,Index!$A$1:$B$7,2,0)</f>
        <v>#N/A</v>
      </c>
      <c r="N159" t="str">
        <f t="shared" si="18"/>
        <v>05/10</v>
      </c>
      <c r="O159" t="str">
        <f t="shared" si="19"/>
        <v>06/10</v>
      </c>
      <c r="Q159" s="14">
        <f t="shared" si="20"/>
        <v>0</v>
      </c>
      <c r="R159" s="14">
        <f t="shared" si="21"/>
        <v>0</v>
      </c>
      <c r="S159" s="14">
        <f t="shared" si="22"/>
        <v>0</v>
      </c>
      <c r="T159">
        <f>IF(F159="Airlines 4",IF(N159&lt;="15/10",IF(O159&gt;="02/10",IF(O159&lt;="30/11",'Data - Answer'!G159*15000,0),0),0),0)</f>
        <v>0</v>
      </c>
      <c r="U159" s="14"/>
      <c r="W159">
        <f t="shared" si="23"/>
        <v>3000</v>
      </c>
    </row>
    <row r="160" spans="2:23">
      <c r="B160" s="1">
        <v>53197988</v>
      </c>
      <c r="C160" s="2">
        <v>42282</v>
      </c>
      <c r="D160" s="2">
        <v>42286</v>
      </c>
      <c r="E160" t="s">
        <v>97</v>
      </c>
      <c r="F160" t="s">
        <v>8</v>
      </c>
      <c r="G160">
        <v>1</v>
      </c>
      <c r="H160">
        <v>799000</v>
      </c>
      <c r="I160" s="14">
        <v>790200</v>
      </c>
      <c r="J160" s="29" t="s">
        <v>22</v>
      </c>
      <c r="K160">
        <f t="shared" si="16"/>
        <v>2</v>
      </c>
      <c r="L160">
        <f t="shared" si="17"/>
        <v>12</v>
      </c>
      <c r="M160" t="str">
        <f>VLOOKUP(E160,Index!$A$1:$B$7,2,0)</f>
        <v>YES</v>
      </c>
      <c r="N160" t="str">
        <f t="shared" si="18"/>
        <v>05/10</v>
      </c>
      <c r="O160" t="str">
        <f t="shared" si="19"/>
        <v>09/10</v>
      </c>
      <c r="Q160" s="14">
        <f t="shared" si="20"/>
        <v>0</v>
      </c>
      <c r="R160" s="14">
        <f t="shared" si="21"/>
        <v>0</v>
      </c>
      <c r="S160" s="14">
        <f t="shared" si="22"/>
        <v>0</v>
      </c>
      <c r="T160">
        <f>IF(F160="Airlines 4",IF(N160&lt;="15/10",IF(O160&gt;="02/10",IF(O160&lt;="30/11",'Data - Answer'!G160*15000,0),0),0),0)</f>
        <v>0</v>
      </c>
      <c r="U160" s="14"/>
      <c r="W160">
        <f t="shared" si="23"/>
        <v>0</v>
      </c>
    </row>
    <row r="161" spans="2:23">
      <c r="B161" s="1">
        <v>53197914</v>
      </c>
      <c r="C161" s="2">
        <v>42282</v>
      </c>
      <c r="D161" s="2">
        <v>42294</v>
      </c>
      <c r="E161" t="s">
        <v>65</v>
      </c>
      <c r="F161" t="s">
        <v>8</v>
      </c>
      <c r="G161">
        <v>1</v>
      </c>
      <c r="H161">
        <v>640000</v>
      </c>
      <c r="I161" s="14">
        <v>633000</v>
      </c>
      <c r="J161" s="29" t="s">
        <v>22</v>
      </c>
      <c r="K161">
        <f t="shared" si="16"/>
        <v>2</v>
      </c>
      <c r="L161">
        <f t="shared" si="17"/>
        <v>12</v>
      </c>
      <c r="M161" t="e">
        <f>VLOOKUP(E161,Index!$A$1:$B$7,2,0)</f>
        <v>#N/A</v>
      </c>
      <c r="N161" t="str">
        <f t="shared" si="18"/>
        <v>05/10</v>
      </c>
      <c r="O161" t="str">
        <f t="shared" si="19"/>
        <v>17/10</v>
      </c>
      <c r="Q161" s="14">
        <f t="shared" si="20"/>
        <v>0</v>
      </c>
      <c r="R161" s="14">
        <f t="shared" si="21"/>
        <v>0</v>
      </c>
      <c r="S161" s="14">
        <f t="shared" si="22"/>
        <v>0</v>
      </c>
      <c r="T161">
        <f>IF(F161="Airlines 4",IF(N161&lt;="15/10",IF(O161&gt;="02/10",IF(O161&lt;="30/11",'Data - Answer'!G161*15000,0),0),0),0)</f>
        <v>0</v>
      </c>
      <c r="U161" s="14"/>
      <c r="W161">
        <f t="shared" si="23"/>
        <v>0</v>
      </c>
    </row>
    <row r="162" spans="2:23">
      <c r="B162" s="1">
        <v>53196985</v>
      </c>
      <c r="C162" s="2">
        <v>42282</v>
      </c>
      <c r="D162" s="2">
        <v>42284</v>
      </c>
      <c r="E162" t="s">
        <v>65</v>
      </c>
      <c r="F162" t="s">
        <v>8</v>
      </c>
      <c r="G162">
        <v>1</v>
      </c>
      <c r="H162">
        <v>772000</v>
      </c>
      <c r="I162" s="14">
        <v>763500</v>
      </c>
      <c r="J162" s="29" t="s">
        <v>22</v>
      </c>
      <c r="K162">
        <f t="shared" si="16"/>
        <v>2</v>
      </c>
      <c r="L162">
        <f t="shared" si="17"/>
        <v>12</v>
      </c>
      <c r="M162" t="e">
        <f>VLOOKUP(E162,Index!$A$1:$B$7,2,0)</f>
        <v>#N/A</v>
      </c>
      <c r="N162" t="str">
        <f t="shared" si="18"/>
        <v>05/10</v>
      </c>
      <c r="O162" t="str">
        <f t="shared" si="19"/>
        <v>07/10</v>
      </c>
      <c r="Q162" s="14">
        <f t="shared" si="20"/>
        <v>0</v>
      </c>
      <c r="R162" s="14">
        <f t="shared" si="21"/>
        <v>0</v>
      </c>
      <c r="S162" s="14">
        <f t="shared" si="22"/>
        <v>0</v>
      </c>
      <c r="T162">
        <f>IF(F162="Airlines 4",IF(N162&lt;="15/10",IF(O162&gt;="02/10",IF(O162&lt;="30/11",'Data - Answer'!G162*15000,0),0),0),0)</f>
        <v>0</v>
      </c>
      <c r="U162" s="14"/>
      <c r="W162">
        <f t="shared" si="23"/>
        <v>0</v>
      </c>
    </row>
    <row r="163" spans="2:23">
      <c r="B163" s="1">
        <v>53196090</v>
      </c>
      <c r="C163" s="2">
        <v>42282</v>
      </c>
      <c r="D163" s="2">
        <v>42295</v>
      </c>
      <c r="E163" t="s">
        <v>58</v>
      </c>
      <c r="F163" t="s">
        <v>8</v>
      </c>
      <c r="G163">
        <v>1</v>
      </c>
      <c r="H163">
        <v>1805000</v>
      </c>
      <c r="I163" s="14">
        <v>1785000</v>
      </c>
      <c r="J163" s="29" t="s">
        <v>22</v>
      </c>
      <c r="K163">
        <f t="shared" si="16"/>
        <v>2</v>
      </c>
      <c r="L163">
        <f t="shared" si="17"/>
        <v>12</v>
      </c>
      <c r="M163" t="e">
        <f>VLOOKUP(E163,Index!$A$1:$B$7,2,0)</f>
        <v>#N/A</v>
      </c>
      <c r="N163" t="str">
        <f t="shared" si="18"/>
        <v>05/10</v>
      </c>
      <c r="O163" t="str">
        <f t="shared" si="19"/>
        <v>18/10</v>
      </c>
      <c r="Q163" s="14">
        <f t="shared" si="20"/>
        <v>0</v>
      </c>
      <c r="R163" s="14">
        <f t="shared" si="21"/>
        <v>0</v>
      </c>
      <c r="S163" s="14">
        <f t="shared" si="22"/>
        <v>0</v>
      </c>
      <c r="T163">
        <f>IF(F163="Airlines 4",IF(N163&lt;="15/10",IF(O163&gt;="02/10",IF(O163&lt;="30/11",'Data - Answer'!G163*15000,0),0),0),0)</f>
        <v>0</v>
      </c>
      <c r="U163" s="14"/>
      <c r="W163">
        <f t="shared" si="23"/>
        <v>0</v>
      </c>
    </row>
    <row r="164" spans="2:23">
      <c r="B164" s="1">
        <v>53197270</v>
      </c>
      <c r="C164" s="2">
        <v>42285</v>
      </c>
      <c r="D164" s="2">
        <v>42287</v>
      </c>
      <c r="E164" t="s">
        <v>97</v>
      </c>
      <c r="F164" t="s">
        <v>8</v>
      </c>
      <c r="G164">
        <v>1</v>
      </c>
      <c r="H164">
        <v>799000</v>
      </c>
      <c r="I164" s="14">
        <v>790200</v>
      </c>
      <c r="J164" s="29" t="s">
        <v>24</v>
      </c>
      <c r="K164">
        <f t="shared" si="16"/>
        <v>5</v>
      </c>
      <c r="L164">
        <f t="shared" si="17"/>
        <v>17</v>
      </c>
      <c r="M164" t="str">
        <f>VLOOKUP(E164,Index!$A$1:$B$7,2,0)</f>
        <v>YES</v>
      </c>
      <c r="N164" t="str">
        <f t="shared" si="18"/>
        <v>08/10</v>
      </c>
      <c r="O164" t="str">
        <f t="shared" si="19"/>
        <v>10/10</v>
      </c>
      <c r="Q164" s="14">
        <f t="shared" si="20"/>
        <v>0</v>
      </c>
      <c r="R164" s="14">
        <f t="shared" si="21"/>
        <v>0</v>
      </c>
      <c r="S164" s="14">
        <f t="shared" si="22"/>
        <v>0</v>
      </c>
      <c r="T164">
        <f>IF(F164="Airlines 4",IF(N164&lt;="15/10",IF(O164&gt;="02/10",IF(O164&lt;="30/11",'Data - Answer'!G164*15000,0),0),0),0)</f>
        <v>0</v>
      </c>
      <c r="U164" s="14"/>
      <c r="W164">
        <f t="shared" si="23"/>
        <v>23706</v>
      </c>
    </row>
    <row r="165" spans="2:23">
      <c r="B165" s="1">
        <v>53198007</v>
      </c>
      <c r="C165" s="2">
        <v>42285</v>
      </c>
      <c r="D165" s="2">
        <v>42291</v>
      </c>
      <c r="E165" t="s">
        <v>125</v>
      </c>
      <c r="F165" t="s">
        <v>8</v>
      </c>
      <c r="G165">
        <v>1</v>
      </c>
      <c r="H165">
        <v>646500</v>
      </c>
      <c r="I165" s="14">
        <v>639400</v>
      </c>
      <c r="J165" s="29" t="s">
        <v>24</v>
      </c>
      <c r="K165">
        <f t="shared" si="16"/>
        <v>5</v>
      </c>
      <c r="L165">
        <f t="shared" si="17"/>
        <v>17</v>
      </c>
      <c r="M165" t="e">
        <f>VLOOKUP(E165,Index!$A$1:$B$7,2,0)</f>
        <v>#N/A</v>
      </c>
      <c r="N165" t="str">
        <f t="shared" si="18"/>
        <v>08/10</v>
      </c>
      <c r="O165" t="str">
        <f t="shared" si="19"/>
        <v>14/10</v>
      </c>
      <c r="Q165" s="14">
        <f t="shared" si="20"/>
        <v>0</v>
      </c>
      <c r="R165" s="14">
        <f t="shared" si="21"/>
        <v>0</v>
      </c>
      <c r="S165" s="14">
        <f t="shared" si="22"/>
        <v>0</v>
      </c>
      <c r="T165">
        <f>IF(F165="Airlines 4",IF(N165&lt;="15/10",IF(O165&gt;="02/10",IF(O165&lt;="30/11",'Data - Answer'!G165*15000,0),0),0),0)</f>
        <v>0</v>
      </c>
      <c r="U165" s="14"/>
      <c r="W165">
        <f t="shared" si="23"/>
        <v>19182</v>
      </c>
    </row>
    <row r="166" spans="2:23">
      <c r="B166" s="1">
        <v>53198005</v>
      </c>
      <c r="C166" s="2">
        <v>42285</v>
      </c>
      <c r="D166" s="2">
        <v>42287</v>
      </c>
      <c r="E166" t="s">
        <v>112</v>
      </c>
      <c r="F166" t="s">
        <v>8</v>
      </c>
      <c r="G166">
        <v>1</v>
      </c>
      <c r="H166">
        <v>727000</v>
      </c>
      <c r="I166" s="14">
        <v>719000</v>
      </c>
      <c r="J166" s="29" t="s">
        <v>24</v>
      </c>
      <c r="K166">
        <f t="shared" si="16"/>
        <v>5</v>
      </c>
      <c r="L166">
        <f t="shared" si="17"/>
        <v>17</v>
      </c>
      <c r="M166" t="e">
        <f>VLOOKUP(E166,Index!$A$1:$B$7,2,0)</f>
        <v>#N/A</v>
      </c>
      <c r="N166" t="str">
        <f t="shared" si="18"/>
        <v>08/10</v>
      </c>
      <c r="O166" t="str">
        <f t="shared" si="19"/>
        <v>10/10</v>
      </c>
      <c r="Q166" s="14">
        <f t="shared" si="20"/>
        <v>0</v>
      </c>
      <c r="R166" s="14">
        <f t="shared" si="21"/>
        <v>0</v>
      </c>
      <c r="S166" s="14">
        <f t="shared" si="22"/>
        <v>0</v>
      </c>
      <c r="T166">
        <f>IF(F166="Airlines 4",IF(N166&lt;="15/10",IF(O166&gt;="02/10",IF(O166&lt;="30/11",'Data - Answer'!G166*15000,0),0),0),0)</f>
        <v>0</v>
      </c>
      <c r="U166" s="14"/>
      <c r="W166">
        <f t="shared" si="23"/>
        <v>21570</v>
      </c>
    </row>
    <row r="167" spans="2:23">
      <c r="B167" s="1">
        <v>53197346</v>
      </c>
      <c r="C167" s="2">
        <v>42285</v>
      </c>
      <c r="D167" s="2">
        <v>42286</v>
      </c>
      <c r="E167" t="s">
        <v>77</v>
      </c>
      <c r="F167" t="s">
        <v>8</v>
      </c>
      <c r="G167">
        <v>1</v>
      </c>
      <c r="H167">
        <v>1750000</v>
      </c>
      <c r="I167" s="14">
        <v>1730800</v>
      </c>
      <c r="J167" s="29" t="s">
        <v>24</v>
      </c>
      <c r="K167">
        <f t="shared" si="16"/>
        <v>5</v>
      </c>
      <c r="L167">
        <f t="shared" si="17"/>
        <v>17</v>
      </c>
      <c r="M167" t="e">
        <f>VLOOKUP(E167,Index!$A$1:$B$7,2,0)</f>
        <v>#N/A</v>
      </c>
      <c r="N167" t="str">
        <f t="shared" si="18"/>
        <v>08/10</v>
      </c>
      <c r="O167" t="str">
        <f t="shared" si="19"/>
        <v>09/10</v>
      </c>
      <c r="Q167" s="14">
        <f t="shared" si="20"/>
        <v>0</v>
      </c>
      <c r="R167" s="14">
        <f t="shared" si="21"/>
        <v>0</v>
      </c>
      <c r="S167" s="14">
        <f t="shared" si="22"/>
        <v>0</v>
      </c>
      <c r="T167">
        <f>IF(F167="Airlines 4",IF(N167&lt;="15/10",IF(O167&gt;="02/10",IF(O167&lt;="30/11",'Data - Answer'!G167*15000,0),0),0),0)</f>
        <v>0</v>
      </c>
      <c r="U167" s="14"/>
      <c r="W167">
        <f t="shared" si="23"/>
        <v>51924</v>
      </c>
    </row>
    <row r="168" spans="2:23">
      <c r="B168" s="1">
        <v>53197908</v>
      </c>
      <c r="C168" s="2">
        <v>42285</v>
      </c>
      <c r="D168" s="2">
        <v>42294</v>
      </c>
      <c r="E168" t="s">
        <v>88</v>
      </c>
      <c r="F168" t="s">
        <v>8</v>
      </c>
      <c r="G168">
        <v>1</v>
      </c>
      <c r="H168">
        <v>1125000</v>
      </c>
      <c r="I168" s="14">
        <v>1112600</v>
      </c>
      <c r="J168" s="29" t="s">
        <v>24</v>
      </c>
      <c r="K168">
        <f t="shared" si="16"/>
        <v>5</v>
      </c>
      <c r="L168">
        <f t="shared" si="17"/>
        <v>17</v>
      </c>
      <c r="M168" t="e">
        <f>VLOOKUP(E168,Index!$A$1:$B$7,2,0)</f>
        <v>#N/A</v>
      </c>
      <c r="N168" t="str">
        <f t="shared" si="18"/>
        <v>08/10</v>
      </c>
      <c r="O168" t="str">
        <f t="shared" si="19"/>
        <v>17/10</v>
      </c>
      <c r="Q168" s="14">
        <f t="shared" si="20"/>
        <v>0</v>
      </c>
      <c r="R168" s="14">
        <f t="shared" si="21"/>
        <v>0</v>
      </c>
      <c r="S168" s="14">
        <f t="shared" si="22"/>
        <v>0</v>
      </c>
      <c r="T168">
        <f>IF(F168="Airlines 4",IF(N168&lt;="15/10",IF(O168&gt;="02/10",IF(O168&lt;="30/11",'Data - Answer'!G168*15000,0),0),0),0)</f>
        <v>0</v>
      </c>
      <c r="U168" s="14"/>
      <c r="W168">
        <f t="shared" si="23"/>
        <v>33378</v>
      </c>
    </row>
    <row r="169" spans="2:23">
      <c r="B169" s="1">
        <v>53198093</v>
      </c>
      <c r="C169" s="2">
        <v>42285</v>
      </c>
      <c r="D169" s="2">
        <v>42286</v>
      </c>
      <c r="E169" t="s">
        <v>126</v>
      </c>
      <c r="F169" t="s">
        <v>8</v>
      </c>
      <c r="G169">
        <v>2</v>
      </c>
      <c r="H169">
        <v>1452000</v>
      </c>
      <c r="I169" s="14">
        <v>1436000</v>
      </c>
      <c r="J169" s="29" t="s">
        <v>24</v>
      </c>
      <c r="K169">
        <f t="shared" si="16"/>
        <v>5</v>
      </c>
      <c r="L169">
        <f t="shared" si="17"/>
        <v>17</v>
      </c>
      <c r="M169" t="e">
        <f>VLOOKUP(E169,Index!$A$1:$B$7,2,0)</f>
        <v>#N/A</v>
      </c>
      <c r="N169" t="str">
        <f t="shared" si="18"/>
        <v>08/10</v>
      </c>
      <c r="O169" t="str">
        <f t="shared" si="19"/>
        <v>09/10</v>
      </c>
      <c r="Q169" s="14">
        <f t="shared" si="20"/>
        <v>0</v>
      </c>
      <c r="R169" s="14">
        <f t="shared" si="21"/>
        <v>0</v>
      </c>
      <c r="S169" s="14">
        <f t="shared" si="22"/>
        <v>0</v>
      </c>
      <c r="T169">
        <f>IF(F169="Airlines 4",IF(N169&lt;="15/10",IF(O169&gt;="02/10",IF(O169&lt;="30/11",'Data - Answer'!G169*15000,0),0),0),0)</f>
        <v>0</v>
      </c>
      <c r="U169" s="14"/>
      <c r="W169">
        <f t="shared" si="23"/>
        <v>43080</v>
      </c>
    </row>
    <row r="170" spans="2:23">
      <c r="B170" s="1">
        <v>53198396</v>
      </c>
      <c r="C170" s="2">
        <v>42285</v>
      </c>
      <c r="D170" s="2">
        <v>42305</v>
      </c>
      <c r="E170" t="s">
        <v>97</v>
      </c>
      <c r="F170" t="s">
        <v>8</v>
      </c>
      <c r="G170">
        <v>1</v>
      </c>
      <c r="H170">
        <v>799000</v>
      </c>
      <c r="I170" s="14">
        <v>790200</v>
      </c>
      <c r="J170" s="29" t="s">
        <v>24</v>
      </c>
      <c r="K170">
        <f t="shared" si="16"/>
        <v>5</v>
      </c>
      <c r="L170">
        <f t="shared" si="17"/>
        <v>17</v>
      </c>
      <c r="M170" t="str">
        <f>VLOOKUP(E170,Index!$A$1:$B$7,2,0)</f>
        <v>YES</v>
      </c>
      <c r="N170" t="str">
        <f t="shared" si="18"/>
        <v>08/10</v>
      </c>
      <c r="O170" t="str">
        <f t="shared" si="19"/>
        <v>28/10</v>
      </c>
      <c r="Q170" s="14">
        <f t="shared" si="20"/>
        <v>0</v>
      </c>
      <c r="R170" s="14">
        <f t="shared" si="21"/>
        <v>0</v>
      </c>
      <c r="S170" s="14">
        <f t="shared" si="22"/>
        <v>0</v>
      </c>
      <c r="T170">
        <f>IF(F170="Airlines 4",IF(N170&lt;="15/10",IF(O170&gt;="02/10",IF(O170&lt;="30/11",'Data - Answer'!G170*15000,0),0),0),0)</f>
        <v>0</v>
      </c>
      <c r="U170" s="14"/>
      <c r="W170">
        <f t="shared" si="23"/>
        <v>23706</v>
      </c>
    </row>
    <row r="171" spans="2:23">
      <c r="B171" s="1">
        <v>53197975</v>
      </c>
      <c r="C171" s="2">
        <v>42285</v>
      </c>
      <c r="D171" s="2">
        <v>42298</v>
      </c>
      <c r="E171" t="s">
        <v>112</v>
      </c>
      <c r="F171" t="s">
        <v>8</v>
      </c>
      <c r="G171">
        <v>2</v>
      </c>
      <c r="H171">
        <v>1806000</v>
      </c>
      <c r="I171" s="14">
        <v>1786200</v>
      </c>
      <c r="J171" s="29" t="s">
        <v>24</v>
      </c>
      <c r="K171">
        <f t="shared" si="16"/>
        <v>5</v>
      </c>
      <c r="L171">
        <f t="shared" si="17"/>
        <v>17</v>
      </c>
      <c r="M171" t="e">
        <f>VLOOKUP(E171,Index!$A$1:$B$7,2,0)</f>
        <v>#N/A</v>
      </c>
      <c r="N171" t="str">
        <f t="shared" si="18"/>
        <v>08/10</v>
      </c>
      <c r="O171" t="str">
        <f t="shared" si="19"/>
        <v>21/10</v>
      </c>
      <c r="Q171" s="14">
        <f t="shared" si="20"/>
        <v>0</v>
      </c>
      <c r="R171" s="14">
        <f t="shared" si="21"/>
        <v>0</v>
      </c>
      <c r="S171" s="14">
        <f t="shared" si="22"/>
        <v>0</v>
      </c>
      <c r="T171">
        <f>IF(F171="Airlines 4",IF(N171&lt;="15/10",IF(O171&gt;="02/10",IF(O171&lt;="30/11",'Data - Answer'!G171*15000,0),0),0),0)</f>
        <v>0</v>
      </c>
      <c r="U171" s="14"/>
      <c r="W171">
        <f t="shared" si="23"/>
        <v>53586</v>
      </c>
    </row>
    <row r="172" spans="2:23">
      <c r="B172" s="1">
        <v>53197640</v>
      </c>
      <c r="C172" s="2">
        <v>42285</v>
      </c>
      <c r="D172" s="2">
        <v>42287</v>
      </c>
      <c r="E172" t="s">
        <v>127</v>
      </c>
      <c r="F172" t="s">
        <v>8</v>
      </c>
      <c r="G172">
        <v>4</v>
      </c>
      <c r="H172">
        <v>3256500</v>
      </c>
      <c r="I172" s="14">
        <v>3221700</v>
      </c>
      <c r="J172" s="29" t="s">
        <v>24</v>
      </c>
      <c r="K172">
        <f t="shared" si="16"/>
        <v>5</v>
      </c>
      <c r="L172">
        <f t="shared" si="17"/>
        <v>17</v>
      </c>
      <c r="M172" t="e">
        <f>VLOOKUP(E172,Index!$A$1:$B$7,2,0)</f>
        <v>#N/A</v>
      </c>
      <c r="N172" t="str">
        <f t="shared" si="18"/>
        <v>08/10</v>
      </c>
      <c r="O172" t="str">
        <f t="shared" si="19"/>
        <v>10/10</v>
      </c>
      <c r="Q172" s="14">
        <f t="shared" si="20"/>
        <v>0</v>
      </c>
      <c r="R172" s="14">
        <f t="shared" si="21"/>
        <v>0</v>
      </c>
      <c r="S172" s="14">
        <f t="shared" si="22"/>
        <v>0</v>
      </c>
      <c r="T172">
        <f>IF(F172="Airlines 4",IF(N172&lt;="15/10",IF(O172&gt;="02/10",IF(O172&lt;="30/11",'Data - Answer'!G172*15000,0),0),0),0)</f>
        <v>0</v>
      </c>
      <c r="U172" s="14"/>
      <c r="W172">
        <f t="shared" si="23"/>
        <v>96651</v>
      </c>
    </row>
    <row r="173" spans="2:23">
      <c r="B173" s="1">
        <v>53198438</v>
      </c>
      <c r="C173" s="2">
        <v>42285</v>
      </c>
      <c r="D173" s="2">
        <v>42286</v>
      </c>
      <c r="E173" t="s">
        <v>109</v>
      </c>
      <c r="F173" t="s">
        <v>8</v>
      </c>
      <c r="G173">
        <v>1</v>
      </c>
      <c r="H173">
        <v>708800</v>
      </c>
      <c r="I173" s="14">
        <v>701000</v>
      </c>
      <c r="J173" s="29" t="s">
        <v>24</v>
      </c>
      <c r="K173">
        <f t="shared" si="16"/>
        <v>5</v>
      </c>
      <c r="L173">
        <f t="shared" si="17"/>
        <v>17</v>
      </c>
      <c r="M173" t="e">
        <f>VLOOKUP(E173,Index!$A$1:$B$7,2,0)</f>
        <v>#N/A</v>
      </c>
      <c r="N173" t="str">
        <f t="shared" si="18"/>
        <v>08/10</v>
      </c>
      <c r="O173" t="str">
        <f t="shared" si="19"/>
        <v>09/10</v>
      </c>
      <c r="Q173" s="14">
        <f t="shared" si="20"/>
        <v>0</v>
      </c>
      <c r="R173" s="14">
        <f t="shared" si="21"/>
        <v>0</v>
      </c>
      <c r="S173" s="14">
        <f t="shared" si="22"/>
        <v>0</v>
      </c>
      <c r="T173">
        <f>IF(F173="Airlines 4",IF(N173&lt;="15/10",IF(O173&gt;="02/10",IF(O173&lt;="30/11",'Data - Answer'!G173*15000,0),0),0),0)</f>
        <v>0</v>
      </c>
      <c r="U173" s="14"/>
      <c r="W173">
        <f t="shared" si="23"/>
        <v>21030</v>
      </c>
    </row>
    <row r="174" spans="2:23">
      <c r="B174" s="1">
        <v>53198442</v>
      </c>
      <c r="C174" s="2">
        <v>42285</v>
      </c>
      <c r="D174" s="2">
        <v>42287</v>
      </c>
      <c r="E174" t="s">
        <v>128</v>
      </c>
      <c r="F174" t="s">
        <v>8</v>
      </c>
      <c r="G174">
        <v>1</v>
      </c>
      <c r="H174">
        <v>1612000</v>
      </c>
      <c r="I174" s="14">
        <v>1594300</v>
      </c>
      <c r="J174" s="29" t="s">
        <v>28</v>
      </c>
      <c r="K174">
        <f t="shared" si="16"/>
        <v>5</v>
      </c>
      <c r="L174">
        <f t="shared" si="17"/>
        <v>17</v>
      </c>
      <c r="M174" t="str">
        <f>VLOOKUP(E174,Index!$A$1:$B$7,2,0)</f>
        <v>YES</v>
      </c>
      <c r="N174" t="str">
        <f t="shared" si="18"/>
        <v>08/10</v>
      </c>
      <c r="O174" t="str">
        <f t="shared" si="19"/>
        <v>10/10</v>
      </c>
      <c r="Q174" s="14">
        <f t="shared" si="20"/>
        <v>0</v>
      </c>
      <c r="R174" s="14">
        <f t="shared" si="21"/>
        <v>0</v>
      </c>
      <c r="S174" s="14">
        <f t="shared" si="22"/>
        <v>0</v>
      </c>
      <c r="T174">
        <f>IF(F174="Airlines 4",IF(N174&lt;="15/10",IF(O174&gt;="02/10",IF(O174&lt;="30/11",'Data - Answer'!G174*15000,0),0),0),0)</f>
        <v>0</v>
      </c>
      <c r="U174" s="14"/>
      <c r="W174">
        <f t="shared" si="23"/>
        <v>3000</v>
      </c>
    </row>
    <row r="175" spans="2:23">
      <c r="B175" s="1">
        <v>53198437</v>
      </c>
      <c r="C175" s="2">
        <v>42285</v>
      </c>
      <c r="D175" s="2">
        <v>42288</v>
      </c>
      <c r="E175" t="s">
        <v>129</v>
      </c>
      <c r="F175" t="s">
        <v>8</v>
      </c>
      <c r="G175">
        <v>1</v>
      </c>
      <c r="H175">
        <v>1504700</v>
      </c>
      <c r="I175" s="14">
        <v>1500800</v>
      </c>
      <c r="J175" s="29" t="s">
        <v>28</v>
      </c>
      <c r="K175">
        <f t="shared" si="16"/>
        <v>5</v>
      </c>
      <c r="L175">
        <f t="shared" si="17"/>
        <v>17</v>
      </c>
      <c r="M175" t="e">
        <f>VLOOKUP(E175,Index!$A$1:$B$7,2,0)</f>
        <v>#N/A</v>
      </c>
      <c r="N175" t="str">
        <f t="shared" si="18"/>
        <v>08/10</v>
      </c>
      <c r="O175" t="str">
        <f t="shared" si="19"/>
        <v>11/10</v>
      </c>
      <c r="Q175" s="14">
        <f t="shared" si="20"/>
        <v>0</v>
      </c>
      <c r="R175" s="14">
        <f t="shared" si="21"/>
        <v>0</v>
      </c>
      <c r="S175" s="14">
        <f t="shared" si="22"/>
        <v>0</v>
      </c>
      <c r="T175">
        <f>IF(F175="Airlines 4",IF(N175&lt;="15/10",IF(O175&gt;="02/10",IF(O175&lt;="30/11",'Data - Answer'!G175*15000,0),0),0),0)</f>
        <v>0</v>
      </c>
      <c r="U175" s="14"/>
      <c r="W175">
        <f t="shared" si="23"/>
        <v>3000</v>
      </c>
    </row>
    <row r="176" spans="2:23">
      <c r="B176" s="1">
        <v>53197348</v>
      </c>
      <c r="C176" s="2">
        <v>42287</v>
      </c>
      <c r="D176" s="2">
        <v>42288</v>
      </c>
      <c r="E176" t="s">
        <v>62</v>
      </c>
      <c r="F176" t="s">
        <v>8</v>
      </c>
      <c r="G176">
        <v>1</v>
      </c>
      <c r="H176">
        <v>903000</v>
      </c>
      <c r="I176" s="14">
        <v>893100</v>
      </c>
      <c r="J176" s="29" t="s">
        <v>28</v>
      </c>
      <c r="K176">
        <f t="shared" si="16"/>
        <v>7</v>
      </c>
      <c r="L176">
        <f t="shared" si="17"/>
        <v>15</v>
      </c>
      <c r="M176" t="str">
        <f>VLOOKUP(E176,Index!$A$1:$B$7,2,0)</f>
        <v>YES</v>
      </c>
      <c r="N176" t="str">
        <f t="shared" si="18"/>
        <v>10/10</v>
      </c>
      <c r="O176" t="str">
        <f t="shared" si="19"/>
        <v>11/10</v>
      </c>
      <c r="Q176" s="14">
        <f t="shared" si="20"/>
        <v>0</v>
      </c>
      <c r="R176" s="14">
        <f t="shared" si="21"/>
        <v>0</v>
      </c>
      <c r="S176" s="14">
        <f t="shared" si="22"/>
        <v>0</v>
      </c>
      <c r="T176">
        <f>IF(F176="Airlines 4",IF(N176&lt;="15/10",IF(O176&gt;="02/10",IF(O176&lt;="30/11",'Data - Answer'!G176*15000,0),0),0),0)</f>
        <v>0</v>
      </c>
      <c r="U176" s="14"/>
      <c r="W176">
        <f t="shared" si="23"/>
        <v>3000</v>
      </c>
    </row>
    <row r="177" spans="2:23">
      <c r="B177" s="1">
        <v>53198448</v>
      </c>
      <c r="C177" s="2">
        <v>42287</v>
      </c>
      <c r="D177" s="2">
        <v>42345</v>
      </c>
      <c r="E177" t="s">
        <v>80</v>
      </c>
      <c r="F177" t="s">
        <v>8</v>
      </c>
      <c r="G177">
        <v>1</v>
      </c>
      <c r="H177">
        <v>1147300</v>
      </c>
      <c r="I177" s="14">
        <v>1134700</v>
      </c>
      <c r="J177" s="29" t="s">
        <v>24</v>
      </c>
      <c r="K177">
        <f t="shared" si="16"/>
        <v>7</v>
      </c>
      <c r="L177">
        <f t="shared" si="17"/>
        <v>15</v>
      </c>
      <c r="M177" t="e">
        <f>VLOOKUP(E177,Index!$A$1:$B$7,2,0)</f>
        <v>#N/A</v>
      </c>
      <c r="N177" t="str">
        <f t="shared" si="18"/>
        <v>10/10</v>
      </c>
      <c r="O177" t="str">
        <f t="shared" si="19"/>
        <v>07/12</v>
      </c>
      <c r="Q177" s="14">
        <f t="shared" si="20"/>
        <v>0</v>
      </c>
      <c r="R177" s="14">
        <f t="shared" si="21"/>
        <v>0</v>
      </c>
      <c r="S177" s="14">
        <f t="shared" si="22"/>
        <v>0</v>
      </c>
      <c r="T177">
        <f>IF(F177="Airlines 4",IF(N177&lt;="15/10",IF(O177&gt;="02/10",IF(O177&lt;="30/11",'Data - Answer'!G177*15000,0),0),0),0)</f>
        <v>0</v>
      </c>
      <c r="U177" s="14"/>
      <c r="W177">
        <f t="shared" si="23"/>
        <v>34041</v>
      </c>
    </row>
    <row r="178" spans="2:23">
      <c r="B178" s="1">
        <v>53198519</v>
      </c>
      <c r="C178" s="2">
        <v>42287</v>
      </c>
      <c r="D178" s="2">
        <v>42287</v>
      </c>
      <c r="E178" t="s">
        <v>130</v>
      </c>
      <c r="F178" t="s">
        <v>8</v>
      </c>
      <c r="G178">
        <v>1</v>
      </c>
      <c r="H178">
        <v>1233000</v>
      </c>
      <c r="I178" s="14">
        <v>1219400</v>
      </c>
      <c r="J178" s="29" t="s">
        <v>24</v>
      </c>
      <c r="K178">
        <f t="shared" si="16"/>
        <v>7</v>
      </c>
      <c r="L178">
        <f t="shared" si="17"/>
        <v>15</v>
      </c>
      <c r="M178" t="e">
        <f>VLOOKUP(E178,Index!$A$1:$B$7,2,0)</f>
        <v>#N/A</v>
      </c>
      <c r="N178" t="str">
        <f t="shared" si="18"/>
        <v>10/10</v>
      </c>
      <c r="O178" t="str">
        <f t="shared" si="19"/>
        <v>10/10</v>
      </c>
      <c r="Q178" s="14">
        <f t="shared" si="20"/>
        <v>0</v>
      </c>
      <c r="R178" s="14">
        <f t="shared" si="21"/>
        <v>0</v>
      </c>
      <c r="S178" s="14">
        <f t="shared" si="22"/>
        <v>0</v>
      </c>
      <c r="T178">
        <f>IF(F178="Airlines 4",IF(N178&lt;="15/10",IF(O178&gt;="02/10",IF(O178&lt;="30/11",'Data - Answer'!G178*15000,0),0),0),0)</f>
        <v>0</v>
      </c>
      <c r="U178" s="14"/>
      <c r="W178">
        <f t="shared" si="23"/>
        <v>36582</v>
      </c>
    </row>
    <row r="179" spans="2:23">
      <c r="B179" s="1">
        <v>53198413</v>
      </c>
      <c r="C179" s="2">
        <v>42287</v>
      </c>
      <c r="D179" s="2">
        <v>42288</v>
      </c>
      <c r="E179" t="s">
        <v>41</v>
      </c>
      <c r="F179" t="s">
        <v>8</v>
      </c>
      <c r="G179">
        <v>1</v>
      </c>
      <c r="H179">
        <v>870000</v>
      </c>
      <c r="I179" s="14">
        <v>860400</v>
      </c>
      <c r="J179" s="29" t="s">
        <v>24</v>
      </c>
      <c r="K179">
        <f t="shared" si="16"/>
        <v>7</v>
      </c>
      <c r="L179">
        <f t="shared" si="17"/>
        <v>15</v>
      </c>
      <c r="M179" t="e">
        <f>VLOOKUP(E179,Index!$A$1:$B$7,2,0)</f>
        <v>#N/A</v>
      </c>
      <c r="N179" t="str">
        <f t="shared" si="18"/>
        <v>10/10</v>
      </c>
      <c r="O179" t="str">
        <f t="shared" si="19"/>
        <v>11/10</v>
      </c>
      <c r="Q179" s="14">
        <f t="shared" si="20"/>
        <v>0</v>
      </c>
      <c r="R179" s="14">
        <f t="shared" si="21"/>
        <v>0</v>
      </c>
      <c r="S179" s="14">
        <f t="shared" si="22"/>
        <v>0</v>
      </c>
      <c r="T179">
        <f>IF(F179="Airlines 4",IF(N179&lt;="15/10",IF(O179&gt;="02/10",IF(O179&lt;="30/11",'Data - Answer'!G179*15000,0),0),0),0)</f>
        <v>0</v>
      </c>
      <c r="U179" s="14"/>
      <c r="W179">
        <f t="shared" si="23"/>
        <v>25812</v>
      </c>
    </row>
    <row r="180" spans="2:23">
      <c r="B180" s="1">
        <v>53198517</v>
      </c>
      <c r="C180" s="2">
        <v>42287</v>
      </c>
      <c r="D180" s="2">
        <v>42290</v>
      </c>
      <c r="E180" t="s">
        <v>80</v>
      </c>
      <c r="F180" t="s">
        <v>8</v>
      </c>
      <c r="G180">
        <v>4</v>
      </c>
      <c r="H180">
        <v>4929700</v>
      </c>
      <c r="I180" s="14">
        <v>4876900</v>
      </c>
      <c r="J180" s="29" t="s">
        <v>24</v>
      </c>
      <c r="K180">
        <f t="shared" si="16"/>
        <v>7</v>
      </c>
      <c r="L180">
        <f t="shared" si="17"/>
        <v>15</v>
      </c>
      <c r="M180" t="e">
        <f>VLOOKUP(E180,Index!$A$1:$B$7,2,0)</f>
        <v>#N/A</v>
      </c>
      <c r="N180" t="str">
        <f t="shared" si="18"/>
        <v>10/10</v>
      </c>
      <c r="O180" t="str">
        <f t="shared" si="19"/>
        <v>13/10</v>
      </c>
      <c r="Q180" s="14">
        <f t="shared" si="20"/>
        <v>0</v>
      </c>
      <c r="R180" s="14">
        <f t="shared" si="21"/>
        <v>0</v>
      </c>
      <c r="S180" s="14">
        <f t="shared" si="22"/>
        <v>0</v>
      </c>
      <c r="T180">
        <f>IF(F180="Airlines 4",IF(N180&lt;="15/10",IF(O180&gt;="02/10",IF(O180&lt;="30/11",'Data - Answer'!G180*15000,0),0),0),0)</f>
        <v>0</v>
      </c>
      <c r="U180" s="14"/>
      <c r="W180">
        <f t="shared" si="23"/>
        <v>146307</v>
      </c>
    </row>
    <row r="181" spans="2:23">
      <c r="B181" s="1">
        <v>53198518</v>
      </c>
      <c r="C181" s="2">
        <v>42287</v>
      </c>
      <c r="D181" s="2">
        <v>42294</v>
      </c>
      <c r="E181" t="s">
        <v>58</v>
      </c>
      <c r="F181" t="s">
        <v>8</v>
      </c>
      <c r="G181">
        <v>1</v>
      </c>
      <c r="H181">
        <v>1140600</v>
      </c>
      <c r="I181" s="14">
        <v>1128100</v>
      </c>
      <c r="J181" s="29" t="s">
        <v>24</v>
      </c>
      <c r="K181">
        <f t="shared" si="16"/>
        <v>7</v>
      </c>
      <c r="L181">
        <f t="shared" si="17"/>
        <v>15</v>
      </c>
      <c r="M181" t="e">
        <f>VLOOKUP(E181,Index!$A$1:$B$7,2,0)</f>
        <v>#N/A</v>
      </c>
      <c r="N181" t="str">
        <f t="shared" si="18"/>
        <v>10/10</v>
      </c>
      <c r="O181" t="str">
        <f t="shared" si="19"/>
        <v>17/10</v>
      </c>
      <c r="Q181" s="14">
        <f t="shared" si="20"/>
        <v>0</v>
      </c>
      <c r="R181" s="14">
        <f t="shared" si="21"/>
        <v>0</v>
      </c>
      <c r="S181" s="14">
        <f t="shared" si="22"/>
        <v>0</v>
      </c>
      <c r="T181">
        <f>IF(F181="Airlines 4",IF(N181&lt;="15/10",IF(O181&gt;="02/10",IF(O181&lt;="30/11",'Data - Answer'!G181*15000,0),0),0),0)</f>
        <v>0</v>
      </c>
      <c r="U181" s="14"/>
      <c r="W181">
        <f t="shared" si="23"/>
        <v>33843</v>
      </c>
    </row>
    <row r="182" spans="2:23">
      <c r="B182" s="1">
        <v>53198576</v>
      </c>
      <c r="C182" s="2">
        <v>42287</v>
      </c>
      <c r="D182" s="2">
        <v>42293</v>
      </c>
      <c r="E182" t="s">
        <v>51</v>
      </c>
      <c r="F182" t="s">
        <v>8</v>
      </c>
      <c r="G182">
        <v>1</v>
      </c>
      <c r="H182">
        <v>1708000</v>
      </c>
      <c r="I182" s="14">
        <v>1689200</v>
      </c>
      <c r="J182" s="29" t="s">
        <v>24</v>
      </c>
      <c r="K182">
        <f t="shared" si="16"/>
        <v>7</v>
      </c>
      <c r="L182">
        <f t="shared" si="17"/>
        <v>15</v>
      </c>
      <c r="M182" t="e">
        <f>VLOOKUP(E182,Index!$A$1:$B$7,2,0)</f>
        <v>#N/A</v>
      </c>
      <c r="N182" t="str">
        <f t="shared" si="18"/>
        <v>10/10</v>
      </c>
      <c r="O182" t="str">
        <f t="shared" si="19"/>
        <v>16/10</v>
      </c>
      <c r="Q182" s="14">
        <f t="shared" si="20"/>
        <v>0</v>
      </c>
      <c r="R182" s="14">
        <f t="shared" si="21"/>
        <v>0</v>
      </c>
      <c r="S182" s="14">
        <f t="shared" si="22"/>
        <v>0</v>
      </c>
      <c r="T182">
        <f>IF(F182="Airlines 4",IF(N182&lt;="15/10",IF(O182&gt;="02/10",IF(O182&lt;="30/11",'Data - Answer'!G182*15000,0),0),0),0)</f>
        <v>0</v>
      </c>
      <c r="U182" s="14"/>
      <c r="W182">
        <f t="shared" si="23"/>
        <v>50676</v>
      </c>
    </row>
    <row r="183" spans="2:23">
      <c r="B183" s="1">
        <v>53198487</v>
      </c>
      <c r="C183" s="2">
        <v>42287</v>
      </c>
      <c r="D183" s="2">
        <v>42287</v>
      </c>
      <c r="E183" t="s">
        <v>131</v>
      </c>
      <c r="F183" t="s">
        <v>8</v>
      </c>
      <c r="G183">
        <v>1</v>
      </c>
      <c r="H183">
        <v>451000</v>
      </c>
      <c r="I183" s="14">
        <v>446000</v>
      </c>
      <c r="J183" s="29" t="s">
        <v>24</v>
      </c>
      <c r="K183">
        <f t="shared" si="16"/>
        <v>7</v>
      </c>
      <c r="L183">
        <f t="shared" si="17"/>
        <v>15</v>
      </c>
      <c r="M183" t="e">
        <f>VLOOKUP(E183,Index!$A$1:$B$7,2,0)</f>
        <v>#N/A</v>
      </c>
      <c r="N183" t="str">
        <f t="shared" si="18"/>
        <v>10/10</v>
      </c>
      <c r="O183" t="str">
        <f t="shared" si="19"/>
        <v>10/10</v>
      </c>
      <c r="Q183" s="14">
        <f t="shared" si="20"/>
        <v>0</v>
      </c>
      <c r="R183" s="14">
        <f t="shared" si="21"/>
        <v>0</v>
      </c>
      <c r="S183" s="14">
        <f t="shared" si="22"/>
        <v>0</v>
      </c>
      <c r="T183">
        <f>IF(F183="Airlines 4",IF(N183&lt;="15/10",IF(O183&gt;="02/10",IF(O183&lt;="30/11",'Data - Answer'!G183*15000,0),0),0),0)</f>
        <v>0</v>
      </c>
      <c r="U183" s="14"/>
      <c r="W183">
        <f t="shared" si="23"/>
        <v>13380</v>
      </c>
    </row>
    <row r="184" spans="2:23">
      <c r="B184" s="1">
        <v>53198549</v>
      </c>
      <c r="C184" s="2">
        <v>42287</v>
      </c>
      <c r="D184" s="2">
        <v>42287</v>
      </c>
      <c r="E184" t="s">
        <v>132</v>
      </c>
      <c r="F184" t="s">
        <v>8</v>
      </c>
      <c r="G184">
        <v>1</v>
      </c>
      <c r="H184">
        <v>464500</v>
      </c>
      <c r="I184" s="14">
        <v>459400</v>
      </c>
      <c r="J184" s="29" t="s">
        <v>24</v>
      </c>
      <c r="K184">
        <f t="shared" si="16"/>
        <v>7</v>
      </c>
      <c r="L184">
        <f t="shared" si="17"/>
        <v>15</v>
      </c>
      <c r="M184" t="e">
        <f>VLOOKUP(E184,Index!$A$1:$B$7,2,0)</f>
        <v>#N/A</v>
      </c>
      <c r="N184" t="str">
        <f t="shared" si="18"/>
        <v>10/10</v>
      </c>
      <c r="O184" t="str">
        <f t="shared" si="19"/>
        <v>10/10</v>
      </c>
      <c r="Q184" s="14">
        <f t="shared" si="20"/>
        <v>0</v>
      </c>
      <c r="R184" s="14">
        <f t="shared" si="21"/>
        <v>0</v>
      </c>
      <c r="S184" s="14">
        <f t="shared" si="22"/>
        <v>0</v>
      </c>
      <c r="T184">
        <f>IF(F184="Airlines 4",IF(N184&lt;="15/10",IF(O184&gt;="02/10",IF(O184&lt;="30/11",'Data - Answer'!G184*15000,0),0),0),0)</f>
        <v>0</v>
      </c>
      <c r="U184" s="14"/>
      <c r="W184">
        <f t="shared" si="23"/>
        <v>13782</v>
      </c>
    </row>
    <row r="185" spans="2:23">
      <c r="B185" s="1">
        <v>53198457</v>
      </c>
      <c r="C185" s="2">
        <v>42287</v>
      </c>
      <c r="D185" s="2">
        <v>42290</v>
      </c>
      <c r="E185" t="s">
        <v>133</v>
      </c>
      <c r="F185" t="s">
        <v>8</v>
      </c>
      <c r="G185">
        <v>1</v>
      </c>
      <c r="H185">
        <v>2610000</v>
      </c>
      <c r="I185" s="14">
        <v>2590000</v>
      </c>
      <c r="J185" s="29" t="s">
        <v>24</v>
      </c>
      <c r="K185">
        <f t="shared" si="16"/>
        <v>7</v>
      </c>
      <c r="L185">
        <f t="shared" si="17"/>
        <v>15</v>
      </c>
      <c r="M185" t="e">
        <f>VLOOKUP(E185,Index!$A$1:$B$7,2,0)</f>
        <v>#N/A</v>
      </c>
      <c r="N185" t="str">
        <f t="shared" si="18"/>
        <v>10/10</v>
      </c>
      <c r="O185" t="str">
        <f t="shared" si="19"/>
        <v>13/10</v>
      </c>
      <c r="Q185" s="14">
        <f t="shared" si="20"/>
        <v>0</v>
      </c>
      <c r="R185" s="14">
        <f t="shared" si="21"/>
        <v>0</v>
      </c>
      <c r="S185" s="14">
        <f t="shared" si="22"/>
        <v>0</v>
      </c>
      <c r="T185">
        <f>IF(F185="Airlines 4",IF(N185&lt;="15/10",IF(O185&gt;="02/10",IF(O185&lt;="30/11",'Data - Answer'!G185*15000,0),0),0),0)</f>
        <v>0</v>
      </c>
      <c r="U185" s="14"/>
      <c r="W185">
        <f t="shared" si="23"/>
        <v>77700</v>
      </c>
    </row>
    <row r="186" spans="2:23">
      <c r="B186" s="1">
        <v>53197948</v>
      </c>
      <c r="C186" s="2">
        <v>42287</v>
      </c>
      <c r="D186" s="2">
        <v>42289</v>
      </c>
      <c r="E186" t="s">
        <v>106</v>
      </c>
      <c r="F186" t="s">
        <v>8</v>
      </c>
      <c r="G186">
        <v>1</v>
      </c>
      <c r="H186">
        <v>605000</v>
      </c>
      <c r="I186" s="14">
        <v>598300</v>
      </c>
      <c r="J186" s="29" t="s">
        <v>24</v>
      </c>
      <c r="K186">
        <f t="shared" si="16"/>
        <v>7</v>
      </c>
      <c r="L186">
        <f t="shared" si="17"/>
        <v>15</v>
      </c>
      <c r="M186" t="e">
        <f>VLOOKUP(E186,Index!$A$1:$B$7,2,0)</f>
        <v>#N/A</v>
      </c>
      <c r="N186" t="str">
        <f t="shared" si="18"/>
        <v>10/10</v>
      </c>
      <c r="O186" t="str">
        <f t="shared" si="19"/>
        <v>12/10</v>
      </c>
      <c r="Q186" s="14">
        <f t="shared" si="20"/>
        <v>0</v>
      </c>
      <c r="R186" s="14">
        <f t="shared" si="21"/>
        <v>0</v>
      </c>
      <c r="S186" s="14">
        <f t="shared" si="22"/>
        <v>0</v>
      </c>
      <c r="T186">
        <f>IF(F186="Airlines 4",IF(N186&lt;="15/10",IF(O186&gt;="02/10",IF(O186&lt;="30/11",'Data - Answer'!G186*15000,0),0),0),0)</f>
        <v>0</v>
      </c>
      <c r="U186" s="14"/>
      <c r="W186">
        <f t="shared" si="23"/>
        <v>17949</v>
      </c>
    </row>
    <row r="187" spans="2:23">
      <c r="B187" s="1">
        <v>53195708</v>
      </c>
      <c r="C187" s="2">
        <v>42287</v>
      </c>
      <c r="D187" s="2">
        <v>42291</v>
      </c>
      <c r="E187" t="s">
        <v>134</v>
      </c>
      <c r="F187" t="s">
        <v>8</v>
      </c>
      <c r="G187">
        <v>1</v>
      </c>
      <c r="H187">
        <v>1397000</v>
      </c>
      <c r="I187" s="14">
        <v>1381600</v>
      </c>
      <c r="J187" s="29" t="s">
        <v>24</v>
      </c>
      <c r="K187">
        <f t="shared" si="16"/>
        <v>7</v>
      </c>
      <c r="L187">
        <f t="shared" si="17"/>
        <v>15</v>
      </c>
      <c r="M187" t="e">
        <f>VLOOKUP(E187,Index!$A$1:$B$7,2,0)</f>
        <v>#N/A</v>
      </c>
      <c r="N187" t="str">
        <f t="shared" si="18"/>
        <v>10/10</v>
      </c>
      <c r="O187" t="str">
        <f t="shared" si="19"/>
        <v>14/10</v>
      </c>
      <c r="Q187" s="14">
        <f t="shared" si="20"/>
        <v>0</v>
      </c>
      <c r="R187" s="14">
        <f t="shared" si="21"/>
        <v>0</v>
      </c>
      <c r="S187" s="14">
        <f t="shared" si="22"/>
        <v>0</v>
      </c>
      <c r="T187">
        <f>IF(F187="Airlines 4",IF(N187&lt;="15/10",IF(O187&gt;="02/10",IF(O187&lt;="30/11",'Data - Answer'!G187*15000,0),0),0),0)</f>
        <v>0</v>
      </c>
      <c r="U187" s="14"/>
      <c r="W187">
        <f t="shared" si="23"/>
        <v>41448</v>
      </c>
    </row>
    <row r="188" spans="2:23">
      <c r="B188" s="1">
        <v>53198577</v>
      </c>
      <c r="C188" s="2">
        <v>42289</v>
      </c>
      <c r="D188" s="2">
        <v>42372</v>
      </c>
      <c r="E188" t="s">
        <v>97</v>
      </c>
      <c r="F188" t="s">
        <v>8</v>
      </c>
      <c r="G188">
        <v>1</v>
      </c>
      <c r="H188">
        <v>1210400</v>
      </c>
      <c r="I188" s="14">
        <v>1204300</v>
      </c>
      <c r="J188" s="29" t="s">
        <v>28</v>
      </c>
      <c r="K188">
        <f t="shared" si="16"/>
        <v>2</v>
      </c>
      <c r="L188">
        <f t="shared" si="17"/>
        <v>12</v>
      </c>
      <c r="M188" t="str">
        <f>VLOOKUP(E188,Index!$A$1:$B$7,2,0)</f>
        <v>YES</v>
      </c>
      <c r="N188" t="str">
        <f t="shared" si="18"/>
        <v>12/10</v>
      </c>
      <c r="O188" t="str">
        <f t="shared" si="19"/>
        <v>03/01</v>
      </c>
      <c r="Q188" s="14">
        <f t="shared" si="20"/>
        <v>0</v>
      </c>
      <c r="R188" s="14">
        <f t="shared" si="21"/>
        <v>0</v>
      </c>
      <c r="S188" s="14">
        <f t="shared" si="22"/>
        <v>0</v>
      </c>
      <c r="T188">
        <f>IF(F188="Airlines 4",IF(N188&lt;="15/10",IF(O188&gt;="02/10",IF(O188&lt;="30/11",'Data - Answer'!G188*15000,0),0),0),0)</f>
        <v>0</v>
      </c>
      <c r="U188" s="14"/>
      <c r="W188">
        <f t="shared" si="23"/>
        <v>3000</v>
      </c>
    </row>
    <row r="189" spans="2:23">
      <c r="B189" s="1">
        <v>53197734</v>
      </c>
      <c r="C189" s="2">
        <v>42289</v>
      </c>
      <c r="D189" s="2">
        <v>42328</v>
      </c>
      <c r="E189" t="s">
        <v>82</v>
      </c>
      <c r="F189" t="s">
        <v>8</v>
      </c>
      <c r="G189">
        <v>1</v>
      </c>
      <c r="H189">
        <v>727000</v>
      </c>
      <c r="I189" s="14">
        <v>719000</v>
      </c>
      <c r="J189" s="29" t="s">
        <v>28</v>
      </c>
      <c r="K189">
        <f t="shared" si="16"/>
        <v>2</v>
      </c>
      <c r="L189">
        <f t="shared" si="17"/>
        <v>12</v>
      </c>
      <c r="M189" t="e">
        <f>VLOOKUP(E189,Index!$A$1:$B$7,2,0)</f>
        <v>#N/A</v>
      </c>
      <c r="N189" t="str">
        <f t="shared" si="18"/>
        <v>12/10</v>
      </c>
      <c r="O189" t="str">
        <f t="shared" si="19"/>
        <v>20/11</v>
      </c>
      <c r="Q189" s="14">
        <f t="shared" si="20"/>
        <v>0</v>
      </c>
      <c r="R189" s="14">
        <f t="shared" si="21"/>
        <v>0</v>
      </c>
      <c r="S189" s="14">
        <f t="shared" si="22"/>
        <v>0</v>
      </c>
      <c r="T189">
        <f>IF(F189="Airlines 4",IF(N189&lt;="15/10",IF(O189&gt;="02/10",IF(O189&lt;="30/11",'Data - Answer'!G189*15000,0),0),0),0)</f>
        <v>0</v>
      </c>
      <c r="U189" s="14"/>
      <c r="W189">
        <f t="shared" si="23"/>
        <v>3000</v>
      </c>
    </row>
    <row r="190" spans="2:23">
      <c r="B190" s="1">
        <v>53198589</v>
      </c>
      <c r="C190" s="2">
        <v>42289</v>
      </c>
      <c r="D190" s="2">
        <v>42291</v>
      </c>
      <c r="E190" t="s">
        <v>135</v>
      </c>
      <c r="F190" t="s">
        <v>8</v>
      </c>
      <c r="G190">
        <v>1</v>
      </c>
      <c r="H190">
        <v>2960000</v>
      </c>
      <c r="I190" s="14">
        <v>2940000</v>
      </c>
      <c r="J190" s="29" t="s">
        <v>28</v>
      </c>
      <c r="K190">
        <f t="shared" si="16"/>
        <v>2</v>
      </c>
      <c r="L190">
        <f t="shared" si="17"/>
        <v>12</v>
      </c>
      <c r="M190" t="e">
        <f>VLOOKUP(E190,Index!$A$1:$B$7,2,0)</f>
        <v>#N/A</v>
      </c>
      <c r="N190" t="str">
        <f t="shared" si="18"/>
        <v>12/10</v>
      </c>
      <c r="O190" t="str">
        <f t="shared" si="19"/>
        <v>14/10</v>
      </c>
      <c r="Q190" s="14">
        <f t="shared" si="20"/>
        <v>0</v>
      </c>
      <c r="R190" s="14">
        <f t="shared" si="21"/>
        <v>0</v>
      </c>
      <c r="S190" s="14">
        <f t="shared" si="22"/>
        <v>0</v>
      </c>
      <c r="T190">
        <f>IF(F190="Airlines 4",IF(N190&lt;="15/10",IF(O190&gt;="02/10",IF(O190&lt;="30/11",'Data - Answer'!G190*15000,0),0),0),0)</f>
        <v>0</v>
      </c>
      <c r="U190" s="14"/>
      <c r="W190">
        <f t="shared" si="23"/>
        <v>3000</v>
      </c>
    </row>
    <row r="191" spans="2:23">
      <c r="B191" s="1">
        <v>53198391</v>
      </c>
      <c r="C191" s="2">
        <v>42289</v>
      </c>
      <c r="D191" s="2">
        <v>42323</v>
      </c>
      <c r="E191" t="s">
        <v>136</v>
      </c>
      <c r="F191" t="s">
        <v>8</v>
      </c>
      <c r="G191">
        <v>1</v>
      </c>
      <c r="H191">
        <v>591000</v>
      </c>
      <c r="I191" s="14">
        <v>584500</v>
      </c>
      <c r="J191" s="29" t="s">
        <v>24</v>
      </c>
      <c r="K191">
        <f t="shared" si="16"/>
        <v>2</v>
      </c>
      <c r="L191">
        <f t="shared" si="17"/>
        <v>12</v>
      </c>
      <c r="M191" t="e">
        <f>VLOOKUP(E191,Index!$A$1:$B$7,2,0)</f>
        <v>#N/A</v>
      </c>
      <c r="N191" t="str">
        <f t="shared" si="18"/>
        <v>12/10</v>
      </c>
      <c r="O191" t="str">
        <f t="shared" si="19"/>
        <v>15/11</v>
      </c>
      <c r="Q191" s="14">
        <f t="shared" si="20"/>
        <v>0</v>
      </c>
      <c r="R191" s="14">
        <f t="shared" si="21"/>
        <v>0</v>
      </c>
      <c r="S191" s="14">
        <f t="shared" si="22"/>
        <v>0</v>
      </c>
      <c r="T191">
        <f>IF(F191="Airlines 4",IF(N191&lt;="15/10",IF(O191&gt;="02/10",IF(O191&lt;="30/11",'Data - Answer'!G191*15000,0),0),0),0)</f>
        <v>0</v>
      </c>
      <c r="U191" s="14"/>
      <c r="W191">
        <f t="shared" si="23"/>
        <v>17535</v>
      </c>
    </row>
    <row r="192" spans="2:23">
      <c r="B192" s="1">
        <v>53198486</v>
      </c>
      <c r="C192" s="2">
        <v>42289</v>
      </c>
      <c r="D192" s="2">
        <v>42365</v>
      </c>
      <c r="E192" t="s">
        <v>137</v>
      </c>
      <c r="F192" t="s">
        <v>8</v>
      </c>
      <c r="G192">
        <v>1</v>
      </c>
      <c r="H192">
        <v>789000</v>
      </c>
      <c r="I192" s="14">
        <v>780300</v>
      </c>
      <c r="J192" s="29" t="s">
        <v>24</v>
      </c>
      <c r="K192">
        <f t="shared" si="16"/>
        <v>2</v>
      </c>
      <c r="L192">
        <f t="shared" si="17"/>
        <v>12</v>
      </c>
      <c r="M192" t="e">
        <f>VLOOKUP(E192,Index!$A$1:$B$7,2,0)</f>
        <v>#N/A</v>
      </c>
      <c r="N192" t="str">
        <f t="shared" si="18"/>
        <v>12/10</v>
      </c>
      <c r="O192" t="str">
        <f t="shared" si="19"/>
        <v>27/12</v>
      </c>
      <c r="Q192" s="14">
        <f t="shared" si="20"/>
        <v>0</v>
      </c>
      <c r="R192" s="14">
        <f t="shared" si="21"/>
        <v>0</v>
      </c>
      <c r="S192" s="14">
        <f t="shared" si="22"/>
        <v>0</v>
      </c>
      <c r="T192">
        <f>IF(F192="Airlines 4",IF(N192&lt;="15/10",IF(O192&gt;="02/10",IF(O192&lt;="30/11",'Data - Answer'!G192*15000,0),0),0),0)</f>
        <v>0</v>
      </c>
      <c r="U192" s="14"/>
      <c r="W192">
        <f t="shared" si="23"/>
        <v>23409</v>
      </c>
    </row>
    <row r="193" spans="2:23">
      <c r="B193" s="1">
        <v>53198628</v>
      </c>
      <c r="C193" s="2">
        <v>42289</v>
      </c>
      <c r="D193" s="2">
        <v>42295</v>
      </c>
      <c r="E193" t="s">
        <v>55</v>
      </c>
      <c r="F193" t="s">
        <v>8</v>
      </c>
      <c r="G193">
        <v>1</v>
      </c>
      <c r="H193">
        <v>1780800</v>
      </c>
      <c r="I193" s="14">
        <v>1761200</v>
      </c>
      <c r="J193" s="29" t="s">
        <v>24</v>
      </c>
      <c r="K193">
        <f t="shared" si="16"/>
        <v>2</v>
      </c>
      <c r="L193">
        <f t="shared" si="17"/>
        <v>12</v>
      </c>
      <c r="M193" t="e">
        <f>VLOOKUP(E193,Index!$A$1:$B$7,2,0)</f>
        <v>#N/A</v>
      </c>
      <c r="N193" t="str">
        <f t="shared" si="18"/>
        <v>12/10</v>
      </c>
      <c r="O193" t="str">
        <f t="shared" si="19"/>
        <v>18/10</v>
      </c>
      <c r="Q193" s="14">
        <f t="shared" si="20"/>
        <v>0</v>
      </c>
      <c r="R193" s="14">
        <f t="shared" si="21"/>
        <v>0</v>
      </c>
      <c r="S193" s="14">
        <f t="shared" si="22"/>
        <v>0</v>
      </c>
      <c r="T193">
        <f>IF(F193="Airlines 4",IF(N193&lt;="15/10",IF(O193&gt;="02/10",IF(O193&lt;="30/11",'Data - Answer'!G193*15000,0),0),0),0)</f>
        <v>0</v>
      </c>
      <c r="U193" s="14"/>
      <c r="W193">
        <f t="shared" si="23"/>
        <v>52836</v>
      </c>
    </row>
    <row r="194" spans="2:23">
      <c r="B194" s="1">
        <v>53198587</v>
      </c>
      <c r="C194" s="2">
        <v>42289</v>
      </c>
      <c r="D194" s="2">
        <v>42291</v>
      </c>
      <c r="E194" t="s">
        <v>138</v>
      </c>
      <c r="F194" t="s">
        <v>8</v>
      </c>
      <c r="G194">
        <v>2</v>
      </c>
      <c r="H194">
        <v>738000</v>
      </c>
      <c r="I194" s="14">
        <v>729800</v>
      </c>
      <c r="J194" s="29" t="s">
        <v>24</v>
      </c>
      <c r="K194">
        <f t="shared" si="16"/>
        <v>2</v>
      </c>
      <c r="L194">
        <f t="shared" si="17"/>
        <v>12</v>
      </c>
      <c r="M194" t="e">
        <f>VLOOKUP(E194,Index!$A$1:$B$7,2,0)</f>
        <v>#N/A</v>
      </c>
      <c r="N194" t="str">
        <f t="shared" si="18"/>
        <v>12/10</v>
      </c>
      <c r="O194" t="str">
        <f t="shared" si="19"/>
        <v>14/10</v>
      </c>
      <c r="Q194" s="14">
        <f t="shared" si="20"/>
        <v>0</v>
      </c>
      <c r="R194" s="14">
        <f t="shared" si="21"/>
        <v>0</v>
      </c>
      <c r="S194" s="14">
        <f t="shared" si="22"/>
        <v>0</v>
      </c>
      <c r="T194">
        <f>IF(F194="Airlines 4",IF(N194&lt;="15/10",IF(O194&gt;="02/10",IF(O194&lt;="30/11",'Data - Answer'!G194*15000,0),0),0),0)</f>
        <v>0</v>
      </c>
      <c r="U194" s="14"/>
      <c r="W194">
        <f t="shared" si="23"/>
        <v>21894</v>
      </c>
    </row>
    <row r="195" spans="2:23">
      <c r="B195" s="1">
        <v>53198622</v>
      </c>
      <c r="C195" s="2">
        <v>42289</v>
      </c>
      <c r="D195" s="2">
        <v>42368</v>
      </c>
      <c r="E195" t="s">
        <v>79</v>
      </c>
      <c r="F195" t="s">
        <v>8</v>
      </c>
      <c r="G195">
        <v>1</v>
      </c>
      <c r="H195">
        <v>930000</v>
      </c>
      <c r="I195" s="14">
        <v>919800</v>
      </c>
      <c r="J195" s="29" t="s">
        <v>24</v>
      </c>
      <c r="K195">
        <f t="shared" si="16"/>
        <v>2</v>
      </c>
      <c r="L195">
        <f t="shared" si="17"/>
        <v>12</v>
      </c>
      <c r="M195" t="e">
        <f>VLOOKUP(E195,Index!$A$1:$B$7,2,0)</f>
        <v>#N/A</v>
      </c>
      <c r="N195" t="str">
        <f t="shared" si="18"/>
        <v>12/10</v>
      </c>
      <c r="O195" t="str">
        <f t="shared" si="19"/>
        <v>30/12</v>
      </c>
      <c r="Q195" s="14">
        <f t="shared" si="20"/>
        <v>0</v>
      </c>
      <c r="R195" s="14">
        <f t="shared" si="21"/>
        <v>0</v>
      </c>
      <c r="S195" s="14">
        <f t="shared" si="22"/>
        <v>0</v>
      </c>
      <c r="T195">
        <f>IF(F195="Airlines 4",IF(N195&lt;="15/10",IF(O195&gt;="02/10",IF(O195&lt;="30/11",'Data - Answer'!G195*15000,0),0),0),0)</f>
        <v>0</v>
      </c>
      <c r="U195" s="14"/>
      <c r="W195">
        <f t="shared" si="23"/>
        <v>27594</v>
      </c>
    </row>
    <row r="196" spans="2:23">
      <c r="B196" s="1">
        <v>53198635</v>
      </c>
      <c r="C196" s="2">
        <v>42289</v>
      </c>
      <c r="D196" s="2">
        <v>42290</v>
      </c>
      <c r="E196" t="s">
        <v>132</v>
      </c>
      <c r="F196" t="s">
        <v>8</v>
      </c>
      <c r="G196">
        <v>1</v>
      </c>
      <c r="H196">
        <v>464500</v>
      </c>
      <c r="I196" s="14">
        <v>459400</v>
      </c>
      <c r="J196" s="29" t="s">
        <v>24</v>
      </c>
      <c r="K196">
        <f t="shared" si="16"/>
        <v>2</v>
      </c>
      <c r="L196">
        <f t="shared" si="17"/>
        <v>12</v>
      </c>
      <c r="M196" t="e">
        <f>VLOOKUP(E196,Index!$A$1:$B$7,2,0)</f>
        <v>#N/A</v>
      </c>
      <c r="N196" t="str">
        <f t="shared" si="18"/>
        <v>12/10</v>
      </c>
      <c r="O196" t="str">
        <f t="shared" si="19"/>
        <v>13/10</v>
      </c>
      <c r="Q196" s="14">
        <f t="shared" si="20"/>
        <v>0</v>
      </c>
      <c r="R196" s="14">
        <f t="shared" si="21"/>
        <v>0</v>
      </c>
      <c r="S196" s="14">
        <f t="shared" si="22"/>
        <v>0</v>
      </c>
      <c r="T196">
        <f>IF(F196="Airlines 4",IF(N196&lt;="15/10",IF(O196&gt;="02/10",IF(O196&lt;="30/11",'Data - Answer'!G196*15000,0),0),0),0)</f>
        <v>0</v>
      </c>
      <c r="U196" s="14"/>
      <c r="W196">
        <f t="shared" si="23"/>
        <v>13782</v>
      </c>
    </row>
    <row r="197" spans="2:23">
      <c r="B197" s="1">
        <v>53198534</v>
      </c>
      <c r="C197" s="2">
        <v>42289</v>
      </c>
      <c r="D197" s="2">
        <v>42290</v>
      </c>
      <c r="E197" t="s">
        <v>139</v>
      </c>
      <c r="F197" t="s">
        <v>8</v>
      </c>
      <c r="G197">
        <v>1</v>
      </c>
      <c r="H197">
        <v>454000</v>
      </c>
      <c r="I197" s="14">
        <v>449000</v>
      </c>
      <c r="J197" s="29" t="s">
        <v>24</v>
      </c>
      <c r="K197">
        <f t="shared" si="16"/>
        <v>2</v>
      </c>
      <c r="L197">
        <f t="shared" si="17"/>
        <v>12</v>
      </c>
      <c r="M197" t="e">
        <f>VLOOKUP(E197,Index!$A$1:$B$7,2,0)</f>
        <v>#N/A</v>
      </c>
      <c r="N197" t="str">
        <f t="shared" si="18"/>
        <v>12/10</v>
      </c>
      <c r="O197" t="str">
        <f t="shared" si="19"/>
        <v>13/10</v>
      </c>
      <c r="Q197" s="14">
        <f t="shared" si="20"/>
        <v>0</v>
      </c>
      <c r="R197" s="14">
        <f t="shared" si="21"/>
        <v>0</v>
      </c>
      <c r="S197" s="14">
        <f t="shared" si="22"/>
        <v>0</v>
      </c>
      <c r="T197">
        <f>IF(F197="Airlines 4",IF(N197&lt;="15/10",IF(O197&gt;="02/10",IF(O197&lt;="30/11",'Data - Answer'!G197*15000,0),0),0),0)</f>
        <v>0</v>
      </c>
      <c r="U197" s="14"/>
      <c r="W197">
        <f t="shared" si="23"/>
        <v>13470</v>
      </c>
    </row>
    <row r="198" spans="2:23">
      <c r="B198" s="1">
        <v>53198623</v>
      </c>
      <c r="C198" s="2">
        <v>42289</v>
      </c>
      <c r="D198" s="2">
        <v>42296</v>
      </c>
      <c r="E198" t="s">
        <v>82</v>
      </c>
      <c r="F198" t="s">
        <v>8</v>
      </c>
      <c r="G198">
        <v>1</v>
      </c>
      <c r="H198">
        <v>595000</v>
      </c>
      <c r="I198" s="14">
        <v>588500</v>
      </c>
      <c r="J198" s="29" t="s">
        <v>24</v>
      </c>
      <c r="K198">
        <f t="shared" si="16"/>
        <v>2</v>
      </c>
      <c r="L198">
        <f t="shared" si="17"/>
        <v>12</v>
      </c>
      <c r="M198" t="e">
        <f>VLOOKUP(E198,Index!$A$1:$B$7,2,0)</f>
        <v>#N/A</v>
      </c>
      <c r="N198" t="str">
        <f t="shared" si="18"/>
        <v>12/10</v>
      </c>
      <c r="O198" t="str">
        <f t="shared" si="19"/>
        <v>19/10</v>
      </c>
      <c r="Q198" s="14">
        <f t="shared" si="20"/>
        <v>0</v>
      </c>
      <c r="R198" s="14">
        <f t="shared" si="21"/>
        <v>0</v>
      </c>
      <c r="S198" s="14">
        <f t="shared" si="22"/>
        <v>0</v>
      </c>
      <c r="T198">
        <f>IF(F198="Airlines 4",IF(N198&lt;="15/10",IF(O198&gt;="02/10",IF(O198&lt;="30/11",'Data - Answer'!G198*15000,0),0),0),0)</f>
        <v>0</v>
      </c>
      <c r="U198" s="14"/>
      <c r="W198">
        <f t="shared" si="23"/>
        <v>17655</v>
      </c>
    </row>
    <row r="199" spans="2:23">
      <c r="B199" s="1">
        <v>53198670</v>
      </c>
      <c r="C199" s="2">
        <v>42290</v>
      </c>
      <c r="D199" s="2">
        <v>42291</v>
      </c>
      <c r="E199" t="s">
        <v>140</v>
      </c>
      <c r="F199" t="s">
        <v>8</v>
      </c>
      <c r="G199">
        <v>1</v>
      </c>
      <c r="H199">
        <v>1705000</v>
      </c>
      <c r="I199" s="14">
        <v>1686200</v>
      </c>
      <c r="J199" s="29" t="s">
        <v>24</v>
      </c>
      <c r="K199">
        <f t="shared" ref="K199:K262" si="24">WEEKDAY(C199)</f>
        <v>3</v>
      </c>
      <c r="L199">
        <f t="shared" ref="L199:L262" si="25">SUMIFS(G:G,F:F,F199,C:C,C199)</f>
        <v>22</v>
      </c>
      <c r="M199" t="e">
        <f>VLOOKUP(E199,Index!$A$1:$B$7,2,0)</f>
        <v>#N/A</v>
      </c>
      <c r="N199" t="str">
        <f t="shared" ref="N199:N262" si="26">TEXT(C199,"dd/mm")</f>
        <v>13/10</v>
      </c>
      <c r="O199" t="str">
        <f t="shared" ref="O199:O262" si="27">TEXT(D199,"dd/mm")</f>
        <v>14/10</v>
      </c>
      <c r="Q199" s="14">
        <f t="shared" ref="Q199:Q262" si="28">IF(AND(F199="Airlines 1",K199&gt;5),4%*H199,0)</f>
        <v>0</v>
      </c>
      <c r="R199" s="14">
        <f t="shared" ref="R199:R262" si="29">IF(AND(F199="Airlines 2",L199&gt;20),5%*H199,0)</f>
        <v>85250</v>
      </c>
      <c r="S199" s="14">
        <f t="shared" ref="S199:S262" si="30">IFERROR(IF(F199="Airlines 3",IF(M199="YES",G199*20000,0),0),0)</f>
        <v>0</v>
      </c>
      <c r="T199">
        <f>IF(F199="Airlines 4",IF(N199&lt;="15/10",IF(O199&gt;="02/10",IF(O199&lt;="30/11",'Data - Answer'!G199*15000,0),0),0),0)</f>
        <v>0</v>
      </c>
      <c r="U199" s="14"/>
      <c r="W199">
        <f t="shared" ref="W199:W262" si="31">IF(J199="Method 1",0,IF(J199="Method 2",I199*3%,IF(J199="Method 3",4000,3000)))</f>
        <v>50586</v>
      </c>
    </row>
    <row r="200" spans="2:23">
      <c r="B200" s="1">
        <v>53198477</v>
      </c>
      <c r="C200" s="2">
        <v>42290</v>
      </c>
      <c r="D200" s="2">
        <v>42294</v>
      </c>
      <c r="E200" t="s">
        <v>91</v>
      </c>
      <c r="F200" t="s">
        <v>8</v>
      </c>
      <c r="G200">
        <v>1</v>
      </c>
      <c r="H200">
        <v>562000</v>
      </c>
      <c r="I200" s="14">
        <v>555800</v>
      </c>
      <c r="J200" s="29" t="s">
        <v>24</v>
      </c>
      <c r="K200">
        <f t="shared" si="24"/>
        <v>3</v>
      </c>
      <c r="L200">
        <f t="shared" si="25"/>
        <v>22</v>
      </c>
      <c r="M200" t="e">
        <f>VLOOKUP(E200,Index!$A$1:$B$7,2,0)</f>
        <v>#N/A</v>
      </c>
      <c r="N200" t="str">
        <f t="shared" si="26"/>
        <v>13/10</v>
      </c>
      <c r="O200" t="str">
        <f t="shared" si="27"/>
        <v>17/10</v>
      </c>
      <c r="Q200" s="14">
        <f t="shared" si="28"/>
        <v>0</v>
      </c>
      <c r="R200" s="14">
        <f t="shared" si="29"/>
        <v>28100</v>
      </c>
      <c r="S200" s="14">
        <f t="shared" si="30"/>
        <v>0</v>
      </c>
      <c r="T200">
        <f>IF(F200="Airlines 4",IF(N200&lt;="15/10",IF(O200&gt;="02/10",IF(O200&lt;="30/11",'Data - Answer'!G200*15000,0),0),0),0)</f>
        <v>0</v>
      </c>
      <c r="U200" s="14"/>
      <c r="W200">
        <f t="shared" si="31"/>
        <v>16674</v>
      </c>
    </row>
    <row r="201" spans="2:23">
      <c r="B201" s="1">
        <v>53197864</v>
      </c>
      <c r="C201" s="2">
        <v>42290</v>
      </c>
      <c r="D201" s="2">
        <v>42293</v>
      </c>
      <c r="E201" t="s">
        <v>87</v>
      </c>
      <c r="F201" t="s">
        <v>8</v>
      </c>
      <c r="G201">
        <v>1</v>
      </c>
      <c r="H201">
        <v>1505600</v>
      </c>
      <c r="I201" s="14">
        <v>1489000</v>
      </c>
      <c r="J201" s="29" t="s">
        <v>24</v>
      </c>
      <c r="K201">
        <f t="shared" si="24"/>
        <v>3</v>
      </c>
      <c r="L201">
        <f t="shared" si="25"/>
        <v>22</v>
      </c>
      <c r="M201" t="e">
        <f>VLOOKUP(E201,Index!$A$1:$B$7,2,0)</f>
        <v>#N/A</v>
      </c>
      <c r="N201" t="str">
        <f t="shared" si="26"/>
        <v>13/10</v>
      </c>
      <c r="O201" t="str">
        <f t="shared" si="27"/>
        <v>16/10</v>
      </c>
      <c r="Q201" s="14">
        <f t="shared" si="28"/>
        <v>0</v>
      </c>
      <c r="R201" s="14">
        <f t="shared" si="29"/>
        <v>75280</v>
      </c>
      <c r="S201" s="14">
        <f t="shared" si="30"/>
        <v>0</v>
      </c>
      <c r="T201">
        <f>IF(F201="Airlines 4",IF(N201&lt;="15/10",IF(O201&gt;="02/10",IF(O201&lt;="30/11",'Data - Answer'!G201*15000,0),0),0),0)</f>
        <v>0</v>
      </c>
      <c r="U201" s="14"/>
      <c r="W201">
        <f t="shared" si="31"/>
        <v>44670</v>
      </c>
    </row>
    <row r="202" spans="2:23">
      <c r="B202" s="1">
        <v>53198652</v>
      </c>
      <c r="C202" s="2">
        <v>42290</v>
      </c>
      <c r="D202" s="2">
        <v>42291</v>
      </c>
      <c r="E202" t="s">
        <v>141</v>
      </c>
      <c r="F202" t="s">
        <v>8</v>
      </c>
      <c r="G202">
        <v>1</v>
      </c>
      <c r="H202">
        <v>1150000</v>
      </c>
      <c r="I202" s="14">
        <v>1137400</v>
      </c>
      <c r="J202" s="29" t="s">
        <v>28</v>
      </c>
      <c r="K202">
        <f t="shared" si="24"/>
        <v>3</v>
      </c>
      <c r="L202">
        <f t="shared" si="25"/>
        <v>22</v>
      </c>
      <c r="M202" t="e">
        <f>VLOOKUP(E202,Index!$A$1:$B$7,2,0)</f>
        <v>#N/A</v>
      </c>
      <c r="N202" t="str">
        <f t="shared" si="26"/>
        <v>13/10</v>
      </c>
      <c r="O202" t="str">
        <f t="shared" si="27"/>
        <v>14/10</v>
      </c>
      <c r="Q202" s="14">
        <f t="shared" si="28"/>
        <v>0</v>
      </c>
      <c r="R202" s="14">
        <f t="shared" si="29"/>
        <v>57500</v>
      </c>
      <c r="S202" s="14">
        <f t="shared" si="30"/>
        <v>0</v>
      </c>
      <c r="T202">
        <f>IF(F202="Airlines 4",IF(N202&lt;="15/10",IF(O202&gt;="02/10",IF(O202&lt;="30/11",'Data - Answer'!G202*15000,0),0),0),0)</f>
        <v>0</v>
      </c>
      <c r="U202" s="14"/>
      <c r="W202">
        <f t="shared" si="31"/>
        <v>3000</v>
      </c>
    </row>
    <row r="203" spans="2:23">
      <c r="B203" s="1">
        <v>53198642</v>
      </c>
      <c r="C203" s="2">
        <v>42290</v>
      </c>
      <c r="D203" s="2">
        <v>42292</v>
      </c>
      <c r="E203" t="s">
        <v>142</v>
      </c>
      <c r="F203" t="s">
        <v>8</v>
      </c>
      <c r="G203">
        <v>1</v>
      </c>
      <c r="H203">
        <v>756000</v>
      </c>
      <c r="I203" s="14">
        <v>747700</v>
      </c>
      <c r="J203" s="29" t="s">
        <v>28</v>
      </c>
      <c r="K203">
        <f t="shared" si="24"/>
        <v>3</v>
      </c>
      <c r="L203">
        <f t="shared" si="25"/>
        <v>22</v>
      </c>
      <c r="M203" t="e">
        <f>VLOOKUP(E203,Index!$A$1:$B$7,2,0)</f>
        <v>#N/A</v>
      </c>
      <c r="N203" t="str">
        <f t="shared" si="26"/>
        <v>13/10</v>
      </c>
      <c r="O203" t="str">
        <f t="shared" si="27"/>
        <v>15/10</v>
      </c>
      <c r="Q203" s="14">
        <f t="shared" si="28"/>
        <v>0</v>
      </c>
      <c r="R203" s="14">
        <f t="shared" si="29"/>
        <v>37800</v>
      </c>
      <c r="S203" s="14">
        <f t="shared" si="30"/>
        <v>0</v>
      </c>
      <c r="T203">
        <f>IF(F203="Airlines 4",IF(N203&lt;="15/10",IF(O203&gt;="02/10",IF(O203&lt;="30/11",'Data - Answer'!G203*15000,0),0),0),0)</f>
        <v>0</v>
      </c>
      <c r="U203" s="14"/>
      <c r="W203">
        <f t="shared" si="31"/>
        <v>3000</v>
      </c>
    </row>
    <row r="204" spans="2:23">
      <c r="B204" s="1">
        <v>53197817</v>
      </c>
      <c r="C204" s="2">
        <v>42290</v>
      </c>
      <c r="D204" s="2">
        <v>42293</v>
      </c>
      <c r="E204" t="s">
        <v>143</v>
      </c>
      <c r="F204" t="s">
        <v>8</v>
      </c>
      <c r="G204">
        <v>1</v>
      </c>
      <c r="H204">
        <v>1064000</v>
      </c>
      <c r="I204" s="14">
        <v>1052300</v>
      </c>
      <c r="J204" s="29" t="s">
        <v>28</v>
      </c>
      <c r="K204">
        <f t="shared" si="24"/>
        <v>3</v>
      </c>
      <c r="L204">
        <f t="shared" si="25"/>
        <v>22</v>
      </c>
      <c r="M204" t="e">
        <f>VLOOKUP(E204,Index!$A$1:$B$7,2,0)</f>
        <v>#N/A</v>
      </c>
      <c r="N204" t="str">
        <f t="shared" si="26"/>
        <v>13/10</v>
      </c>
      <c r="O204" t="str">
        <f t="shared" si="27"/>
        <v>16/10</v>
      </c>
      <c r="Q204" s="14">
        <f t="shared" si="28"/>
        <v>0</v>
      </c>
      <c r="R204" s="14">
        <f t="shared" si="29"/>
        <v>53200</v>
      </c>
      <c r="S204" s="14">
        <f t="shared" si="30"/>
        <v>0</v>
      </c>
      <c r="T204">
        <f>IF(F204="Airlines 4",IF(N204&lt;="15/10",IF(O204&gt;="02/10",IF(O204&lt;="30/11",'Data - Answer'!G204*15000,0),0),0),0)</f>
        <v>0</v>
      </c>
      <c r="U204" s="14"/>
      <c r="W204">
        <f t="shared" si="31"/>
        <v>3000</v>
      </c>
    </row>
    <row r="205" spans="2:23">
      <c r="B205" s="1">
        <v>53197915</v>
      </c>
      <c r="C205" s="2">
        <v>42290</v>
      </c>
      <c r="D205" s="2">
        <v>42295</v>
      </c>
      <c r="E205" t="s">
        <v>144</v>
      </c>
      <c r="F205" t="s">
        <v>8</v>
      </c>
      <c r="G205">
        <v>2</v>
      </c>
      <c r="H205">
        <v>1654000</v>
      </c>
      <c r="I205" s="14">
        <v>1635800</v>
      </c>
      <c r="J205" s="29" t="s">
        <v>24</v>
      </c>
      <c r="K205">
        <f t="shared" si="24"/>
        <v>3</v>
      </c>
      <c r="L205">
        <f t="shared" si="25"/>
        <v>22</v>
      </c>
      <c r="M205" t="e">
        <f>VLOOKUP(E205,Index!$A$1:$B$7,2,0)</f>
        <v>#N/A</v>
      </c>
      <c r="N205" t="str">
        <f t="shared" si="26"/>
        <v>13/10</v>
      </c>
      <c r="O205" t="str">
        <f t="shared" si="27"/>
        <v>18/10</v>
      </c>
      <c r="Q205" s="14">
        <f t="shared" si="28"/>
        <v>0</v>
      </c>
      <c r="R205" s="14">
        <f t="shared" si="29"/>
        <v>82700</v>
      </c>
      <c r="S205" s="14">
        <f t="shared" si="30"/>
        <v>0</v>
      </c>
      <c r="T205">
        <f>IF(F205="Airlines 4",IF(N205&lt;="15/10",IF(O205&gt;="02/10",IF(O205&lt;="30/11",'Data - Answer'!G205*15000,0),0),0),0)</f>
        <v>0</v>
      </c>
      <c r="U205" s="14"/>
      <c r="W205">
        <f t="shared" si="31"/>
        <v>49074</v>
      </c>
    </row>
    <row r="206" spans="2:23">
      <c r="B206" s="1">
        <v>53198574</v>
      </c>
      <c r="C206" s="2">
        <v>42290</v>
      </c>
      <c r="D206" s="2">
        <v>42291</v>
      </c>
      <c r="E206" t="s">
        <v>91</v>
      </c>
      <c r="F206" t="s">
        <v>8</v>
      </c>
      <c r="G206">
        <v>1</v>
      </c>
      <c r="H206">
        <v>562000</v>
      </c>
      <c r="I206" s="14">
        <v>555800</v>
      </c>
      <c r="J206" s="29" t="s">
        <v>24</v>
      </c>
      <c r="K206">
        <f t="shared" si="24"/>
        <v>3</v>
      </c>
      <c r="L206">
        <f t="shared" si="25"/>
        <v>22</v>
      </c>
      <c r="M206" t="e">
        <f>VLOOKUP(E206,Index!$A$1:$B$7,2,0)</f>
        <v>#N/A</v>
      </c>
      <c r="N206" t="str">
        <f t="shared" si="26"/>
        <v>13/10</v>
      </c>
      <c r="O206" t="str">
        <f t="shared" si="27"/>
        <v>14/10</v>
      </c>
      <c r="Q206" s="14">
        <f t="shared" si="28"/>
        <v>0</v>
      </c>
      <c r="R206" s="14">
        <f t="shared" si="29"/>
        <v>28100</v>
      </c>
      <c r="S206" s="14">
        <f t="shared" si="30"/>
        <v>0</v>
      </c>
      <c r="T206">
        <f>IF(F206="Airlines 4",IF(N206&lt;="15/10",IF(O206&gt;="02/10",IF(O206&lt;="30/11",'Data - Answer'!G206*15000,0),0),0),0)</f>
        <v>0</v>
      </c>
      <c r="U206" s="14"/>
      <c r="W206">
        <f t="shared" si="31"/>
        <v>16674</v>
      </c>
    </row>
    <row r="207" spans="2:23">
      <c r="B207" s="1">
        <v>53198689</v>
      </c>
      <c r="C207" s="2">
        <v>42290</v>
      </c>
      <c r="D207" s="2">
        <v>42294</v>
      </c>
      <c r="E207" t="s">
        <v>118</v>
      </c>
      <c r="F207" t="s">
        <v>8</v>
      </c>
      <c r="G207">
        <v>1</v>
      </c>
      <c r="H207">
        <v>610800</v>
      </c>
      <c r="I207" s="14">
        <v>604100</v>
      </c>
      <c r="J207" s="29" t="s">
        <v>24</v>
      </c>
      <c r="K207">
        <f t="shared" si="24"/>
        <v>3</v>
      </c>
      <c r="L207">
        <f t="shared" si="25"/>
        <v>22</v>
      </c>
      <c r="M207" t="e">
        <f>VLOOKUP(E207,Index!$A$1:$B$7,2,0)</f>
        <v>#N/A</v>
      </c>
      <c r="N207" t="str">
        <f t="shared" si="26"/>
        <v>13/10</v>
      </c>
      <c r="O207" t="str">
        <f t="shared" si="27"/>
        <v>17/10</v>
      </c>
      <c r="Q207" s="14">
        <f t="shared" si="28"/>
        <v>0</v>
      </c>
      <c r="R207" s="14">
        <f t="shared" si="29"/>
        <v>30540</v>
      </c>
      <c r="S207" s="14">
        <f t="shared" si="30"/>
        <v>0</v>
      </c>
      <c r="T207">
        <f>IF(F207="Airlines 4",IF(N207&lt;="15/10",IF(O207&gt;="02/10",IF(O207&lt;="30/11",'Data - Answer'!G207*15000,0),0),0),0)</f>
        <v>0</v>
      </c>
      <c r="U207" s="14"/>
      <c r="W207">
        <f t="shared" si="31"/>
        <v>18123</v>
      </c>
    </row>
    <row r="208" spans="2:23">
      <c r="B208" s="1">
        <v>53195906</v>
      </c>
      <c r="C208" s="2">
        <v>42290</v>
      </c>
      <c r="D208" s="2">
        <v>42294</v>
      </c>
      <c r="E208" t="s">
        <v>68</v>
      </c>
      <c r="F208" t="s">
        <v>8</v>
      </c>
      <c r="G208">
        <v>4</v>
      </c>
      <c r="H208">
        <v>1720000</v>
      </c>
      <c r="I208" s="14">
        <v>1701200</v>
      </c>
      <c r="J208" s="29" t="s">
        <v>24</v>
      </c>
      <c r="K208">
        <f t="shared" si="24"/>
        <v>3</v>
      </c>
      <c r="L208">
        <f t="shared" si="25"/>
        <v>22</v>
      </c>
      <c r="M208" t="e">
        <f>VLOOKUP(E208,Index!$A$1:$B$7,2,0)</f>
        <v>#N/A</v>
      </c>
      <c r="N208" t="str">
        <f t="shared" si="26"/>
        <v>13/10</v>
      </c>
      <c r="O208" t="str">
        <f t="shared" si="27"/>
        <v>17/10</v>
      </c>
      <c r="Q208" s="14">
        <f t="shared" si="28"/>
        <v>0</v>
      </c>
      <c r="R208" s="14">
        <f t="shared" si="29"/>
        <v>86000</v>
      </c>
      <c r="S208" s="14">
        <f t="shared" si="30"/>
        <v>0</v>
      </c>
      <c r="T208">
        <f>IF(F208="Airlines 4",IF(N208&lt;="15/10",IF(O208&gt;="02/10",IF(O208&lt;="30/11",'Data - Answer'!G208*15000,0),0),0),0)</f>
        <v>0</v>
      </c>
      <c r="U208" s="14"/>
      <c r="W208">
        <f t="shared" si="31"/>
        <v>51036</v>
      </c>
    </row>
    <row r="209" spans="2:23">
      <c r="B209" s="1">
        <v>53197689</v>
      </c>
      <c r="C209" s="2">
        <v>42290</v>
      </c>
      <c r="D209" s="2">
        <v>42291</v>
      </c>
      <c r="E209" t="s">
        <v>135</v>
      </c>
      <c r="F209" t="s">
        <v>8</v>
      </c>
      <c r="G209">
        <v>1</v>
      </c>
      <c r="H209">
        <v>4335000</v>
      </c>
      <c r="I209" s="14">
        <v>4315000</v>
      </c>
      <c r="J209" s="29" t="s">
        <v>24</v>
      </c>
      <c r="K209">
        <f t="shared" si="24"/>
        <v>3</v>
      </c>
      <c r="L209">
        <f t="shared" si="25"/>
        <v>22</v>
      </c>
      <c r="M209" t="e">
        <f>VLOOKUP(E209,Index!$A$1:$B$7,2,0)</f>
        <v>#N/A</v>
      </c>
      <c r="N209" t="str">
        <f t="shared" si="26"/>
        <v>13/10</v>
      </c>
      <c r="O209" t="str">
        <f t="shared" si="27"/>
        <v>14/10</v>
      </c>
      <c r="Q209" s="14">
        <f t="shared" si="28"/>
        <v>0</v>
      </c>
      <c r="R209" s="14">
        <f t="shared" si="29"/>
        <v>216750</v>
      </c>
      <c r="S209" s="14">
        <f t="shared" si="30"/>
        <v>0</v>
      </c>
      <c r="T209">
        <f>IF(F209="Airlines 4",IF(N209&lt;="15/10",IF(O209&gt;="02/10",IF(O209&lt;="30/11",'Data - Answer'!G209*15000,0),0),0),0)</f>
        <v>0</v>
      </c>
      <c r="U209" s="14"/>
      <c r="W209">
        <f t="shared" si="31"/>
        <v>129450</v>
      </c>
    </row>
    <row r="210" spans="2:23">
      <c r="B210" s="1">
        <v>53198712</v>
      </c>
      <c r="C210" s="2">
        <v>42290</v>
      </c>
      <c r="D210" s="2">
        <v>42292</v>
      </c>
      <c r="E210" t="s">
        <v>97</v>
      </c>
      <c r="F210" t="s">
        <v>8</v>
      </c>
      <c r="G210">
        <v>1</v>
      </c>
      <c r="H210">
        <v>1210400</v>
      </c>
      <c r="I210" s="14">
        <v>1197100</v>
      </c>
      <c r="J210" s="29" t="s">
        <v>24</v>
      </c>
      <c r="K210">
        <f t="shared" si="24"/>
        <v>3</v>
      </c>
      <c r="L210">
        <f t="shared" si="25"/>
        <v>22</v>
      </c>
      <c r="M210" t="str">
        <f>VLOOKUP(E210,Index!$A$1:$B$7,2,0)</f>
        <v>YES</v>
      </c>
      <c r="N210" t="str">
        <f t="shared" si="26"/>
        <v>13/10</v>
      </c>
      <c r="O210" t="str">
        <f t="shared" si="27"/>
        <v>15/10</v>
      </c>
      <c r="Q210" s="14">
        <f t="shared" si="28"/>
        <v>0</v>
      </c>
      <c r="R210" s="14">
        <f t="shared" si="29"/>
        <v>60520</v>
      </c>
      <c r="S210" s="14">
        <f t="shared" si="30"/>
        <v>0</v>
      </c>
      <c r="T210">
        <f>IF(F210="Airlines 4",IF(N210&lt;="15/10",IF(O210&gt;="02/10",IF(O210&lt;="30/11",'Data - Answer'!G210*15000,0),0),0),0)</f>
        <v>0</v>
      </c>
      <c r="U210" s="14"/>
      <c r="W210">
        <f t="shared" si="31"/>
        <v>35913</v>
      </c>
    </row>
    <row r="211" spans="2:23">
      <c r="B211" s="1">
        <v>53198484</v>
      </c>
      <c r="C211" s="2">
        <v>42290</v>
      </c>
      <c r="D211" s="2">
        <v>42292</v>
      </c>
      <c r="E211" t="s">
        <v>108</v>
      </c>
      <c r="F211" t="s">
        <v>8</v>
      </c>
      <c r="G211">
        <v>1</v>
      </c>
      <c r="H211">
        <v>723000</v>
      </c>
      <c r="I211" s="14">
        <v>715000</v>
      </c>
      <c r="J211" s="29" t="s">
        <v>24</v>
      </c>
      <c r="K211">
        <f t="shared" si="24"/>
        <v>3</v>
      </c>
      <c r="L211">
        <f t="shared" si="25"/>
        <v>22</v>
      </c>
      <c r="M211" t="e">
        <f>VLOOKUP(E211,Index!$A$1:$B$7,2,0)</f>
        <v>#N/A</v>
      </c>
      <c r="N211" t="str">
        <f t="shared" si="26"/>
        <v>13/10</v>
      </c>
      <c r="O211" t="str">
        <f t="shared" si="27"/>
        <v>15/10</v>
      </c>
      <c r="Q211" s="14">
        <f t="shared" si="28"/>
        <v>0</v>
      </c>
      <c r="R211" s="14">
        <f t="shared" si="29"/>
        <v>36150</v>
      </c>
      <c r="S211" s="14">
        <f t="shared" si="30"/>
        <v>0</v>
      </c>
      <c r="T211">
        <f>IF(F211="Airlines 4",IF(N211&lt;="15/10",IF(O211&gt;="02/10",IF(O211&lt;="30/11",'Data - Answer'!G211*15000,0),0),0),0)</f>
        <v>0</v>
      </c>
      <c r="U211" s="14"/>
      <c r="W211">
        <f t="shared" si="31"/>
        <v>21450</v>
      </c>
    </row>
    <row r="212" spans="2:23">
      <c r="B212" s="1">
        <v>53197298</v>
      </c>
      <c r="C212" s="2">
        <v>42290</v>
      </c>
      <c r="D212" s="2">
        <v>42297</v>
      </c>
      <c r="E212" t="s">
        <v>145</v>
      </c>
      <c r="F212" t="s">
        <v>8</v>
      </c>
      <c r="G212">
        <v>1</v>
      </c>
      <c r="H212">
        <v>859500</v>
      </c>
      <c r="I212" s="14">
        <v>850000</v>
      </c>
      <c r="J212" s="29" t="s">
        <v>24</v>
      </c>
      <c r="K212">
        <f t="shared" si="24"/>
        <v>3</v>
      </c>
      <c r="L212">
        <f t="shared" si="25"/>
        <v>22</v>
      </c>
      <c r="M212" t="e">
        <f>VLOOKUP(E212,Index!$A$1:$B$7,2,0)</f>
        <v>#N/A</v>
      </c>
      <c r="N212" t="str">
        <f t="shared" si="26"/>
        <v>13/10</v>
      </c>
      <c r="O212" t="str">
        <f t="shared" si="27"/>
        <v>20/10</v>
      </c>
      <c r="Q212" s="14">
        <f t="shared" si="28"/>
        <v>0</v>
      </c>
      <c r="R212" s="14">
        <f t="shared" si="29"/>
        <v>42975</v>
      </c>
      <c r="S212" s="14">
        <f t="shared" si="30"/>
        <v>0</v>
      </c>
      <c r="T212">
        <f>IF(F212="Airlines 4",IF(N212&lt;="15/10",IF(O212&gt;="02/10",IF(O212&lt;="30/11",'Data - Answer'!G212*15000,0),0),0),0)</f>
        <v>0</v>
      </c>
      <c r="U212" s="14"/>
      <c r="W212">
        <f t="shared" si="31"/>
        <v>25500</v>
      </c>
    </row>
    <row r="213" spans="2:23">
      <c r="B213" s="1">
        <v>53198499</v>
      </c>
      <c r="C213" s="2">
        <v>42290</v>
      </c>
      <c r="D213" s="2">
        <v>42293</v>
      </c>
      <c r="E213" t="s">
        <v>46</v>
      </c>
      <c r="F213" t="s">
        <v>8</v>
      </c>
      <c r="G213">
        <v>2</v>
      </c>
      <c r="H213">
        <v>1896000</v>
      </c>
      <c r="I213" s="14">
        <v>1875200</v>
      </c>
      <c r="J213" s="29" t="s">
        <v>24</v>
      </c>
      <c r="K213">
        <f t="shared" si="24"/>
        <v>3</v>
      </c>
      <c r="L213">
        <f t="shared" si="25"/>
        <v>22</v>
      </c>
      <c r="M213" t="e">
        <f>VLOOKUP(E213,Index!$A$1:$B$7,2,0)</f>
        <v>#N/A</v>
      </c>
      <c r="N213" t="str">
        <f t="shared" si="26"/>
        <v>13/10</v>
      </c>
      <c r="O213" t="str">
        <f t="shared" si="27"/>
        <v>16/10</v>
      </c>
      <c r="Q213" s="14">
        <f t="shared" si="28"/>
        <v>0</v>
      </c>
      <c r="R213" s="14">
        <f t="shared" si="29"/>
        <v>94800</v>
      </c>
      <c r="S213" s="14">
        <f t="shared" si="30"/>
        <v>0</v>
      </c>
      <c r="T213">
        <f>IF(F213="Airlines 4",IF(N213&lt;="15/10",IF(O213&gt;="02/10",IF(O213&lt;="30/11",'Data - Answer'!G213*15000,0),0),0),0)</f>
        <v>0</v>
      </c>
      <c r="U213" s="14"/>
      <c r="W213">
        <f t="shared" si="31"/>
        <v>56256</v>
      </c>
    </row>
    <row r="214" spans="2:23">
      <c r="B214" s="1">
        <v>53198520</v>
      </c>
      <c r="C214" s="2">
        <v>42290</v>
      </c>
      <c r="D214" s="2">
        <v>42302</v>
      </c>
      <c r="E214" t="s">
        <v>146</v>
      </c>
      <c r="F214" t="s">
        <v>8</v>
      </c>
      <c r="G214">
        <v>1</v>
      </c>
      <c r="H214">
        <v>1775800</v>
      </c>
      <c r="I214" s="14">
        <v>1756300</v>
      </c>
      <c r="J214" s="29" t="s">
        <v>24</v>
      </c>
      <c r="K214">
        <f t="shared" si="24"/>
        <v>3</v>
      </c>
      <c r="L214">
        <f t="shared" si="25"/>
        <v>22</v>
      </c>
      <c r="M214" t="e">
        <f>VLOOKUP(E214,Index!$A$1:$B$7,2,0)</f>
        <v>#N/A</v>
      </c>
      <c r="N214" t="str">
        <f t="shared" si="26"/>
        <v>13/10</v>
      </c>
      <c r="O214" t="str">
        <f t="shared" si="27"/>
        <v>25/10</v>
      </c>
      <c r="Q214" s="14">
        <f t="shared" si="28"/>
        <v>0</v>
      </c>
      <c r="R214" s="14">
        <f t="shared" si="29"/>
        <v>88790</v>
      </c>
      <c r="S214" s="14">
        <f t="shared" si="30"/>
        <v>0</v>
      </c>
      <c r="T214">
        <f>IF(F214="Airlines 4",IF(N214&lt;="15/10",IF(O214&gt;="02/10",IF(O214&lt;="30/11",'Data - Answer'!G214*15000,0),0),0),0)</f>
        <v>0</v>
      </c>
      <c r="U214" s="14"/>
      <c r="W214">
        <f t="shared" si="31"/>
        <v>52689</v>
      </c>
    </row>
    <row r="215" spans="2:23">
      <c r="B215" s="1">
        <v>53198638</v>
      </c>
      <c r="C215" s="2">
        <v>42290</v>
      </c>
      <c r="D215" s="2">
        <v>42305</v>
      </c>
      <c r="E215" t="s">
        <v>118</v>
      </c>
      <c r="F215" t="s">
        <v>8</v>
      </c>
      <c r="G215">
        <v>1</v>
      </c>
      <c r="H215">
        <v>610800</v>
      </c>
      <c r="I215" s="14">
        <v>604100</v>
      </c>
      <c r="J215" s="29" t="s">
        <v>24</v>
      </c>
      <c r="K215">
        <f t="shared" si="24"/>
        <v>3</v>
      </c>
      <c r="L215">
        <f t="shared" si="25"/>
        <v>22</v>
      </c>
      <c r="M215" t="e">
        <f>VLOOKUP(E215,Index!$A$1:$B$7,2,0)</f>
        <v>#N/A</v>
      </c>
      <c r="N215" t="str">
        <f t="shared" si="26"/>
        <v>13/10</v>
      </c>
      <c r="O215" t="str">
        <f t="shared" si="27"/>
        <v>28/10</v>
      </c>
      <c r="Q215" s="14">
        <f t="shared" si="28"/>
        <v>0</v>
      </c>
      <c r="R215" s="14">
        <f t="shared" si="29"/>
        <v>30540</v>
      </c>
      <c r="S215" s="14">
        <f t="shared" si="30"/>
        <v>0</v>
      </c>
      <c r="T215">
        <f>IF(F215="Airlines 4",IF(N215&lt;="15/10",IF(O215&gt;="02/10",IF(O215&lt;="30/11",'Data - Answer'!G215*15000,0),0),0),0)</f>
        <v>0</v>
      </c>
      <c r="U215" s="14"/>
      <c r="W215">
        <f t="shared" si="31"/>
        <v>18123</v>
      </c>
    </row>
    <row r="216" spans="2:23">
      <c r="B216" s="1">
        <v>53198412</v>
      </c>
      <c r="C216" s="2">
        <v>42308</v>
      </c>
      <c r="D216" s="2">
        <v>42315</v>
      </c>
      <c r="E216" t="s">
        <v>91</v>
      </c>
      <c r="F216" t="s">
        <v>8</v>
      </c>
      <c r="G216">
        <v>1</v>
      </c>
      <c r="H216">
        <v>618700</v>
      </c>
      <c r="I216" s="14">
        <v>612500</v>
      </c>
      <c r="J216" s="29" t="s">
        <v>28</v>
      </c>
      <c r="K216">
        <f t="shared" si="24"/>
        <v>7</v>
      </c>
      <c r="L216">
        <f t="shared" si="25"/>
        <v>5</v>
      </c>
      <c r="M216" t="e">
        <f>VLOOKUP(E216,Index!$A$1:$B$7,2,0)</f>
        <v>#N/A</v>
      </c>
      <c r="N216" t="str">
        <f t="shared" si="26"/>
        <v>31/10</v>
      </c>
      <c r="O216" t="str">
        <f t="shared" si="27"/>
        <v>07/11</v>
      </c>
      <c r="Q216" s="14">
        <f t="shared" si="28"/>
        <v>0</v>
      </c>
      <c r="R216" s="14">
        <f t="shared" si="29"/>
        <v>0</v>
      </c>
      <c r="S216" s="14">
        <f t="shared" si="30"/>
        <v>0</v>
      </c>
      <c r="T216">
        <f>IF(F216="Airlines 4",IF(N216&lt;="15/10",IF(O216&gt;="02/10",IF(O216&lt;="30/11",'Data - Answer'!G216*15000,0),0),0),0)</f>
        <v>0</v>
      </c>
      <c r="U216" s="14"/>
      <c r="W216">
        <f t="shared" si="31"/>
        <v>3000</v>
      </c>
    </row>
    <row r="217" spans="2:23">
      <c r="B217" s="1">
        <v>53198706</v>
      </c>
      <c r="C217" s="2">
        <v>42308</v>
      </c>
      <c r="D217" s="2">
        <v>42312</v>
      </c>
      <c r="E217" t="s">
        <v>45</v>
      </c>
      <c r="F217" t="s">
        <v>8</v>
      </c>
      <c r="G217">
        <v>1</v>
      </c>
      <c r="H217">
        <v>865000</v>
      </c>
      <c r="I217" s="14">
        <v>855500</v>
      </c>
      <c r="J217" s="29" t="s">
        <v>28</v>
      </c>
      <c r="K217">
        <f t="shared" si="24"/>
        <v>7</v>
      </c>
      <c r="L217">
        <f t="shared" si="25"/>
        <v>5</v>
      </c>
      <c r="M217" t="e">
        <f>VLOOKUP(E217,Index!$A$1:$B$7,2,0)</f>
        <v>#N/A</v>
      </c>
      <c r="N217" t="str">
        <f t="shared" si="26"/>
        <v>31/10</v>
      </c>
      <c r="O217" t="str">
        <f t="shared" si="27"/>
        <v>04/11</v>
      </c>
      <c r="Q217" s="14">
        <f t="shared" si="28"/>
        <v>0</v>
      </c>
      <c r="R217" s="14">
        <f t="shared" si="29"/>
        <v>0</v>
      </c>
      <c r="S217" s="14">
        <f t="shared" si="30"/>
        <v>0</v>
      </c>
      <c r="T217">
        <f>IF(F217="Airlines 4",IF(N217&lt;="15/10",IF(O217&gt;="02/10",IF(O217&lt;="30/11",'Data - Answer'!G217*15000,0),0),0),0)</f>
        <v>0</v>
      </c>
      <c r="U217" s="14"/>
      <c r="W217">
        <f t="shared" si="31"/>
        <v>3000</v>
      </c>
    </row>
    <row r="218" spans="2:23">
      <c r="B218" s="1">
        <v>53197191</v>
      </c>
      <c r="C218" s="2">
        <v>42308</v>
      </c>
      <c r="D218" s="2">
        <v>42310</v>
      </c>
      <c r="E218" t="s">
        <v>62</v>
      </c>
      <c r="F218" t="s">
        <v>8</v>
      </c>
      <c r="G218">
        <v>1</v>
      </c>
      <c r="H218">
        <v>749000</v>
      </c>
      <c r="I218" s="14">
        <v>740800</v>
      </c>
      <c r="J218" s="29" t="s">
        <v>28</v>
      </c>
      <c r="K218">
        <f t="shared" si="24"/>
        <v>7</v>
      </c>
      <c r="L218">
        <f t="shared" si="25"/>
        <v>5</v>
      </c>
      <c r="M218" t="str">
        <f>VLOOKUP(E218,Index!$A$1:$B$7,2,0)</f>
        <v>YES</v>
      </c>
      <c r="N218" t="str">
        <f t="shared" si="26"/>
        <v>31/10</v>
      </c>
      <c r="O218" t="str">
        <f t="shared" si="27"/>
        <v>02/11</v>
      </c>
      <c r="Q218" s="14">
        <f t="shared" si="28"/>
        <v>0</v>
      </c>
      <c r="R218" s="14">
        <f t="shared" si="29"/>
        <v>0</v>
      </c>
      <c r="S218" s="14">
        <f t="shared" si="30"/>
        <v>0</v>
      </c>
      <c r="T218">
        <f>IF(F218="Airlines 4",IF(N218&lt;="15/10",IF(O218&gt;="02/10",IF(O218&lt;="30/11",'Data - Answer'!G218*15000,0),0),0),0)</f>
        <v>0</v>
      </c>
      <c r="U218" s="14"/>
      <c r="W218">
        <f t="shared" si="31"/>
        <v>3000</v>
      </c>
    </row>
    <row r="219" spans="2:23">
      <c r="B219" s="1">
        <v>53198405</v>
      </c>
      <c r="C219" s="2">
        <v>42308</v>
      </c>
      <c r="D219" s="2">
        <v>42309</v>
      </c>
      <c r="E219" t="s">
        <v>48</v>
      </c>
      <c r="F219" t="s">
        <v>8</v>
      </c>
      <c r="G219">
        <v>1</v>
      </c>
      <c r="H219">
        <v>905000</v>
      </c>
      <c r="I219" s="14">
        <v>895000</v>
      </c>
      <c r="J219" s="29" t="s">
        <v>24</v>
      </c>
      <c r="K219">
        <f t="shared" si="24"/>
        <v>7</v>
      </c>
      <c r="L219">
        <f t="shared" si="25"/>
        <v>5</v>
      </c>
      <c r="M219" t="e">
        <f>VLOOKUP(E219,Index!$A$1:$B$7,2,0)</f>
        <v>#N/A</v>
      </c>
      <c r="N219" t="str">
        <f t="shared" si="26"/>
        <v>31/10</v>
      </c>
      <c r="O219" t="str">
        <f t="shared" si="27"/>
        <v>01/11</v>
      </c>
      <c r="Q219" s="14">
        <f t="shared" si="28"/>
        <v>0</v>
      </c>
      <c r="R219" s="14">
        <f t="shared" si="29"/>
        <v>0</v>
      </c>
      <c r="S219" s="14">
        <f t="shared" si="30"/>
        <v>0</v>
      </c>
      <c r="T219">
        <f>IF(F219="Airlines 4",IF(N219&lt;="15/10",IF(O219&gt;="02/10",IF(O219&lt;="30/11",'Data - Answer'!G219*15000,0),0),0),0)</f>
        <v>0</v>
      </c>
      <c r="U219" s="14"/>
      <c r="W219">
        <f t="shared" si="31"/>
        <v>26850</v>
      </c>
    </row>
    <row r="220" spans="2:23">
      <c r="B220" s="1">
        <v>53198718</v>
      </c>
      <c r="C220" s="2">
        <v>42308</v>
      </c>
      <c r="D220" s="2">
        <v>42365</v>
      </c>
      <c r="E220" t="s">
        <v>147</v>
      </c>
      <c r="F220" t="s">
        <v>8</v>
      </c>
      <c r="G220">
        <v>1</v>
      </c>
      <c r="H220">
        <v>1303400</v>
      </c>
      <c r="I220" s="14">
        <v>1289100</v>
      </c>
      <c r="J220" s="29" t="s">
        <v>24</v>
      </c>
      <c r="K220">
        <f t="shared" si="24"/>
        <v>7</v>
      </c>
      <c r="L220">
        <f t="shared" si="25"/>
        <v>5</v>
      </c>
      <c r="M220" t="e">
        <f>VLOOKUP(E220,Index!$A$1:$B$7,2,0)</f>
        <v>#N/A</v>
      </c>
      <c r="N220" t="str">
        <f t="shared" si="26"/>
        <v>31/10</v>
      </c>
      <c r="O220" t="str">
        <f t="shared" si="27"/>
        <v>27/12</v>
      </c>
      <c r="Q220" s="14">
        <f t="shared" si="28"/>
        <v>0</v>
      </c>
      <c r="R220" s="14">
        <f t="shared" si="29"/>
        <v>0</v>
      </c>
      <c r="S220" s="14">
        <f t="shared" si="30"/>
        <v>0</v>
      </c>
      <c r="T220">
        <f>IF(F220="Airlines 4",IF(N220&lt;="15/10",IF(O220&gt;="02/10",IF(O220&lt;="30/11",'Data - Answer'!G220*15000,0),0),0),0)</f>
        <v>0</v>
      </c>
      <c r="U220" s="14"/>
      <c r="W220">
        <f t="shared" si="31"/>
        <v>38673</v>
      </c>
    </row>
    <row r="221" spans="2:23">
      <c r="B221" s="1">
        <v>53198710</v>
      </c>
      <c r="C221" s="2">
        <v>42293</v>
      </c>
      <c r="D221" s="2">
        <v>42295</v>
      </c>
      <c r="E221" t="s">
        <v>143</v>
      </c>
      <c r="F221" t="s">
        <v>8</v>
      </c>
      <c r="G221">
        <v>1</v>
      </c>
      <c r="H221">
        <v>1141000</v>
      </c>
      <c r="I221" s="14">
        <v>1128400</v>
      </c>
      <c r="J221" s="29" t="s">
        <v>24</v>
      </c>
      <c r="K221">
        <f t="shared" si="24"/>
        <v>6</v>
      </c>
      <c r="L221">
        <f t="shared" si="25"/>
        <v>13</v>
      </c>
      <c r="M221" t="e">
        <f>VLOOKUP(E221,Index!$A$1:$B$7,2,0)</f>
        <v>#N/A</v>
      </c>
      <c r="N221" t="str">
        <f t="shared" si="26"/>
        <v>16/10</v>
      </c>
      <c r="O221" t="str">
        <f t="shared" si="27"/>
        <v>18/10</v>
      </c>
      <c r="Q221" s="14">
        <f t="shared" si="28"/>
        <v>0</v>
      </c>
      <c r="R221" s="14">
        <f t="shared" si="29"/>
        <v>0</v>
      </c>
      <c r="S221" s="14">
        <f t="shared" si="30"/>
        <v>0</v>
      </c>
      <c r="T221">
        <f>IF(F221="Airlines 4",IF(N221&lt;="15/10",IF(O221&gt;="02/10",IF(O221&lt;="30/11",'Data - Answer'!G221*15000,0),0),0),0)</f>
        <v>0</v>
      </c>
      <c r="U221" s="14"/>
      <c r="W221">
        <f t="shared" si="31"/>
        <v>33852</v>
      </c>
    </row>
    <row r="222" spans="2:23">
      <c r="B222" s="1">
        <v>53198658</v>
      </c>
      <c r="C222" s="2">
        <v>42293</v>
      </c>
      <c r="D222" s="2">
        <v>42298</v>
      </c>
      <c r="E222" t="s">
        <v>68</v>
      </c>
      <c r="F222" t="s">
        <v>8</v>
      </c>
      <c r="G222">
        <v>2</v>
      </c>
      <c r="H222">
        <v>794000</v>
      </c>
      <c r="I222" s="14">
        <v>785200</v>
      </c>
      <c r="J222" s="29" t="s">
        <v>24</v>
      </c>
      <c r="K222">
        <f t="shared" si="24"/>
        <v>6</v>
      </c>
      <c r="L222">
        <f t="shared" si="25"/>
        <v>13</v>
      </c>
      <c r="M222" t="e">
        <f>VLOOKUP(E222,Index!$A$1:$B$7,2,0)</f>
        <v>#N/A</v>
      </c>
      <c r="N222" t="str">
        <f t="shared" si="26"/>
        <v>16/10</v>
      </c>
      <c r="O222" t="str">
        <f t="shared" si="27"/>
        <v>21/10</v>
      </c>
      <c r="Q222" s="14">
        <f t="shared" si="28"/>
        <v>0</v>
      </c>
      <c r="R222" s="14">
        <f t="shared" si="29"/>
        <v>0</v>
      </c>
      <c r="S222" s="14">
        <f t="shared" si="30"/>
        <v>0</v>
      </c>
      <c r="T222">
        <f>IF(F222="Airlines 4",IF(N222&lt;="15/10",IF(O222&gt;="02/10",IF(O222&lt;="30/11",'Data - Answer'!G222*15000,0),0),0),0)</f>
        <v>0</v>
      </c>
      <c r="U222" s="14"/>
      <c r="W222">
        <f t="shared" si="31"/>
        <v>23556</v>
      </c>
    </row>
    <row r="223" spans="2:23">
      <c r="B223" s="1">
        <v>53198934</v>
      </c>
      <c r="C223" s="2">
        <v>42293</v>
      </c>
      <c r="D223" s="2">
        <v>42295</v>
      </c>
      <c r="E223" t="s">
        <v>148</v>
      </c>
      <c r="F223" t="s">
        <v>8</v>
      </c>
      <c r="G223">
        <v>2</v>
      </c>
      <c r="H223">
        <v>1282000</v>
      </c>
      <c r="I223" s="14">
        <v>1267800</v>
      </c>
      <c r="J223" s="29" t="s">
        <v>24</v>
      </c>
      <c r="K223">
        <f t="shared" si="24"/>
        <v>6</v>
      </c>
      <c r="L223">
        <f t="shared" si="25"/>
        <v>13</v>
      </c>
      <c r="M223" t="e">
        <f>VLOOKUP(E223,Index!$A$1:$B$7,2,0)</f>
        <v>#N/A</v>
      </c>
      <c r="N223" t="str">
        <f t="shared" si="26"/>
        <v>16/10</v>
      </c>
      <c r="O223" t="str">
        <f t="shared" si="27"/>
        <v>18/10</v>
      </c>
      <c r="Q223" s="14">
        <f t="shared" si="28"/>
        <v>0</v>
      </c>
      <c r="R223" s="14">
        <f t="shared" si="29"/>
        <v>0</v>
      </c>
      <c r="S223" s="14">
        <f t="shared" si="30"/>
        <v>0</v>
      </c>
      <c r="T223">
        <f>IF(F223="Airlines 4",IF(N223&lt;="15/10",IF(O223&gt;="02/10",IF(O223&lt;="30/11",'Data - Answer'!G223*15000,0),0),0),0)</f>
        <v>0</v>
      </c>
      <c r="U223" s="14"/>
      <c r="W223">
        <f t="shared" si="31"/>
        <v>38034</v>
      </c>
    </row>
    <row r="224" spans="2:23">
      <c r="B224" s="1">
        <v>53198910</v>
      </c>
      <c r="C224" s="2">
        <v>42293</v>
      </c>
      <c r="D224" s="2">
        <v>42299</v>
      </c>
      <c r="E224" t="s">
        <v>122</v>
      </c>
      <c r="F224" t="s">
        <v>8</v>
      </c>
      <c r="G224">
        <v>3</v>
      </c>
      <c r="H224">
        <v>2280000</v>
      </c>
      <c r="I224" s="14">
        <v>2254800</v>
      </c>
      <c r="J224" s="29" t="s">
        <v>24</v>
      </c>
      <c r="K224">
        <f t="shared" si="24"/>
        <v>6</v>
      </c>
      <c r="L224">
        <f t="shared" si="25"/>
        <v>13</v>
      </c>
      <c r="M224" t="e">
        <f>VLOOKUP(E224,Index!$A$1:$B$7,2,0)</f>
        <v>#N/A</v>
      </c>
      <c r="N224" t="str">
        <f t="shared" si="26"/>
        <v>16/10</v>
      </c>
      <c r="O224" t="str">
        <f t="shared" si="27"/>
        <v>22/10</v>
      </c>
      <c r="Q224" s="14">
        <f t="shared" si="28"/>
        <v>0</v>
      </c>
      <c r="R224" s="14">
        <f t="shared" si="29"/>
        <v>0</v>
      </c>
      <c r="S224" s="14">
        <f t="shared" si="30"/>
        <v>0</v>
      </c>
      <c r="T224">
        <f>IF(F224="Airlines 4",IF(N224&lt;="15/10",IF(O224&gt;="02/10",IF(O224&lt;="30/11",'Data - Answer'!G224*15000,0),0),0),0)</f>
        <v>0</v>
      </c>
      <c r="U224" s="14"/>
      <c r="W224">
        <f t="shared" si="31"/>
        <v>67644</v>
      </c>
    </row>
    <row r="225" spans="2:23">
      <c r="B225" s="1">
        <v>53198683</v>
      </c>
      <c r="C225" s="2">
        <v>42293</v>
      </c>
      <c r="D225" s="2">
        <v>42307</v>
      </c>
      <c r="E225" t="s">
        <v>48</v>
      </c>
      <c r="F225" t="s">
        <v>8</v>
      </c>
      <c r="G225">
        <v>1</v>
      </c>
      <c r="H225">
        <v>1869700</v>
      </c>
      <c r="I225" s="14">
        <v>1849700</v>
      </c>
      <c r="J225" s="29" t="s">
        <v>24</v>
      </c>
      <c r="K225">
        <f t="shared" si="24"/>
        <v>6</v>
      </c>
      <c r="L225">
        <f t="shared" si="25"/>
        <v>13</v>
      </c>
      <c r="M225" t="e">
        <f>VLOOKUP(E225,Index!$A$1:$B$7,2,0)</f>
        <v>#N/A</v>
      </c>
      <c r="N225" t="str">
        <f t="shared" si="26"/>
        <v>16/10</v>
      </c>
      <c r="O225" t="str">
        <f t="shared" si="27"/>
        <v>30/10</v>
      </c>
      <c r="Q225" s="14">
        <f t="shared" si="28"/>
        <v>0</v>
      </c>
      <c r="R225" s="14">
        <f t="shared" si="29"/>
        <v>0</v>
      </c>
      <c r="S225" s="14">
        <f t="shared" si="30"/>
        <v>0</v>
      </c>
      <c r="T225">
        <f>IF(F225="Airlines 4",IF(N225&lt;="15/10",IF(O225&gt;="02/10",IF(O225&lt;="30/11",'Data - Answer'!G225*15000,0),0),0),0)</f>
        <v>0</v>
      </c>
      <c r="U225" s="14"/>
      <c r="W225">
        <f t="shared" si="31"/>
        <v>55491</v>
      </c>
    </row>
    <row r="226" spans="2:23">
      <c r="B226" s="1">
        <v>53198957</v>
      </c>
      <c r="C226" s="2">
        <v>42293</v>
      </c>
      <c r="D226" s="2">
        <v>42475</v>
      </c>
      <c r="E226" t="s">
        <v>101</v>
      </c>
      <c r="F226" t="s">
        <v>8</v>
      </c>
      <c r="G226">
        <v>1</v>
      </c>
      <c r="H226">
        <v>1475000</v>
      </c>
      <c r="I226" s="14">
        <v>1458800</v>
      </c>
      <c r="J226" s="29" t="s">
        <v>24</v>
      </c>
      <c r="K226">
        <f t="shared" si="24"/>
        <v>6</v>
      </c>
      <c r="L226">
        <f t="shared" si="25"/>
        <v>13</v>
      </c>
      <c r="M226" t="e">
        <f>VLOOKUP(E226,Index!$A$1:$B$7,2,0)</f>
        <v>#N/A</v>
      </c>
      <c r="N226" t="str">
        <f t="shared" si="26"/>
        <v>16/10</v>
      </c>
      <c r="O226" t="str">
        <f t="shared" si="27"/>
        <v>15/04</v>
      </c>
      <c r="Q226" s="14">
        <f t="shared" si="28"/>
        <v>0</v>
      </c>
      <c r="R226" s="14">
        <f t="shared" si="29"/>
        <v>0</v>
      </c>
      <c r="S226" s="14">
        <f t="shared" si="30"/>
        <v>0</v>
      </c>
      <c r="T226">
        <f>IF(F226="Airlines 4",IF(N226&lt;="15/10",IF(O226&gt;="02/10",IF(O226&lt;="30/11",'Data - Answer'!G226*15000,0),0),0),0)</f>
        <v>0</v>
      </c>
      <c r="U226" s="14"/>
      <c r="W226">
        <f t="shared" si="31"/>
        <v>43764</v>
      </c>
    </row>
    <row r="227" spans="2:23">
      <c r="B227" s="1">
        <v>53198571</v>
      </c>
      <c r="C227" s="2">
        <v>42293</v>
      </c>
      <c r="D227" s="2">
        <v>42295</v>
      </c>
      <c r="E227" t="s">
        <v>149</v>
      </c>
      <c r="F227" t="s">
        <v>8</v>
      </c>
      <c r="G227">
        <v>1</v>
      </c>
      <c r="H227">
        <v>690000</v>
      </c>
      <c r="I227" s="14">
        <v>682400</v>
      </c>
      <c r="J227" s="29" t="s">
        <v>24</v>
      </c>
      <c r="K227">
        <f t="shared" si="24"/>
        <v>6</v>
      </c>
      <c r="L227">
        <f t="shared" si="25"/>
        <v>13</v>
      </c>
      <c r="M227" t="e">
        <f>VLOOKUP(E227,Index!$A$1:$B$7,2,0)</f>
        <v>#N/A</v>
      </c>
      <c r="N227" t="str">
        <f t="shared" si="26"/>
        <v>16/10</v>
      </c>
      <c r="O227" t="str">
        <f t="shared" si="27"/>
        <v>18/10</v>
      </c>
      <c r="Q227" s="14">
        <f t="shared" si="28"/>
        <v>0</v>
      </c>
      <c r="R227" s="14">
        <f t="shared" si="29"/>
        <v>0</v>
      </c>
      <c r="S227" s="14">
        <f t="shared" si="30"/>
        <v>0</v>
      </c>
      <c r="T227">
        <f>IF(F227="Airlines 4",IF(N227&lt;="15/10",IF(O227&gt;="02/10",IF(O227&lt;="30/11",'Data - Answer'!G227*15000,0),0),0),0)</f>
        <v>0</v>
      </c>
      <c r="U227" s="14"/>
      <c r="W227">
        <f t="shared" si="31"/>
        <v>20472</v>
      </c>
    </row>
    <row r="228" spans="2:23">
      <c r="B228" s="1">
        <v>53198953</v>
      </c>
      <c r="C228" s="2">
        <v>42293</v>
      </c>
      <c r="D228" s="2">
        <v>42296</v>
      </c>
      <c r="E228" t="s">
        <v>150</v>
      </c>
      <c r="F228" t="s">
        <v>8</v>
      </c>
      <c r="G228">
        <v>1</v>
      </c>
      <c r="H228">
        <v>333000</v>
      </c>
      <c r="I228" s="14">
        <v>329300</v>
      </c>
      <c r="J228" s="29" t="s">
        <v>24</v>
      </c>
      <c r="K228">
        <f t="shared" si="24"/>
        <v>6</v>
      </c>
      <c r="L228">
        <f t="shared" si="25"/>
        <v>13</v>
      </c>
      <c r="M228" t="e">
        <f>VLOOKUP(E228,Index!$A$1:$B$7,2,0)</f>
        <v>#N/A</v>
      </c>
      <c r="N228" t="str">
        <f t="shared" si="26"/>
        <v>16/10</v>
      </c>
      <c r="O228" t="str">
        <f t="shared" si="27"/>
        <v>19/10</v>
      </c>
      <c r="Q228" s="14">
        <f t="shared" si="28"/>
        <v>0</v>
      </c>
      <c r="R228" s="14">
        <f t="shared" si="29"/>
        <v>0</v>
      </c>
      <c r="S228" s="14">
        <f t="shared" si="30"/>
        <v>0</v>
      </c>
      <c r="T228">
        <f>IF(F228="Airlines 4",IF(N228&lt;="15/10",IF(O228&gt;="02/10",IF(O228&lt;="30/11",'Data - Answer'!G228*15000,0),0),0),0)</f>
        <v>0</v>
      </c>
      <c r="U228" s="14"/>
      <c r="W228">
        <f t="shared" si="31"/>
        <v>9879</v>
      </c>
    </row>
    <row r="229" spans="2:23">
      <c r="B229" s="1">
        <v>53198963</v>
      </c>
      <c r="C229" s="2">
        <v>42293</v>
      </c>
      <c r="D229" s="2">
        <v>42302</v>
      </c>
      <c r="E229" t="s">
        <v>132</v>
      </c>
      <c r="F229" t="s">
        <v>8</v>
      </c>
      <c r="G229">
        <v>1</v>
      </c>
      <c r="H229">
        <v>464500</v>
      </c>
      <c r="I229" s="14">
        <v>459400</v>
      </c>
      <c r="J229" s="29" t="s">
        <v>28</v>
      </c>
      <c r="K229">
        <f t="shared" si="24"/>
        <v>6</v>
      </c>
      <c r="L229">
        <f t="shared" si="25"/>
        <v>13</v>
      </c>
      <c r="M229" t="e">
        <f>VLOOKUP(E229,Index!$A$1:$B$7,2,0)</f>
        <v>#N/A</v>
      </c>
      <c r="N229" t="str">
        <f t="shared" si="26"/>
        <v>16/10</v>
      </c>
      <c r="O229" t="str">
        <f t="shared" si="27"/>
        <v>25/10</v>
      </c>
      <c r="Q229" s="14">
        <f t="shared" si="28"/>
        <v>0</v>
      </c>
      <c r="R229" s="14">
        <f t="shared" si="29"/>
        <v>0</v>
      </c>
      <c r="S229" s="14">
        <f t="shared" si="30"/>
        <v>0</v>
      </c>
      <c r="T229">
        <f>IF(F229="Airlines 4",IF(N229&lt;="15/10",IF(O229&gt;="02/10",IF(O229&lt;="30/11",'Data - Answer'!G229*15000,0),0),0),0)</f>
        <v>0</v>
      </c>
      <c r="U229" s="14"/>
      <c r="W229">
        <f t="shared" si="31"/>
        <v>3000</v>
      </c>
    </row>
    <row r="230" spans="2:23">
      <c r="B230" s="1">
        <v>53198194</v>
      </c>
      <c r="C230" s="2">
        <v>42303</v>
      </c>
      <c r="D230" s="2">
        <v>42303</v>
      </c>
      <c r="E230" t="s">
        <v>142</v>
      </c>
      <c r="F230" t="s">
        <v>8</v>
      </c>
      <c r="G230">
        <v>1</v>
      </c>
      <c r="H230">
        <v>756000</v>
      </c>
      <c r="I230" s="14">
        <v>747700</v>
      </c>
      <c r="J230" s="29" t="s">
        <v>28</v>
      </c>
      <c r="K230">
        <f t="shared" si="24"/>
        <v>2</v>
      </c>
      <c r="L230">
        <f t="shared" si="25"/>
        <v>11</v>
      </c>
      <c r="M230" t="e">
        <f>VLOOKUP(E230,Index!$A$1:$B$7,2,0)</f>
        <v>#N/A</v>
      </c>
      <c r="N230" t="str">
        <f t="shared" si="26"/>
        <v>26/10</v>
      </c>
      <c r="O230" t="str">
        <f t="shared" si="27"/>
        <v>26/10</v>
      </c>
      <c r="Q230" s="14">
        <f t="shared" si="28"/>
        <v>0</v>
      </c>
      <c r="R230" s="14">
        <f t="shared" si="29"/>
        <v>0</v>
      </c>
      <c r="S230" s="14">
        <f t="shared" si="30"/>
        <v>0</v>
      </c>
      <c r="T230">
        <f>IF(F230="Airlines 4",IF(N230&lt;="15/10",IF(O230&gt;="02/10",IF(O230&lt;="30/11",'Data - Answer'!G230*15000,0),0),0),0)</f>
        <v>0</v>
      </c>
      <c r="U230" s="14"/>
      <c r="W230">
        <f t="shared" si="31"/>
        <v>3000</v>
      </c>
    </row>
    <row r="231" spans="2:23">
      <c r="B231" s="1">
        <v>53198500</v>
      </c>
      <c r="C231" s="2">
        <v>42303</v>
      </c>
      <c r="D231" s="2">
        <v>42303</v>
      </c>
      <c r="E231" t="s">
        <v>121</v>
      </c>
      <c r="F231" t="s">
        <v>8</v>
      </c>
      <c r="G231">
        <v>1</v>
      </c>
      <c r="H231">
        <v>880000</v>
      </c>
      <c r="I231" s="14">
        <v>870300</v>
      </c>
      <c r="J231" s="29" t="s">
        <v>22</v>
      </c>
      <c r="K231">
        <f t="shared" si="24"/>
        <v>2</v>
      </c>
      <c r="L231">
        <f t="shared" si="25"/>
        <v>11</v>
      </c>
      <c r="M231" t="e">
        <f>VLOOKUP(E231,Index!$A$1:$B$7,2,0)</f>
        <v>#N/A</v>
      </c>
      <c r="N231" t="str">
        <f t="shared" si="26"/>
        <v>26/10</v>
      </c>
      <c r="O231" t="str">
        <f t="shared" si="27"/>
        <v>26/10</v>
      </c>
      <c r="Q231" s="14">
        <f t="shared" si="28"/>
        <v>0</v>
      </c>
      <c r="R231" s="14">
        <f t="shared" si="29"/>
        <v>0</v>
      </c>
      <c r="S231" s="14">
        <f t="shared" si="30"/>
        <v>0</v>
      </c>
      <c r="T231">
        <f>IF(F231="Airlines 4",IF(N231&lt;="15/10",IF(O231&gt;="02/10",IF(O231&lt;="30/11",'Data - Answer'!G231*15000,0),0),0),0)</f>
        <v>0</v>
      </c>
      <c r="U231" s="14"/>
      <c r="W231">
        <f t="shared" si="31"/>
        <v>0</v>
      </c>
    </row>
    <row r="232" spans="2:23">
      <c r="B232" s="1">
        <v>53199013</v>
      </c>
      <c r="C232" s="2">
        <v>42303</v>
      </c>
      <c r="D232" s="2">
        <v>42305</v>
      </c>
      <c r="E232" t="s">
        <v>104</v>
      </c>
      <c r="F232" t="s">
        <v>8</v>
      </c>
      <c r="G232">
        <v>2</v>
      </c>
      <c r="H232">
        <v>1722000</v>
      </c>
      <c r="I232" s="14">
        <v>1703000</v>
      </c>
      <c r="J232" s="29" t="s">
        <v>22</v>
      </c>
      <c r="K232">
        <f t="shared" si="24"/>
        <v>2</v>
      </c>
      <c r="L232">
        <f t="shared" si="25"/>
        <v>11</v>
      </c>
      <c r="M232" t="e">
        <f>VLOOKUP(E232,Index!$A$1:$B$7,2,0)</f>
        <v>#N/A</v>
      </c>
      <c r="N232" t="str">
        <f t="shared" si="26"/>
        <v>26/10</v>
      </c>
      <c r="O232" t="str">
        <f t="shared" si="27"/>
        <v>28/10</v>
      </c>
      <c r="Q232" s="14">
        <f t="shared" si="28"/>
        <v>0</v>
      </c>
      <c r="R232" s="14">
        <f t="shared" si="29"/>
        <v>0</v>
      </c>
      <c r="S232" s="14">
        <f t="shared" si="30"/>
        <v>0</v>
      </c>
      <c r="T232">
        <f>IF(F232="Airlines 4",IF(N232&lt;="15/10",IF(O232&gt;="02/10",IF(O232&lt;="30/11",'Data - Answer'!G232*15000,0),0),0),0)</f>
        <v>0</v>
      </c>
      <c r="U232" s="14"/>
      <c r="W232">
        <f t="shared" si="31"/>
        <v>0</v>
      </c>
    </row>
    <row r="233" spans="2:23">
      <c r="B233" s="1">
        <v>53198972</v>
      </c>
      <c r="C233" s="2">
        <v>42303</v>
      </c>
      <c r="D233" s="2">
        <v>42304</v>
      </c>
      <c r="E233" t="s">
        <v>151</v>
      </c>
      <c r="F233" t="s">
        <v>8</v>
      </c>
      <c r="G233">
        <v>1</v>
      </c>
      <c r="H233">
        <v>595000</v>
      </c>
      <c r="I233" s="14">
        <v>588500</v>
      </c>
      <c r="J233" s="29" t="s">
        <v>22</v>
      </c>
      <c r="K233">
        <f t="shared" si="24"/>
        <v>2</v>
      </c>
      <c r="L233">
        <f t="shared" si="25"/>
        <v>11</v>
      </c>
      <c r="M233" t="e">
        <f>VLOOKUP(E233,Index!$A$1:$B$7,2,0)</f>
        <v>#N/A</v>
      </c>
      <c r="N233" t="str">
        <f t="shared" si="26"/>
        <v>26/10</v>
      </c>
      <c r="O233" t="str">
        <f t="shared" si="27"/>
        <v>27/10</v>
      </c>
      <c r="Q233" s="14">
        <f t="shared" si="28"/>
        <v>0</v>
      </c>
      <c r="R233" s="14">
        <f t="shared" si="29"/>
        <v>0</v>
      </c>
      <c r="S233" s="14">
        <f t="shared" si="30"/>
        <v>0</v>
      </c>
      <c r="T233">
        <f>IF(F233="Airlines 4",IF(N233&lt;="15/10",IF(O233&gt;="02/10",IF(O233&lt;="30/11",'Data - Answer'!G233*15000,0),0),0),0)</f>
        <v>0</v>
      </c>
      <c r="U233" s="14"/>
      <c r="W233">
        <f t="shared" si="31"/>
        <v>0</v>
      </c>
    </row>
    <row r="234" spans="2:23">
      <c r="B234" s="1">
        <v>53198916</v>
      </c>
      <c r="C234" s="2">
        <v>42303</v>
      </c>
      <c r="D234" s="2">
        <v>42313</v>
      </c>
      <c r="E234" t="s">
        <v>152</v>
      </c>
      <c r="F234" t="s">
        <v>8</v>
      </c>
      <c r="G234">
        <v>1</v>
      </c>
      <c r="H234">
        <v>520000</v>
      </c>
      <c r="I234" s="14">
        <v>514300</v>
      </c>
      <c r="J234" s="29" t="s">
        <v>22</v>
      </c>
      <c r="K234">
        <f t="shared" si="24"/>
        <v>2</v>
      </c>
      <c r="L234">
        <f t="shared" si="25"/>
        <v>11</v>
      </c>
      <c r="M234" t="e">
        <f>VLOOKUP(E234,Index!$A$1:$B$7,2,0)</f>
        <v>#N/A</v>
      </c>
      <c r="N234" t="str">
        <f t="shared" si="26"/>
        <v>26/10</v>
      </c>
      <c r="O234" t="str">
        <f t="shared" si="27"/>
        <v>05/11</v>
      </c>
      <c r="Q234" s="14">
        <f t="shared" si="28"/>
        <v>0</v>
      </c>
      <c r="R234" s="14">
        <f t="shared" si="29"/>
        <v>0</v>
      </c>
      <c r="S234" s="14">
        <f t="shared" si="30"/>
        <v>0</v>
      </c>
      <c r="T234">
        <f>IF(F234="Airlines 4",IF(N234&lt;="15/10",IF(O234&gt;="02/10",IF(O234&lt;="30/11",'Data - Answer'!G234*15000,0),0),0),0)</f>
        <v>0</v>
      </c>
      <c r="U234" s="14"/>
      <c r="W234">
        <f t="shared" si="31"/>
        <v>0</v>
      </c>
    </row>
    <row r="235" spans="2:23">
      <c r="B235" s="1">
        <v>53199043</v>
      </c>
      <c r="C235" s="2">
        <v>42303</v>
      </c>
      <c r="D235" s="2">
        <v>42320</v>
      </c>
      <c r="E235" t="s">
        <v>91</v>
      </c>
      <c r="F235" t="s">
        <v>8</v>
      </c>
      <c r="G235">
        <v>1</v>
      </c>
      <c r="H235">
        <v>562000</v>
      </c>
      <c r="I235" s="14">
        <v>555800</v>
      </c>
      <c r="J235" s="29" t="s">
        <v>22</v>
      </c>
      <c r="K235">
        <f t="shared" si="24"/>
        <v>2</v>
      </c>
      <c r="L235">
        <f t="shared" si="25"/>
        <v>11</v>
      </c>
      <c r="M235" t="e">
        <f>VLOOKUP(E235,Index!$A$1:$B$7,2,0)</f>
        <v>#N/A</v>
      </c>
      <c r="N235" t="str">
        <f t="shared" si="26"/>
        <v>26/10</v>
      </c>
      <c r="O235" t="str">
        <f t="shared" si="27"/>
        <v>12/11</v>
      </c>
      <c r="Q235" s="14">
        <f t="shared" si="28"/>
        <v>0</v>
      </c>
      <c r="R235" s="14">
        <f t="shared" si="29"/>
        <v>0</v>
      </c>
      <c r="S235" s="14">
        <f t="shared" si="30"/>
        <v>0</v>
      </c>
      <c r="T235">
        <f>IF(F235="Airlines 4",IF(N235&lt;="15/10",IF(O235&gt;="02/10",IF(O235&lt;="30/11",'Data - Answer'!G235*15000,0),0),0),0)</f>
        <v>0</v>
      </c>
      <c r="U235" s="14"/>
      <c r="W235">
        <f t="shared" si="31"/>
        <v>0</v>
      </c>
    </row>
    <row r="236" spans="2:23">
      <c r="B236" s="1">
        <v>53198954</v>
      </c>
      <c r="C236" s="2">
        <v>42303</v>
      </c>
      <c r="D236" s="2">
        <v>42304</v>
      </c>
      <c r="E236" t="s">
        <v>40</v>
      </c>
      <c r="F236" t="s">
        <v>8</v>
      </c>
      <c r="G236">
        <v>2</v>
      </c>
      <c r="H236">
        <v>2127800</v>
      </c>
      <c r="I236" s="14">
        <v>2105600</v>
      </c>
      <c r="J236" s="29" t="s">
        <v>22</v>
      </c>
      <c r="K236">
        <f t="shared" si="24"/>
        <v>2</v>
      </c>
      <c r="L236">
        <f t="shared" si="25"/>
        <v>11</v>
      </c>
      <c r="M236" t="str">
        <f>VLOOKUP(E236,Index!$A$1:$B$7,2,0)</f>
        <v>YES</v>
      </c>
      <c r="N236" t="str">
        <f t="shared" si="26"/>
        <v>26/10</v>
      </c>
      <c r="O236" t="str">
        <f t="shared" si="27"/>
        <v>27/10</v>
      </c>
      <c r="Q236" s="14">
        <f t="shared" si="28"/>
        <v>0</v>
      </c>
      <c r="R236" s="14">
        <f t="shared" si="29"/>
        <v>0</v>
      </c>
      <c r="S236" s="14">
        <f t="shared" si="30"/>
        <v>0</v>
      </c>
      <c r="T236">
        <f>IF(F236="Airlines 4",IF(N236&lt;="15/10",IF(O236&gt;="02/10",IF(O236&lt;="30/11",'Data - Answer'!G236*15000,0),0),0),0)</f>
        <v>0</v>
      </c>
      <c r="U236" s="14"/>
      <c r="W236">
        <f t="shared" si="31"/>
        <v>0</v>
      </c>
    </row>
    <row r="237" spans="2:23">
      <c r="B237" s="1">
        <v>53199061</v>
      </c>
      <c r="C237" s="2">
        <v>42303</v>
      </c>
      <c r="D237" s="2">
        <v>42304</v>
      </c>
      <c r="E237" t="s">
        <v>40</v>
      </c>
      <c r="F237" t="s">
        <v>8</v>
      </c>
      <c r="G237">
        <v>2</v>
      </c>
      <c r="H237">
        <v>1365500</v>
      </c>
      <c r="I237" s="14">
        <v>1351300</v>
      </c>
      <c r="J237" s="29" t="s">
        <v>22</v>
      </c>
      <c r="K237">
        <f t="shared" si="24"/>
        <v>2</v>
      </c>
      <c r="L237">
        <f t="shared" si="25"/>
        <v>11</v>
      </c>
      <c r="M237" t="str">
        <f>VLOOKUP(E237,Index!$A$1:$B$7,2,0)</f>
        <v>YES</v>
      </c>
      <c r="N237" t="str">
        <f t="shared" si="26"/>
        <v>26/10</v>
      </c>
      <c r="O237" t="str">
        <f t="shared" si="27"/>
        <v>27/10</v>
      </c>
      <c r="Q237" s="14">
        <f t="shared" si="28"/>
        <v>0</v>
      </c>
      <c r="R237" s="14">
        <f t="shared" si="29"/>
        <v>0</v>
      </c>
      <c r="S237" s="14">
        <f t="shared" si="30"/>
        <v>0</v>
      </c>
      <c r="T237">
        <f>IF(F237="Airlines 4",IF(N237&lt;="15/10",IF(O237&gt;="02/10",IF(O237&lt;="30/11",'Data - Answer'!G237*15000,0),0),0),0)</f>
        <v>0</v>
      </c>
      <c r="U237" s="14"/>
      <c r="W237">
        <f t="shared" si="31"/>
        <v>0</v>
      </c>
    </row>
    <row r="238" spans="2:23">
      <c r="B238" s="1">
        <v>53198667</v>
      </c>
      <c r="C238" s="2">
        <v>42300</v>
      </c>
      <c r="D238" s="2">
        <v>42301</v>
      </c>
      <c r="E238" t="s">
        <v>153</v>
      </c>
      <c r="F238" t="s">
        <v>8</v>
      </c>
      <c r="G238">
        <v>1</v>
      </c>
      <c r="H238">
        <v>1382000</v>
      </c>
      <c r="I238" s="14">
        <v>1366800</v>
      </c>
      <c r="J238" s="29" t="s">
        <v>22</v>
      </c>
      <c r="K238">
        <f t="shared" si="24"/>
        <v>6</v>
      </c>
      <c r="L238">
        <f t="shared" si="25"/>
        <v>6</v>
      </c>
      <c r="M238" t="e">
        <f>VLOOKUP(E238,Index!$A$1:$B$7,2,0)</f>
        <v>#N/A</v>
      </c>
      <c r="N238" t="str">
        <f t="shared" si="26"/>
        <v>23/10</v>
      </c>
      <c r="O238" t="str">
        <f t="shared" si="27"/>
        <v>24/10</v>
      </c>
      <c r="Q238" s="14">
        <f t="shared" si="28"/>
        <v>0</v>
      </c>
      <c r="R238" s="14">
        <f t="shared" si="29"/>
        <v>0</v>
      </c>
      <c r="S238" s="14">
        <f t="shared" si="30"/>
        <v>0</v>
      </c>
      <c r="T238">
        <f>IF(F238="Airlines 4",IF(N238&lt;="15/10",IF(O238&gt;="02/10",IF(O238&lt;="30/11",'Data - Answer'!G238*15000,0),0),0),0)</f>
        <v>0</v>
      </c>
      <c r="U238" s="14"/>
      <c r="W238">
        <f t="shared" si="31"/>
        <v>0</v>
      </c>
    </row>
    <row r="239" spans="2:23">
      <c r="B239" s="1">
        <v>53198970</v>
      </c>
      <c r="C239" s="2">
        <v>42300</v>
      </c>
      <c r="D239" s="2">
        <v>42301</v>
      </c>
      <c r="E239" t="s">
        <v>154</v>
      </c>
      <c r="F239" t="s">
        <v>8</v>
      </c>
      <c r="G239">
        <v>1</v>
      </c>
      <c r="H239">
        <v>1091000</v>
      </c>
      <c r="I239" s="14">
        <v>1079000</v>
      </c>
      <c r="J239" s="29" t="s">
        <v>24</v>
      </c>
      <c r="K239">
        <f t="shared" si="24"/>
        <v>6</v>
      </c>
      <c r="L239">
        <f t="shared" si="25"/>
        <v>6</v>
      </c>
      <c r="M239" t="e">
        <f>VLOOKUP(E239,Index!$A$1:$B$7,2,0)</f>
        <v>#N/A</v>
      </c>
      <c r="N239" t="str">
        <f t="shared" si="26"/>
        <v>23/10</v>
      </c>
      <c r="O239" t="str">
        <f t="shared" si="27"/>
        <v>24/10</v>
      </c>
      <c r="Q239" s="14">
        <f t="shared" si="28"/>
        <v>0</v>
      </c>
      <c r="R239" s="14">
        <f t="shared" si="29"/>
        <v>0</v>
      </c>
      <c r="S239" s="14">
        <f t="shared" si="30"/>
        <v>0</v>
      </c>
      <c r="T239">
        <f>IF(F239="Airlines 4",IF(N239&lt;="15/10",IF(O239&gt;="02/10",IF(O239&lt;="30/11",'Data - Answer'!G239*15000,0),0),0),0)</f>
        <v>0</v>
      </c>
      <c r="U239" s="14"/>
      <c r="W239">
        <f t="shared" si="31"/>
        <v>32370</v>
      </c>
    </row>
    <row r="240" spans="2:23">
      <c r="B240" s="1">
        <v>53199017</v>
      </c>
      <c r="C240" s="2">
        <v>42300</v>
      </c>
      <c r="D240" s="2">
        <v>42308</v>
      </c>
      <c r="E240" t="s">
        <v>139</v>
      </c>
      <c r="F240" t="s">
        <v>8</v>
      </c>
      <c r="G240">
        <v>1</v>
      </c>
      <c r="H240">
        <v>454000</v>
      </c>
      <c r="I240" s="14">
        <v>449000</v>
      </c>
      <c r="J240" s="29" t="s">
        <v>26</v>
      </c>
      <c r="K240">
        <f t="shared" si="24"/>
        <v>6</v>
      </c>
      <c r="L240">
        <f t="shared" si="25"/>
        <v>6</v>
      </c>
      <c r="M240" t="e">
        <f>VLOOKUP(E240,Index!$A$1:$B$7,2,0)</f>
        <v>#N/A</v>
      </c>
      <c r="N240" t="str">
        <f t="shared" si="26"/>
        <v>23/10</v>
      </c>
      <c r="O240" t="str">
        <f t="shared" si="27"/>
        <v>31/10</v>
      </c>
      <c r="Q240" s="14">
        <f t="shared" si="28"/>
        <v>0</v>
      </c>
      <c r="R240" s="14">
        <f t="shared" si="29"/>
        <v>0</v>
      </c>
      <c r="S240" s="14">
        <f t="shared" si="30"/>
        <v>0</v>
      </c>
      <c r="T240">
        <f>IF(F240="Airlines 4",IF(N240&lt;="15/10",IF(O240&gt;="02/10",IF(O240&lt;="30/11",'Data - Answer'!G240*15000,0),0),0),0)</f>
        <v>0</v>
      </c>
      <c r="U240" s="14"/>
      <c r="W240">
        <f t="shared" si="31"/>
        <v>4000</v>
      </c>
    </row>
    <row r="241" spans="2:23">
      <c r="B241" s="1">
        <v>53198918</v>
      </c>
      <c r="C241" s="2">
        <v>42300</v>
      </c>
      <c r="D241" s="2">
        <v>42302</v>
      </c>
      <c r="E241" t="s">
        <v>50</v>
      </c>
      <c r="F241" t="s">
        <v>8</v>
      </c>
      <c r="G241">
        <v>1</v>
      </c>
      <c r="H241">
        <v>713800</v>
      </c>
      <c r="I241" s="14">
        <v>705900</v>
      </c>
      <c r="J241" s="29" t="s">
        <v>24</v>
      </c>
      <c r="K241">
        <f t="shared" si="24"/>
        <v>6</v>
      </c>
      <c r="L241">
        <f t="shared" si="25"/>
        <v>6</v>
      </c>
      <c r="M241" t="e">
        <f>VLOOKUP(E241,Index!$A$1:$B$7,2,0)</f>
        <v>#N/A</v>
      </c>
      <c r="N241" t="str">
        <f t="shared" si="26"/>
        <v>23/10</v>
      </c>
      <c r="O241" t="str">
        <f t="shared" si="27"/>
        <v>25/10</v>
      </c>
      <c r="Q241" s="14">
        <f t="shared" si="28"/>
        <v>0</v>
      </c>
      <c r="R241" s="14">
        <f t="shared" si="29"/>
        <v>0</v>
      </c>
      <c r="S241" s="14">
        <f t="shared" si="30"/>
        <v>0</v>
      </c>
      <c r="T241">
        <f>IF(F241="Airlines 4",IF(N241&lt;="15/10",IF(O241&gt;="02/10",IF(O241&lt;="30/11",'Data - Answer'!G241*15000,0),0),0),0)</f>
        <v>0</v>
      </c>
      <c r="U241" s="14"/>
      <c r="W241">
        <f t="shared" si="31"/>
        <v>21177</v>
      </c>
    </row>
    <row r="242" spans="2:23">
      <c r="B242" s="1">
        <v>53198995</v>
      </c>
      <c r="C242" s="2">
        <v>42300</v>
      </c>
      <c r="D242" s="2">
        <v>42361</v>
      </c>
      <c r="E242" t="s">
        <v>82</v>
      </c>
      <c r="F242" t="s">
        <v>8</v>
      </c>
      <c r="G242">
        <v>1</v>
      </c>
      <c r="H242">
        <v>595000</v>
      </c>
      <c r="I242" s="14">
        <v>588500</v>
      </c>
      <c r="J242" s="29" t="s">
        <v>26</v>
      </c>
      <c r="K242">
        <f t="shared" si="24"/>
        <v>6</v>
      </c>
      <c r="L242">
        <f t="shared" si="25"/>
        <v>6</v>
      </c>
      <c r="M242" t="e">
        <f>VLOOKUP(E242,Index!$A$1:$B$7,2,0)</f>
        <v>#N/A</v>
      </c>
      <c r="N242" t="str">
        <f t="shared" si="26"/>
        <v>23/10</v>
      </c>
      <c r="O242" t="str">
        <f t="shared" si="27"/>
        <v>23/12</v>
      </c>
      <c r="Q242" s="14">
        <f t="shared" si="28"/>
        <v>0</v>
      </c>
      <c r="R242" s="14">
        <f t="shared" si="29"/>
        <v>0</v>
      </c>
      <c r="S242" s="14">
        <f t="shared" si="30"/>
        <v>0</v>
      </c>
      <c r="T242">
        <f>IF(F242="Airlines 4",IF(N242&lt;="15/10",IF(O242&gt;="02/10",IF(O242&lt;="30/11",'Data - Answer'!G242*15000,0),0),0),0)</f>
        <v>0</v>
      </c>
      <c r="U242" s="14"/>
      <c r="W242">
        <f t="shared" si="31"/>
        <v>4000</v>
      </c>
    </row>
    <row r="243" spans="2:23">
      <c r="B243" s="1">
        <v>53199098</v>
      </c>
      <c r="C243" s="2">
        <v>42300</v>
      </c>
      <c r="D243" s="2">
        <v>42303</v>
      </c>
      <c r="E243" t="s">
        <v>65</v>
      </c>
      <c r="F243" t="s">
        <v>8</v>
      </c>
      <c r="G243">
        <v>1</v>
      </c>
      <c r="H243">
        <v>640000</v>
      </c>
      <c r="I243" s="14">
        <v>633000</v>
      </c>
      <c r="J243" s="29" t="s">
        <v>24</v>
      </c>
      <c r="K243">
        <f t="shared" si="24"/>
        <v>6</v>
      </c>
      <c r="L243">
        <f t="shared" si="25"/>
        <v>6</v>
      </c>
      <c r="M243" t="e">
        <f>VLOOKUP(E243,Index!$A$1:$B$7,2,0)</f>
        <v>#N/A</v>
      </c>
      <c r="N243" t="str">
        <f t="shared" si="26"/>
        <v>23/10</v>
      </c>
      <c r="O243" t="str">
        <f t="shared" si="27"/>
        <v>26/10</v>
      </c>
      <c r="Q243" s="14">
        <f t="shared" si="28"/>
        <v>0</v>
      </c>
      <c r="R243" s="14">
        <f t="shared" si="29"/>
        <v>0</v>
      </c>
      <c r="S243" s="14">
        <f t="shared" si="30"/>
        <v>0</v>
      </c>
      <c r="T243">
        <f>IF(F243="Airlines 4",IF(N243&lt;="15/10",IF(O243&gt;="02/10",IF(O243&lt;="30/11",'Data - Answer'!G243*15000,0),0),0),0)</f>
        <v>0</v>
      </c>
      <c r="U243" s="14"/>
      <c r="W243">
        <f t="shared" si="31"/>
        <v>18990</v>
      </c>
    </row>
    <row r="244" spans="2:23">
      <c r="B244" s="1">
        <v>53198685</v>
      </c>
      <c r="C244" s="2">
        <v>42304</v>
      </c>
      <c r="D244" s="2">
        <v>42305</v>
      </c>
      <c r="E244" t="s">
        <v>70</v>
      </c>
      <c r="F244" t="s">
        <v>8</v>
      </c>
      <c r="G244">
        <v>2</v>
      </c>
      <c r="H244">
        <v>1355000</v>
      </c>
      <c r="I244" s="14">
        <v>1340000</v>
      </c>
      <c r="J244" s="29" t="s">
        <v>22</v>
      </c>
      <c r="K244">
        <f t="shared" si="24"/>
        <v>3</v>
      </c>
      <c r="L244">
        <f t="shared" si="25"/>
        <v>9</v>
      </c>
      <c r="M244" t="e">
        <f>VLOOKUP(E244,Index!$A$1:$B$7,2,0)</f>
        <v>#N/A</v>
      </c>
      <c r="N244" t="str">
        <f t="shared" si="26"/>
        <v>27/10</v>
      </c>
      <c r="O244" t="str">
        <f t="shared" si="27"/>
        <v>28/10</v>
      </c>
      <c r="Q244" s="14">
        <f t="shared" si="28"/>
        <v>0</v>
      </c>
      <c r="R244" s="14">
        <f t="shared" si="29"/>
        <v>0</v>
      </c>
      <c r="S244" s="14">
        <f t="shared" si="30"/>
        <v>0</v>
      </c>
      <c r="T244">
        <f>IF(F244="Airlines 4",IF(N244&lt;="15/10",IF(O244&gt;="02/10",IF(O244&lt;="30/11",'Data - Answer'!G244*15000,0),0),0),0)</f>
        <v>0</v>
      </c>
      <c r="U244" s="14"/>
      <c r="W244">
        <f t="shared" si="31"/>
        <v>0</v>
      </c>
    </row>
    <row r="245" spans="2:23">
      <c r="B245" s="1">
        <v>53199066</v>
      </c>
      <c r="C245" s="2">
        <v>42304</v>
      </c>
      <c r="D245" s="2">
        <v>42305</v>
      </c>
      <c r="E245" t="s">
        <v>48</v>
      </c>
      <c r="F245" t="s">
        <v>8</v>
      </c>
      <c r="G245">
        <v>2</v>
      </c>
      <c r="H245">
        <v>2030000</v>
      </c>
      <c r="I245" s="14">
        <v>2007600</v>
      </c>
      <c r="J245" s="29" t="s">
        <v>22</v>
      </c>
      <c r="K245">
        <f t="shared" si="24"/>
        <v>3</v>
      </c>
      <c r="L245">
        <f t="shared" si="25"/>
        <v>9</v>
      </c>
      <c r="M245" t="e">
        <f>VLOOKUP(E245,Index!$A$1:$B$7,2,0)</f>
        <v>#N/A</v>
      </c>
      <c r="N245" t="str">
        <f t="shared" si="26"/>
        <v>27/10</v>
      </c>
      <c r="O245" t="str">
        <f t="shared" si="27"/>
        <v>28/10</v>
      </c>
      <c r="Q245" s="14">
        <f t="shared" si="28"/>
        <v>0</v>
      </c>
      <c r="R245" s="14">
        <f t="shared" si="29"/>
        <v>0</v>
      </c>
      <c r="S245" s="14">
        <f t="shared" si="30"/>
        <v>0</v>
      </c>
      <c r="T245">
        <f>IF(F245="Airlines 4",IF(N245&lt;="15/10",IF(O245&gt;="02/10",IF(O245&lt;="30/11",'Data - Answer'!G245*15000,0),0),0),0)</f>
        <v>0</v>
      </c>
      <c r="U245" s="14"/>
      <c r="W245">
        <f t="shared" si="31"/>
        <v>0</v>
      </c>
    </row>
    <row r="246" spans="2:23">
      <c r="B246" s="1">
        <v>53199078</v>
      </c>
      <c r="C246" s="2">
        <v>42304</v>
      </c>
      <c r="D246" s="2">
        <v>42355</v>
      </c>
      <c r="E246" t="s">
        <v>82</v>
      </c>
      <c r="F246" t="s">
        <v>8</v>
      </c>
      <c r="G246">
        <v>3</v>
      </c>
      <c r="H246">
        <v>2181000</v>
      </c>
      <c r="I246" s="14">
        <v>2157000</v>
      </c>
      <c r="J246" s="29" t="s">
        <v>22</v>
      </c>
      <c r="K246">
        <f t="shared" si="24"/>
        <v>3</v>
      </c>
      <c r="L246">
        <f t="shared" si="25"/>
        <v>9</v>
      </c>
      <c r="M246" t="e">
        <f>VLOOKUP(E246,Index!$A$1:$B$7,2,0)</f>
        <v>#N/A</v>
      </c>
      <c r="N246" t="str">
        <f t="shared" si="26"/>
        <v>27/10</v>
      </c>
      <c r="O246" t="str">
        <f t="shared" si="27"/>
        <v>17/12</v>
      </c>
      <c r="Q246" s="14">
        <f t="shared" si="28"/>
        <v>0</v>
      </c>
      <c r="R246" s="14">
        <f t="shared" si="29"/>
        <v>0</v>
      </c>
      <c r="S246" s="14">
        <f t="shared" si="30"/>
        <v>0</v>
      </c>
      <c r="T246">
        <f>IF(F246="Airlines 4",IF(N246&lt;="15/10",IF(O246&gt;="02/10",IF(O246&lt;="30/11",'Data - Answer'!G246*15000,0),0),0),0)</f>
        <v>0</v>
      </c>
      <c r="U246" s="14"/>
      <c r="W246">
        <f t="shared" si="31"/>
        <v>0</v>
      </c>
    </row>
    <row r="247" spans="2:23">
      <c r="B247" s="1">
        <v>53199112</v>
      </c>
      <c r="C247" s="2">
        <v>42304</v>
      </c>
      <c r="D247" s="2">
        <v>42307</v>
      </c>
      <c r="E247" t="s">
        <v>155</v>
      </c>
      <c r="F247" t="s">
        <v>8</v>
      </c>
      <c r="G247">
        <v>1</v>
      </c>
      <c r="H247">
        <v>1840000</v>
      </c>
      <c r="I247" s="14">
        <v>1820000</v>
      </c>
      <c r="J247" s="29" t="s">
        <v>22</v>
      </c>
      <c r="K247">
        <f t="shared" si="24"/>
        <v>3</v>
      </c>
      <c r="L247">
        <f t="shared" si="25"/>
        <v>9</v>
      </c>
      <c r="M247" t="e">
        <f>VLOOKUP(E247,Index!$A$1:$B$7,2,0)</f>
        <v>#N/A</v>
      </c>
      <c r="N247" t="str">
        <f t="shared" si="26"/>
        <v>27/10</v>
      </c>
      <c r="O247" t="str">
        <f t="shared" si="27"/>
        <v>30/10</v>
      </c>
      <c r="Q247" s="14">
        <f t="shared" si="28"/>
        <v>0</v>
      </c>
      <c r="R247" s="14">
        <f t="shared" si="29"/>
        <v>0</v>
      </c>
      <c r="S247" s="14">
        <f t="shared" si="30"/>
        <v>0</v>
      </c>
      <c r="T247">
        <f>IF(F247="Airlines 4",IF(N247&lt;="15/10",IF(O247&gt;="02/10",IF(O247&lt;="30/11",'Data - Answer'!G247*15000,0),0),0),0)</f>
        <v>0</v>
      </c>
      <c r="U247" s="14"/>
      <c r="W247">
        <f t="shared" si="31"/>
        <v>0</v>
      </c>
    </row>
    <row r="248" spans="2:23">
      <c r="B248" s="1">
        <v>53198917</v>
      </c>
      <c r="C248" s="2">
        <v>42304</v>
      </c>
      <c r="D248" s="2">
        <v>42309</v>
      </c>
      <c r="E248" t="s">
        <v>156</v>
      </c>
      <c r="F248" t="s">
        <v>8</v>
      </c>
      <c r="G248">
        <v>1</v>
      </c>
      <c r="H248">
        <v>1405000</v>
      </c>
      <c r="I248" s="14">
        <v>1389500</v>
      </c>
      <c r="J248" s="29" t="s">
        <v>22</v>
      </c>
      <c r="K248">
        <f t="shared" si="24"/>
        <v>3</v>
      </c>
      <c r="L248">
        <f t="shared" si="25"/>
        <v>9</v>
      </c>
      <c r="M248" t="e">
        <f>VLOOKUP(E248,Index!$A$1:$B$7,2,0)</f>
        <v>#N/A</v>
      </c>
      <c r="N248" t="str">
        <f t="shared" si="26"/>
        <v>27/10</v>
      </c>
      <c r="O248" t="str">
        <f t="shared" si="27"/>
        <v>01/11</v>
      </c>
      <c r="Q248" s="14">
        <f t="shared" si="28"/>
        <v>0</v>
      </c>
      <c r="R248" s="14">
        <f t="shared" si="29"/>
        <v>0</v>
      </c>
      <c r="S248" s="14">
        <f t="shared" si="30"/>
        <v>0</v>
      </c>
      <c r="T248">
        <f>IF(F248="Airlines 4",IF(N248&lt;="15/10",IF(O248&gt;="02/10",IF(O248&lt;="30/11",'Data - Answer'!G248*15000,0),0),0),0)</f>
        <v>0</v>
      </c>
      <c r="U248" s="14"/>
      <c r="W248">
        <f t="shared" si="31"/>
        <v>0</v>
      </c>
    </row>
    <row r="249" spans="2:23">
      <c r="B249" s="1">
        <v>53199026</v>
      </c>
      <c r="C249" s="2">
        <v>42304</v>
      </c>
      <c r="D249" s="2">
        <v>42305</v>
      </c>
      <c r="E249" t="s">
        <v>41</v>
      </c>
      <c r="F249" t="s">
        <v>11</v>
      </c>
      <c r="G249">
        <v>1</v>
      </c>
      <c r="H249">
        <v>758900</v>
      </c>
      <c r="I249" s="14">
        <v>754500</v>
      </c>
      <c r="J249" s="29" t="s">
        <v>24</v>
      </c>
      <c r="K249">
        <f t="shared" si="24"/>
        <v>3</v>
      </c>
      <c r="L249">
        <f t="shared" si="25"/>
        <v>14</v>
      </c>
      <c r="M249" t="e">
        <f>VLOOKUP(E249,Index!$A$1:$B$7,2,0)</f>
        <v>#N/A</v>
      </c>
      <c r="N249" t="str">
        <f t="shared" si="26"/>
        <v>27/10</v>
      </c>
      <c r="O249" t="str">
        <f t="shared" si="27"/>
        <v>28/10</v>
      </c>
      <c r="Q249" s="14">
        <f t="shared" si="28"/>
        <v>0</v>
      </c>
      <c r="R249" s="14">
        <f t="shared" si="29"/>
        <v>0</v>
      </c>
      <c r="S249" s="14">
        <f t="shared" si="30"/>
        <v>0</v>
      </c>
      <c r="T249">
        <f>IF(F249="Airlines 4",IF(N249&lt;="15/10",IF(O249&gt;="02/10",IF(O249&lt;="30/11",'Data - Answer'!G249*15000,0),0),0),0)</f>
        <v>0</v>
      </c>
      <c r="U249" s="14"/>
      <c r="W249">
        <f t="shared" si="31"/>
        <v>22635</v>
      </c>
    </row>
    <row r="250" spans="2:23">
      <c r="B250" s="1">
        <v>53199081</v>
      </c>
      <c r="C250" s="2">
        <v>42304</v>
      </c>
      <c r="D250" s="2">
        <v>42309</v>
      </c>
      <c r="E250" t="s">
        <v>97</v>
      </c>
      <c r="F250" t="s">
        <v>11</v>
      </c>
      <c r="G250">
        <v>1</v>
      </c>
      <c r="H250">
        <v>368466</v>
      </c>
      <c r="I250" s="14">
        <v>366100</v>
      </c>
      <c r="J250" s="29" t="s">
        <v>26</v>
      </c>
      <c r="K250">
        <f t="shared" si="24"/>
        <v>3</v>
      </c>
      <c r="L250">
        <f t="shared" si="25"/>
        <v>14</v>
      </c>
      <c r="M250" t="str">
        <f>VLOOKUP(E250,Index!$A$1:$B$7,2,0)</f>
        <v>YES</v>
      </c>
      <c r="N250" t="str">
        <f t="shared" si="26"/>
        <v>27/10</v>
      </c>
      <c r="O250" t="str">
        <f t="shared" si="27"/>
        <v>01/11</v>
      </c>
      <c r="Q250" s="14">
        <f t="shared" si="28"/>
        <v>0</v>
      </c>
      <c r="R250" s="14">
        <f t="shared" si="29"/>
        <v>0</v>
      </c>
      <c r="S250" s="14">
        <f t="shared" si="30"/>
        <v>20000</v>
      </c>
      <c r="T250">
        <f>IF(F250="Airlines 4",IF(N250&lt;="15/10",IF(O250&gt;="02/10",IF(O250&lt;="30/11",'Data - Answer'!G250*15000,0),0),0),0)</f>
        <v>0</v>
      </c>
      <c r="U250" s="14"/>
      <c r="W250">
        <f t="shared" si="31"/>
        <v>4000</v>
      </c>
    </row>
    <row r="251" spans="2:23">
      <c r="B251" s="1">
        <v>53199010</v>
      </c>
      <c r="C251" s="2">
        <v>42304</v>
      </c>
      <c r="D251" s="2">
        <v>42308</v>
      </c>
      <c r="E251" t="s">
        <v>40</v>
      </c>
      <c r="F251" t="s">
        <v>11</v>
      </c>
      <c r="G251">
        <v>1</v>
      </c>
      <c r="H251">
        <v>439900</v>
      </c>
      <c r="I251" s="14">
        <v>437100</v>
      </c>
      <c r="J251" s="29" t="s">
        <v>24</v>
      </c>
      <c r="K251">
        <f t="shared" si="24"/>
        <v>3</v>
      </c>
      <c r="L251">
        <f t="shared" si="25"/>
        <v>14</v>
      </c>
      <c r="M251" t="str">
        <f>VLOOKUP(E251,Index!$A$1:$B$7,2,0)</f>
        <v>YES</v>
      </c>
      <c r="N251" t="str">
        <f t="shared" si="26"/>
        <v>27/10</v>
      </c>
      <c r="O251" t="str">
        <f t="shared" si="27"/>
        <v>31/10</v>
      </c>
      <c r="Q251" s="14">
        <f t="shared" si="28"/>
        <v>0</v>
      </c>
      <c r="R251" s="14">
        <f t="shared" si="29"/>
        <v>0</v>
      </c>
      <c r="S251" s="14">
        <f t="shared" si="30"/>
        <v>20000</v>
      </c>
      <c r="T251">
        <f>IF(F251="Airlines 4",IF(N251&lt;="15/10",IF(O251&gt;="02/10",IF(O251&lt;="30/11",'Data - Answer'!G251*15000,0),0),0),0)</f>
        <v>0</v>
      </c>
      <c r="U251" s="14"/>
      <c r="W251">
        <f t="shared" si="31"/>
        <v>13113</v>
      </c>
    </row>
    <row r="252" spans="2:23">
      <c r="B252" s="1">
        <v>53188275</v>
      </c>
      <c r="C252" s="2">
        <v>42304</v>
      </c>
      <c r="D252" s="2">
        <v>42313</v>
      </c>
      <c r="E252" t="s">
        <v>48</v>
      </c>
      <c r="F252" t="s">
        <v>11</v>
      </c>
      <c r="G252">
        <v>1</v>
      </c>
      <c r="H252">
        <v>584620</v>
      </c>
      <c r="I252" s="14">
        <v>581700</v>
      </c>
      <c r="J252" s="29" t="s">
        <v>26</v>
      </c>
      <c r="K252">
        <f t="shared" si="24"/>
        <v>3</v>
      </c>
      <c r="L252">
        <f t="shared" si="25"/>
        <v>14</v>
      </c>
      <c r="M252" t="e">
        <f>VLOOKUP(E252,Index!$A$1:$B$7,2,0)</f>
        <v>#N/A</v>
      </c>
      <c r="N252" t="str">
        <f t="shared" si="26"/>
        <v>27/10</v>
      </c>
      <c r="O252" t="str">
        <f t="shared" si="27"/>
        <v>05/11</v>
      </c>
      <c r="Q252" s="14">
        <f t="shared" si="28"/>
        <v>0</v>
      </c>
      <c r="R252" s="14">
        <f t="shared" si="29"/>
        <v>0</v>
      </c>
      <c r="S252" s="14">
        <f t="shared" si="30"/>
        <v>0</v>
      </c>
      <c r="T252">
        <f>IF(F252="Airlines 4",IF(N252&lt;="15/10",IF(O252&gt;="02/10",IF(O252&lt;="30/11",'Data - Answer'!G252*15000,0),0),0),0)</f>
        <v>0</v>
      </c>
      <c r="U252" s="14"/>
      <c r="W252">
        <f t="shared" si="31"/>
        <v>4000</v>
      </c>
    </row>
    <row r="253" spans="2:23">
      <c r="B253" s="1">
        <v>53196196</v>
      </c>
      <c r="C253" s="2">
        <v>42278</v>
      </c>
      <c r="D253" s="2">
        <v>42278</v>
      </c>
      <c r="E253" t="s">
        <v>41</v>
      </c>
      <c r="F253" t="s">
        <v>11</v>
      </c>
      <c r="G253">
        <v>1</v>
      </c>
      <c r="H253">
        <v>758900</v>
      </c>
      <c r="I253" s="14">
        <v>754500</v>
      </c>
      <c r="J253" s="29" t="s">
        <v>24</v>
      </c>
      <c r="K253">
        <f t="shared" si="24"/>
        <v>5</v>
      </c>
      <c r="L253">
        <f t="shared" si="25"/>
        <v>25</v>
      </c>
      <c r="M253" t="e">
        <f>VLOOKUP(E253,Index!$A$1:$B$7,2,0)</f>
        <v>#N/A</v>
      </c>
      <c r="N253" t="str">
        <f t="shared" si="26"/>
        <v>01/10</v>
      </c>
      <c r="O253" t="str">
        <f t="shared" si="27"/>
        <v>01/10</v>
      </c>
      <c r="Q253" s="14">
        <f t="shared" si="28"/>
        <v>0</v>
      </c>
      <c r="R253" s="14">
        <f t="shared" si="29"/>
        <v>0</v>
      </c>
      <c r="S253" s="14">
        <f t="shared" si="30"/>
        <v>0</v>
      </c>
      <c r="T253">
        <f>IF(F253="Airlines 4",IF(N253&lt;="15/10",IF(O253&gt;="02/10",IF(O253&lt;="30/11",'Data - Answer'!G253*15000,0),0),0),0)</f>
        <v>0</v>
      </c>
      <c r="U253" s="14"/>
      <c r="W253">
        <f t="shared" si="31"/>
        <v>22635</v>
      </c>
    </row>
    <row r="254" spans="2:23">
      <c r="B254" s="1">
        <v>53196247</v>
      </c>
      <c r="C254" s="2">
        <v>42278</v>
      </c>
      <c r="D254" s="2">
        <v>42278</v>
      </c>
      <c r="E254" t="s">
        <v>40</v>
      </c>
      <c r="F254" t="s">
        <v>11</v>
      </c>
      <c r="G254">
        <v>1</v>
      </c>
      <c r="H254">
        <v>637900</v>
      </c>
      <c r="I254" s="14">
        <v>634100</v>
      </c>
      <c r="J254" s="29" t="s">
        <v>22</v>
      </c>
      <c r="K254">
        <f t="shared" si="24"/>
        <v>5</v>
      </c>
      <c r="L254">
        <f t="shared" si="25"/>
        <v>25</v>
      </c>
      <c r="M254" t="str">
        <f>VLOOKUP(E254,Index!$A$1:$B$7,2,0)</f>
        <v>YES</v>
      </c>
      <c r="N254" t="str">
        <f t="shared" si="26"/>
        <v>01/10</v>
      </c>
      <c r="O254" t="str">
        <f t="shared" si="27"/>
        <v>01/10</v>
      </c>
      <c r="Q254" s="14">
        <f t="shared" si="28"/>
        <v>0</v>
      </c>
      <c r="R254" s="14">
        <f t="shared" si="29"/>
        <v>0</v>
      </c>
      <c r="S254" s="14">
        <f t="shared" si="30"/>
        <v>20000</v>
      </c>
      <c r="T254">
        <f>IF(F254="Airlines 4",IF(N254&lt;="15/10",IF(O254&gt;="02/10",IF(O254&lt;="30/11",'Data - Answer'!G254*15000,0),0),0),0)</f>
        <v>0</v>
      </c>
      <c r="U254" s="14"/>
      <c r="W254">
        <f t="shared" si="31"/>
        <v>0</v>
      </c>
    </row>
    <row r="255" spans="2:23">
      <c r="B255" s="1">
        <v>53196112</v>
      </c>
      <c r="C255" s="2">
        <v>42278</v>
      </c>
      <c r="D255" s="2">
        <v>42280</v>
      </c>
      <c r="E255" t="s">
        <v>157</v>
      </c>
      <c r="F255" t="s">
        <v>11</v>
      </c>
      <c r="G255">
        <v>2</v>
      </c>
      <c r="H255">
        <v>2252156</v>
      </c>
      <c r="I255" s="14">
        <v>2272734</v>
      </c>
      <c r="J255" s="29" t="s">
        <v>22</v>
      </c>
      <c r="K255">
        <f t="shared" si="24"/>
        <v>5</v>
      </c>
      <c r="L255">
        <f t="shared" si="25"/>
        <v>25</v>
      </c>
      <c r="M255" t="e">
        <f>VLOOKUP(E255,Index!$A$1:$B$7,2,0)</f>
        <v>#N/A</v>
      </c>
      <c r="N255" t="str">
        <f t="shared" si="26"/>
        <v>01/10</v>
      </c>
      <c r="O255" t="str">
        <f t="shared" si="27"/>
        <v>03/10</v>
      </c>
      <c r="Q255" s="14">
        <f t="shared" si="28"/>
        <v>0</v>
      </c>
      <c r="R255" s="14">
        <f t="shared" si="29"/>
        <v>0</v>
      </c>
      <c r="S255" s="14">
        <f t="shared" si="30"/>
        <v>0</v>
      </c>
      <c r="T255">
        <f>IF(F255="Airlines 4",IF(N255&lt;="15/10",IF(O255&gt;="02/10",IF(O255&lt;="30/11",'Data - Answer'!G255*15000,0),0),0),0)</f>
        <v>0</v>
      </c>
      <c r="U255" s="14"/>
      <c r="W255">
        <f t="shared" si="31"/>
        <v>0</v>
      </c>
    </row>
    <row r="256" spans="2:23">
      <c r="B256" s="1">
        <v>53196205</v>
      </c>
      <c r="C256" s="2">
        <v>42278</v>
      </c>
      <c r="D256" s="2">
        <v>42293</v>
      </c>
      <c r="E256" t="s">
        <v>108</v>
      </c>
      <c r="F256" t="s">
        <v>11</v>
      </c>
      <c r="G256">
        <v>1</v>
      </c>
      <c r="H256">
        <v>512900</v>
      </c>
      <c r="I256" s="14">
        <v>510200</v>
      </c>
      <c r="J256" s="29" t="s">
        <v>22</v>
      </c>
      <c r="K256">
        <f t="shared" si="24"/>
        <v>5</v>
      </c>
      <c r="L256">
        <f t="shared" si="25"/>
        <v>25</v>
      </c>
      <c r="M256" t="e">
        <f>VLOOKUP(E256,Index!$A$1:$B$7,2,0)</f>
        <v>#N/A</v>
      </c>
      <c r="N256" t="str">
        <f t="shared" si="26"/>
        <v>01/10</v>
      </c>
      <c r="O256" t="str">
        <f t="shared" si="27"/>
        <v>16/10</v>
      </c>
      <c r="Q256" s="14">
        <f t="shared" si="28"/>
        <v>0</v>
      </c>
      <c r="R256" s="14">
        <f t="shared" si="29"/>
        <v>0</v>
      </c>
      <c r="S256" s="14">
        <f t="shared" si="30"/>
        <v>0</v>
      </c>
      <c r="T256">
        <f>IF(F256="Airlines 4",IF(N256&lt;="15/10",IF(O256&gt;="02/10",IF(O256&lt;="30/11",'Data - Answer'!G256*15000,0),0),0),0)</f>
        <v>0</v>
      </c>
      <c r="U256" s="14"/>
      <c r="W256">
        <f t="shared" si="31"/>
        <v>0</v>
      </c>
    </row>
    <row r="257" spans="2:23">
      <c r="B257" s="1">
        <v>53195643</v>
      </c>
      <c r="C257" s="2">
        <v>42278</v>
      </c>
      <c r="D257" s="2">
        <v>42278</v>
      </c>
      <c r="E257" t="s">
        <v>48</v>
      </c>
      <c r="F257" t="s">
        <v>11</v>
      </c>
      <c r="G257">
        <v>2</v>
      </c>
      <c r="H257">
        <v>1169240</v>
      </c>
      <c r="I257" s="14">
        <v>1162400</v>
      </c>
      <c r="J257" s="29" t="s">
        <v>22</v>
      </c>
      <c r="K257">
        <f t="shared" si="24"/>
        <v>5</v>
      </c>
      <c r="L257">
        <f t="shared" si="25"/>
        <v>25</v>
      </c>
      <c r="M257" t="e">
        <f>VLOOKUP(E257,Index!$A$1:$B$7,2,0)</f>
        <v>#N/A</v>
      </c>
      <c r="N257" t="str">
        <f t="shared" si="26"/>
        <v>01/10</v>
      </c>
      <c r="O257" t="str">
        <f t="shared" si="27"/>
        <v>01/10</v>
      </c>
      <c r="Q257" s="14">
        <f t="shared" si="28"/>
        <v>0</v>
      </c>
      <c r="R257" s="14">
        <f t="shared" si="29"/>
        <v>0</v>
      </c>
      <c r="S257" s="14">
        <f t="shared" si="30"/>
        <v>0</v>
      </c>
      <c r="T257">
        <f>IF(F257="Airlines 4",IF(N257&lt;="15/10",IF(O257&gt;="02/10",IF(O257&lt;="30/11",'Data - Answer'!G257*15000,0),0),0),0)</f>
        <v>0</v>
      </c>
      <c r="U257" s="14"/>
      <c r="W257">
        <f t="shared" si="31"/>
        <v>0</v>
      </c>
    </row>
    <row r="258" spans="2:23">
      <c r="B258" s="1">
        <v>53195313</v>
      </c>
      <c r="C258" s="2">
        <v>42278</v>
      </c>
      <c r="D258" s="2">
        <v>42287</v>
      </c>
      <c r="E258" t="s">
        <v>158</v>
      </c>
      <c r="F258" t="s">
        <v>11</v>
      </c>
      <c r="G258">
        <v>2</v>
      </c>
      <c r="H258">
        <v>2558000</v>
      </c>
      <c r="I258" s="14">
        <v>2557800</v>
      </c>
      <c r="J258" s="29" t="s">
        <v>22</v>
      </c>
      <c r="K258">
        <f t="shared" si="24"/>
        <v>5</v>
      </c>
      <c r="L258">
        <f t="shared" si="25"/>
        <v>25</v>
      </c>
      <c r="M258" t="e">
        <f>VLOOKUP(E258,Index!$A$1:$B$7,2,0)</f>
        <v>#N/A</v>
      </c>
      <c r="N258" t="str">
        <f t="shared" si="26"/>
        <v>01/10</v>
      </c>
      <c r="O258" t="str">
        <f t="shared" si="27"/>
        <v>10/10</v>
      </c>
      <c r="Q258" s="14">
        <f t="shared" si="28"/>
        <v>0</v>
      </c>
      <c r="R258" s="14">
        <f t="shared" si="29"/>
        <v>0</v>
      </c>
      <c r="S258" s="14">
        <f t="shared" si="30"/>
        <v>0</v>
      </c>
      <c r="T258">
        <f>IF(F258="Airlines 4",IF(N258&lt;="15/10",IF(O258&gt;="02/10",IF(O258&lt;="30/11",'Data - Answer'!G258*15000,0),0),0),0)</f>
        <v>0</v>
      </c>
      <c r="U258" s="14"/>
      <c r="W258">
        <f t="shared" si="31"/>
        <v>0</v>
      </c>
    </row>
    <row r="259" spans="2:23">
      <c r="B259" s="1">
        <v>53195128</v>
      </c>
      <c r="C259" s="2">
        <v>42278</v>
      </c>
      <c r="D259" s="2">
        <v>42281</v>
      </c>
      <c r="E259" t="s">
        <v>137</v>
      </c>
      <c r="F259" t="s">
        <v>11</v>
      </c>
      <c r="G259">
        <v>2</v>
      </c>
      <c r="H259">
        <v>1289800</v>
      </c>
      <c r="I259" s="14">
        <v>1281400</v>
      </c>
      <c r="J259" s="29" t="s">
        <v>24</v>
      </c>
      <c r="K259">
        <f t="shared" si="24"/>
        <v>5</v>
      </c>
      <c r="L259">
        <f t="shared" si="25"/>
        <v>25</v>
      </c>
      <c r="M259" t="e">
        <f>VLOOKUP(E259,Index!$A$1:$B$7,2,0)</f>
        <v>#N/A</v>
      </c>
      <c r="N259" t="str">
        <f t="shared" si="26"/>
        <v>01/10</v>
      </c>
      <c r="O259" t="str">
        <f t="shared" si="27"/>
        <v>04/10</v>
      </c>
      <c r="Q259" s="14">
        <f t="shared" si="28"/>
        <v>0</v>
      </c>
      <c r="R259" s="14">
        <f t="shared" si="29"/>
        <v>0</v>
      </c>
      <c r="S259" s="14">
        <f t="shared" si="30"/>
        <v>0</v>
      </c>
      <c r="T259">
        <f>IF(F259="Airlines 4",IF(N259&lt;="15/10",IF(O259&gt;="02/10",IF(O259&lt;="30/11",'Data - Answer'!G259*15000,0),0),0),0)</f>
        <v>0</v>
      </c>
      <c r="U259" s="14"/>
      <c r="W259">
        <f t="shared" si="31"/>
        <v>38442</v>
      </c>
    </row>
    <row r="260" spans="2:23">
      <c r="B260" s="1">
        <v>53194820</v>
      </c>
      <c r="C260" s="2">
        <v>42278</v>
      </c>
      <c r="D260" s="2">
        <v>42278</v>
      </c>
      <c r="E260" t="s">
        <v>48</v>
      </c>
      <c r="F260" t="s">
        <v>11</v>
      </c>
      <c r="G260">
        <v>2</v>
      </c>
      <c r="H260">
        <v>1169240</v>
      </c>
      <c r="I260" s="14">
        <v>1162400</v>
      </c>
      <c r="J260" s="29" t="s">
        <v>26</v>
      </c>
      <c r="K260">
        <f t="shared" si="24"/>
        <v>5</v>
      </c>
      <c r="L260">
        <f t="shared" si="25"/>
        <v>25</v>
      </c>
      <c r="M260" t="e">
        <f>VLOOKUP(E260,Index!$A$1:$B$7,2,0)</f>
        <v>#N/A</v>
      </c>
      <c r="N260" t="str">
        <f t="shared" si="26"/>
        <v>01/10</v>
      </c>
      <c r="O260" t="str">
        <f t="shared" si="27"/>
        <v>01/10</v>
      </c>
      <c r="Q260" s="14">
        <f t="shared" si="28"/>
        <v>0</v>
      </c>
      <c r="R260" s="14">
        <f t="shared" si="29"/>
        <v>0</v>
      </c>
      <c r="S260" s="14">
        <f t="shared" si="30"/>
        <v>0</v>
      </c>
      <c r="T260">
        <f>IF(F260="Airlines 4",IF(N260&lt;="15/10",IF(O260&gt;="02/10",IF(O260&lt;="30/11",'Data - Answer'!G260*15000,0),0),0),0)</f>
        <v>0</v>
      </c>
      <c r="U260" s="14"/>
      <c r="W260">
        <f t="shared" si="31"/>
        <v>4000</v>
      </c>
    </row>
    <row r="261" spans="2:23">
      <c r="B261" s="1">
        <v>53196240</v>
      </c>
      <c r="C261" s="2">
        <v>42278</v>
      </c>
      <c r="D261" s="2">
        <v>42296</v>
      </c>
      <c r="E261" t="s">
        <v>43</v>
      </c>
      <c r="F261" t="s">
        <v>11</v>
      </c>
      <c r="G261">
        <v>1</v>
      </c>
      <c r="H261">
        <v>538337</v>
      </c>
      <c r="I261" s="14">
        <v>535100</v>
      </c>
      <c r="J261" s="29" t="s">
        <v>24</v>
      </c>
      <c r="K261">
        <f t="shared" si="24"/>
        <v>5</v>
      </c>
      <c r="L261">
        <f t="shared" si="25"/>
        <v>25</v>
      </c>
      <c r="M261" t="str">
        <f>VLOOKUP(E261,Index!$A$1:$B$7,2,0)</f>
        <v>YES</v>
      </c>
      <c r="N261" t="str">
        <f t="shared" si="26"/>
        <v>01/10</v>
      </c>
      <c r="O261" t="str">
        <f t="shared" si="27"/>
        <v>19/10</v>
      </c>
      <c r="Q261" s="14">
        <f t="shared" si="28"/>
        <v>0</v>
      </c>
      <c r="R261" s="14">
        <f t="shared" si="29"/>
        <v>0</v>
      </c>
      <c r="S261" s="14">
        <f t="shared" si="30"/>
        <v>20000</v>
      </c>
      <c r="T261">
        <f>IF(F261="Airlines 4",IF(N261&lt;="15/10",IF(O261&gt;="02/10",IF(O261&lt;="30/11",'Data - Answer'!G261*15000,0),0),0),0)</f>
        <v>0</v>
      </c>
      <c r="U261" s="14"/>
      <c r="W261">
        <f t="shared" si="31"/>
        <v>16053</v>
      </c>
    </row>
    <row r="262" spans="2:23">
      <c r="B262" s="1">
        <v>53196402</v>
      </c>
      <c r="C262" s="2">
        <v>42283</v>
      </c>
      <c r="D262" s="2">
        <v>42283</v>
      </c>
      <c r="E262" t="s">
        <v>43</v>
      </c>
      <c r="F262" t="s">
        <v>11</v>
      </c>
      <c r="G262">
        <v>1</v>
      </c>
      <c r="H262">
        <v>538337</v>
      </c>
      <c r="I262" s="14">
        <v>535100</v>
      </c>
      <c r="J262" s="29" t="s">
        <v>26</v>
      </c>
      <c r="K262">
        <f t="shared" si="24"/>
        <v>3</v>
      </c>
      <c r="L262">
        <f t="shared" si="25"/>
        <v>11</v>
      </c>
      <c r="M262" t="str">
        <f>VLOOKUP(E262,Index!$A$1:$B$7,2,0)</f>
        <v>YES</v>
      </c>
      <c r="N262" t="str">
        <f t="shared" si="26"/>
        <v>06/10</v>
      </c>
      <c r="O262" t="str">
        <f t="shared" si="27"/>
        <v>06/10</v>
      </c>
      <c r="Q262" s="14">
        <f t="shared" si="28"/>
        <v>0</v>
      </c>
      <c r="R262" s="14">
        <f t="shared" si="29"/>
        <v>0</v>
      </c>
      <c r="S262" s="14">
        <f t="shared" si="30"/>
        <v>20000</v>
      </c>
      <c r="T262">
        <f>IF(F262="Airlines 4",IF(N262&lt;="15/10",IF(O262&gt;="02/10",IF(O262&lt;="30/11",'Data - Answer'!G262*15000,0),0),0),0)</f>
        <v>0</v>
      </c>
      <c r="U262" s="14"/>
      <c r="W262">
        <f t="shared" si="31"/>
        <v>4000</v>
      </c>
    </row>
    <row r="263" spans="2:23">
      <c r="B263" s="1">
        <v>53196332</v>
      </c>
      <c r="C263" s="2">
        <v>42283</v>
      </c>
      <c r="D263" s="2">
        <v>42289</v>
      </c>
      <c r="E263" t="s">
        <v>97</v>
      </c>
      <c r="F263" t="s">
        <v>11</v>
      </c>
      <c r="G263">
        <v>1</v>
      </c>
      <c r="H263">
        <v>368466</v>
      </c>
      <c r="I263" s="14">
        <v>366100</v>
      </c>
      <c r="J263" s="29" t="s">
        <v>24</v>
      </c>
      <c r="K263">
        <f t="shared" ref="K263:K326" si="32">WEEKDAY(C263)</f>
        <v>3</v>
      </c>
      <c r="L263">
        <f t="shared" ref="L263:L326" si="33">SUMIFS(G:G,F:F,F263,C:C,C263)</f>
        <v>11</v>
      </c>
      <c r="M263" t="str">
        <f>VLOOKUP(E263,Index!$A$1:$B$7,2,0)</f>
        <v>YES</v>
      </c>
      <c r="N263" t="str">
        <f t="shared" ref="N263:N326" si="34">TEXT(C263,"dd/mm")</f>
        <v>06/10</v>
      </c>
      <c r="O263" t="str">
        <f t="shared" ref="O263:O326" si="35">TEXT(D263,"dd/mm")</f>
        <v>12/10</v>
      </c>
      <c r="Q263" s="14">
        <f t="shared" ref="Q263:Q326" si="36">IF(AND(F263="Airlines 1",K263&gt;5),4%*H263,0)</f>
        <v>0</v>
      </c>
      <c r="R263" s="14">
        <f t="shared" ref="R263:R326" si="37">IF(AND(F263="Airlines 2",L263&gt;20),5%*H263,0)</f>
        <v>0</v>
      </c>
      <c r="S263" s="14">
        <f t="shared" ref="S263:S326" si="38">IFERROR(IF(F263="Airlines 3",IF(M263="YES",G263*20000,0),0),0)</f>
        <v>20000</v>
      </c>
      <c r="T263">
        <f>IF(F263="Airlines 4",IF(N263&lt;="15/10",IF(O263&gt;="02/10",IF(O263&lt;="30/11",'Data - Answer'!G263*15000,0),0),0),0)</f>
        <v>0</v>
      </c>
      <c r="U263" s="14"/>
      <c r="W263">
        <f t="shared" ref="W263:W326" si="39">IF(J263="Method 1",0,IF(J263="Method 2",I263*3%,IF(J263="Method 3",4000,3000)))</f>
        <v>10983</v>
      </c>
    </row>
    <row r="264" spans="2:23">
      <c r="B264" s="1">
        <v>53196290</v>
      </c>
      <c r="C264" s="2">
        <v>42283</v>
      </c>
      <c r="D264" s="2">
        <v>42283</v>
      </c>
      <c r="E264" t="s">
        <v>159</v>
      </c>
      <c r="F264" t="s">
        <v>11</v>
      </c>
      <c r="G264">
        <v>2</v>
      </c>
      <c r="H264">
        <v>455048</v>
      </c>
      <c r="I264" s="14">
        <v>455000</v>
      </c>
      <c r="J264" s="29" t="s">
        <v>22</v>
      </c>
      <c r="K264">
        <f t="shared" si="32"/>
        <v>3</v>
      </c>
      <c r="L264">
        <f t="shared" si="33"/>
        <v>11</v>
      </c>
      <c r="M264" t="e">
        <f>VLOOKUP(E264,Index!$A$1:$B$7,2,0)</f>
        <v>#N/A</v>
      </c>
      <c r="N264" t="str">
        <f t="shared" si="34"/>
        <v>06/10</v>
      </c>
      <c r="O264" t="str">
        <f t="shared" si="35"/>
        <v>06/10</v>
      </c>
      <c r="Q264" s="14">
        <f t="shared" si="36"/>
        <v>0</v>
      </c>
      <c r="R264" s="14">
        <f t="shared" si="37"/>
        <v>0</v>
      </c>
      <c r="S264" s="14">
        <f t="shared" si="38"/>
        <v>0</v>
      </c>
      <c r="T264">
        <f>IF(F264="Airlines 4",IF(N264&lt;="15/10",IF(O264&gt;="02/10",IF(O264&lt;="30/11",'Data - Answer'!G264*15000,0),0),0),0)</f>
        <v>0</v>
      </c>
      <c r="U264" s="14"/>
      <c r="W264">
        <f t="shared" si="39"/>
        <v>0</v>
      </c>
    </row>
    <row r="265" spans="2:23">
      <c r="B265" s="1">
        <v>53194919</v>
      </c>
      <c r="C265" s="2">
        <v>42283</v>
      </c>
      <c r="D265" s="2">
        <v>42284</v>
      </c>
      <c r="E265" t="s">
        <v>160</v>
      </c>
      <c r="F265" t="s">
        <v>11</v>
      </c>
      <c r="G265">
        <v>1</v>
      </c>
      <c r="H265">
        <v>359422</v>
      </c>
      <c r="I265" s="14">
        <v>363100</v>
      </c>
      <c r="J265" s="29" t="s">
        <v>22</v>
      </c>
      <c r="K265">
        <f t="shared" si="32"/>
        <v>3</v>
      </c>
      <c r="L265">
        <f t="shared" si="33"/>
        <v>11</v>
      </c>
      <c r="M265" t="e">
        <f>VLOOKUP(E265,Index!$A$1:$B$7,2,0)</f>
        <v>#N/A</v>
      </c>
      <c r="N265" t="str">
        <f t="shared" si="34"/>
        <v>06/10</v>
      </c>
      <c r="O265" t="str">
        <f t="shared" si="35"/>
        <v>07/10</v>
      </c>
      <c r="Q265" s="14">
        <f t="shared" si="36"/>
        <v>0</v>
      </c>
      <c r="R265" s="14">
        <f t="shared" si="37"/>
        <v>0</v>
      </c>
      <c r="S265" s="14">
        <f t="shared" si="38"/>
        <v>0</v>
      </c>
      <c r="T265">
        <f>IF(F265="Airlines 4",IF(N265&lt;="15/10",IF(O265&gt;="02/10",IF(O265&lt;="30/11",'Data - Answer'!G265*15000,0),0),0),0)</f>
        <v>0</v>
      </c>
      <c r="U265" s="14"/>
      <c r="W265">
        <f t="shared" si="39"/>
        <v>0</v>
      </c>
    </row>
    <row r="266" spans="2:23">
      <c r="B266" s="1">
        <v>53196338</v>
      </c>
      <c r="C266" s="2">
        <v>42283</v>
      </c>
      <c r="D266" s="2">
        <v>42284</v>
      </c>
      <c r="E266" t="s">
        <v>137</v>
      </c>
      <c r="F266" t="s">
        <v>11</v>
      </c>
      <c r="G266">
        <v>2</v>
      </c>
      <c r="H266">
        <v>1002480</v>
      </c>
      <c r="I266" s="14">
        <v>996400</v>
      </c>
      <c r="J266" s="29" t="s">
        <v>22</v>
      </c>
      <c r="K266">
        <f t="shared" si="32"/>
        <v>3</v>
      </c>
      <c r="L266">
        <f t="shared" si="33"/>
        <v>11</v>
      </c>
      <c r="M266" t="e">
        <f>VLOOKUP(E266,Index!$A$1:$B$7,2,0)</f>
        <v>#N/A</v>
      </c>
      <c r="N266" t="str">
        <f t="shared" si="34"/>
        <v>06/10</v>
      </c>
      <c r="O266" t="str">
        <f t="shared" si="35"/>
        <v>07/10</v>
      </c>
      <c r="Q266" s="14">
        <f t="shared" si="36"/>
        <v>0</v>
      </c>
      <c r="R266" s="14">
        <f t="shared" si="37"/>
        <v>0</v>
      </c>
      <c r="S266" s="14">
        <f t="shared" si="38"/>
        <v>0</v>
      </c>
      <c r="T266">
        <f>IF(F266="Airlines 4",IF(N266&lt;="15/10",IF(O266&gt;="02/10",IF(O266&lt;="30/11",'Data - Answer'!G266*15000,0),0),0),0)</f>
        <v>0</v>
      </c>
      <c r="U266" s="14"/>
      <c r="W266">
        <f t="shared" si="39"/>
        <v>0</v>
      </c>
    </row>
    <row r="267" spans="2:23">
      <c r="B267" s="1">
        <v>53195549</v>
      </c>
      <c r="C267" s="2">
        <v>42283</v>
      </c>
      <c r="D267" s="2">
        <v>42284</v>
      </c>
      <c r="E267" t="s">
        <v>41</v>
      </c>
      <c r="F267" t="s">
        <v>11</v>
      </c>
      <c r="G267">
        <v>1</v>
      </c>
      <c r="H267">
        <v>868900</v>
      </c>
      <c r="I267" s="14">
        <v>864000</v>
      </c>
      <c r="J267" s="29" t="s">
        <v>22</v>
      </c>
      <c r="K267">
        <f t="shared" si="32"/>
        <v>3</v>
      </c>
      <c r="L267">
        <f t="shared" si="33"/>
        <v>11</v>
      </c>
      <c r="M267" t="e">
        <f>VLOOKUP(E267,Index!$A$1:$B$7,2,0)</f>
        <v>#N/A</v>
      </c>
      <c r="N267" t="str">
        <f t="shared" si="34"/>
        <v>06/10</v>
      </c>
      <c r="O267" t="str">
        <f t="shared" si="35"/>
        <v>07/10</v>
      </c>
      <c r="Q267" s="14">
        <f t="shared" si="36"/>
        <v>0</v>
      </c>
      <c r="R267" s="14">
        <f t="shared" si="37"/>
        <v>0</v>
      </c>
      <c r="S267" s="14">
        <f t="shared" si="38"/>
        <v>0</v>
      </c>
      <c r="T267">
        <f>IF(F267="Airlines 4",IF(N267&lt;="15/10",IF(O267&gt;="02/10",IF(O267&lt;="30/11",'Data - Answer'!G267*15000,0),0),0),0)</f>
        <v>0</v>
      </c>
      <c r="U267" s="14"/>
      <c r="W267">
        <f t="shared" si="39"/>
        <v>0</v>
      </c>
    </row>
    <row r="268" spans="2:23">
      <c r="B268" s="1">
        <v>53196099</v>
      </c>
      <c r="C268" s="2">
        <v>42283</v>
      </c>
      <c r="D268" s="2">
        <v>42283</v>
      </c>
      <c r="E268" t="s">
        <v>161</v>
      </c>
      <c r="F268" t="s">
        <v>11</v>
      </c>
      <c r="G268">
        <v>2</v>
      </c>
      <c r="H268">
        <v>1971872</v>
      </c>
      <c r="I268" s="14">
        <v>1991800</v>
      </c>
      <c r="J268" s="29" t="s">
        <v>22</v>
      </c>
      <c r="K268">
        <f t="shared" si="32"/>
        <v>3</v>
      </c>
      <c r="L268">
        <f t="shared" si="33"/>
        <v>11</v>
      </c>
      <c r="M268" t="e">
        <f>VLOOKUP(E268,Index!$A$1:$B$7,2,0)</f>
        <v>#N/A</v>
      </c>
      <c r="N268" t="str">
        <f t="shared" si="34"/>
        <v>06/10</v>
      </c>
      <c r="O268" t="str">
        <f t="shared" si="35"/>
        <v>06/10</v>
      </c>
      <c r="Q268" s="14">
        <f t="shared" si="36"/>
        <v>0</v>
      </c>
      <c r="R268" s="14">
        <f t="shared" si="37"/>
        <v>0</v>
      </c>
      <c r="S268" s="14">
        <f t="shared" si="38"/>
        <v>0</v>
      </c>
      <c r="T268">
        <f>IF(F268="Airlines 4",IF(N268&lt;="15/10",IF(O268&gt;="02/10",IF(O268&lt;="30/11",'Data - Answer'!G268*15000,0),0),0),0)</f>
        <v>0</v>
      </c>
      <c r="U268" s="14"/>
      <c r="W268">
        <f t="shared" si="39"/>
        <v>0</v>
      </c>
    </row>
    <row r="269" spans="2:23">
      <c r="B269" s="1">
        <v>53196438</v>
      </c>
      <c r="C269" s="2">
        <v>42283</v>
      </c>
      <c r="D269" s="2">
        <v>42297</v>
      </c>
      <c r="E269" t="s">
        <v>162</v>
      </c>
      <c r="F269" t="s">
        <v>11</v>
      </c>
      <c r="G269">
        <v>1</v>
      </c>
      <c r="H269">
        <v>743900</v>
      </c>
      <c r="I269" s="14">
        <v>739600</v>
      </c>
      <c r="J269" s="29" t="s">
        <v>24</v>
      </c>
      <c r="K269">
        <f t="shared" si="32"/>
        <v>3</v>
      </c>
      <c r="L269">
        <f t="shared" si="33"/>
        <v>11</v>
      </c>
      <c r="M269" t="e">
        <f>VLOOKUP(E269,Index!$A$1:$B$7,2,0)</f>
        <v>#N/A</v>
      </c>
      <c r="N269" t="str">
        <f t="shared" si="34"/>
        <v>06/10</v>
      </c>
      <c r="O269" t="str">
        <f t="shared" si="35"/>
        <v>20/10</v>
      </c>
      <c r="Q269" s="14">
        <f t="shared" si="36"/>
        <v>0</v>
      </c>
      <c r="R269" s="14">
        <f t="shared" si="37"/>
        <v>0</v>
      </c>
      <c r="S269" s="14">
        <f t="shared" si="38"/>
        <v>0</v>
      </c>
      <c r="T269">
        <f>IF(F269="Airlines 4",IF(N269&lt;="15/10",IF(O269&gt;="02/10",IF(O269&lt;="30/11",'Data - Answer'!G269*15000,0),0),0),0)</f>
        <v>0</v>
      </c>
      <c r="U269" s="14"/>
      <c r="W269">
        <f t="shared" si="39"/>
        <v>22188</v>
      </c>
    </row>
    <row r="270" spans="2:23">
      <c r="B270" s="1">
        <v>53197768</v>
      </c>
      <c r="C270" s="2">
        <v>42295</v>
      </c>
      <c r="D270" s="2">
        <v>42299</v>
      </c>
      <c r="E270" t="s">
        <v>97</v>
      </c>
      <c r="F270" t="s">
        <v>11</v>
      </c>
      <c r="G270">
        <v>1</v>
      </c>
      <c r="H270">
        <v>368466</v>
      </c>
      <c r="I270" s="14">
        <v>366100</v>
      </c>
      <c r="J270" s="29" t="s">
        <v>26</v>
      </c>
      <c r="K270">
        <f t="shared" si="32"/>
        <v>1</v>
      </c>
      <c r="L270">
        <f t="shared" si="33"/>
        <v>12</v>
      </c>
      <c r="M270" t="str">
        <f>VLOOKUP(E270,Index!$A$1:$B$7,2,0)</f>
        <v>YES</v>
      </c>
      <c r="N270" t="str">
        <f t="shared" si="34"/>
        <v>18/10</v>
      </c>
      <c r="O270" t="str">
        <f t="shared" si="35"/>
        <v>22/10</v>
      </c>
      <c r="Q270" s="14">
        <f t="shared" si="36"/>
        <v>0</v>
      </c>
      <c r="R270" s="14">
        <f t="shared" si="37"/>
        <v>0</v>
      </c>
      <c r="S270" s="14">
        <f t="shared" si="38"/>
        <v>20000</v>
      </c>
      <c r="T270">
        <f>IF(F270="Airlines 4",IF(N270&lt;="15/10",IF(O270&gt;="02/10",IF(O270&lt;="30/11",'Data - Answer'!G270*15000,0),0),0),0)</f>
        <v>0</v>
      </c>
      <c r="U270" s="14"/>
      <c r="W270">
        <f t="shared" si="39"/>
        <v>4000</v>
      </c>
    </row>
    <row r="271" spans="2:23">
      <c r="B271" s="1">
        <v>53197760</v>
      </c>
      <c r="C271" s="2">
        <v>42295</v>
      </c>
      <c r="D271" s="2">
        <v>42300</v>
      </c>
      <c r="E271" t="s">
        <v>40</v>
      </c>
      <c r="F271" t="s">
        <v>11</v>
      </c>
      <c r="G271">
        <v>1</v>
      </c>
      <c r="H271">
        <v>373466</v>
      </c>
      <c r="I271" s="14">
        <v>371500</v>
      </c>
      <c r="J271" s="29" t="s">
        <v>24</v>
      </c>
      <c r="K271">
        <f t="shared" si="32"/>
        <v>1</v>
      </c>
      <c r="L271">
        <f t="shared" si="33"/>
        <v>12</v>
      </c>
      <c r="M271" t="str">
        <f>VLOOKUP(E271,Index!$A$1:$B$7,2,0)</f>
        <v>YES</v>
      </c>
      <c r="N271" t="str">
        <f t="shared" si="34"/>
        <v>18/10</v>
      </c>
      <c r="O271" t="str">
        <f t="shared" si="35"/>
        <v>23/10</v>
      </c>
      <c r="Q271" s="14">
        <f t="shared" si="36"/>
        <v>0</v>
      </c>
      <c r="R271" s="14">
        <f t="shared" si="37"/>
        <v>0</v>
      </c>
      <c r="S271" s="14">
        <f t="shared" si="38"/>
        <v>20000</v>
      </c>
      <c r="T271">
        <f>IF(F271="Airlines 4",IF(N271&lt;="15/10",IF(O271&gt;="02/10",IF(O271&lt;="30/11",'Data - Answer'!G271*15000,0),0),0),0)</f>
        <v>0</v>
      </c>
      <c r="U271" s="14"/>
      <c r="W271">
        <f t="shared" si="39"/>
        <v>11145</v>
      </c>
    </row>
    <row r="272" spans="2:23">
      <c r="B272" s="1">
        <v>53197754</v>
      </c>
      <c r="C272" s="2">
        <v>42295</v>
      </c>
      <c r="D272" s="2">
        <v>42296</v>
      </c>
      <c r="E272" t="s">
        <v>43</v>
      </c>
      <c r="F272" t="s">
        <v>11</v>
      </c>
      <c r="G272">
        <v>2</v>
      </c>
      <c r="H272">
        <v>1076674</v>
      </c>
      <c r="I272" s="14">
        <v>1070200</v>
      </c>
      <c r="J272" s="29" t="s">
        <v>26</v>
      </c>
      <c r="K272">
        <f t="shared" si="32"/>
        <v>1</v>
      </c>
      <c r="L272">
        <f t="shared" si="33"/>
        <v>12</v>
      </c>
      <c r="M272" t="str">
        <f>VLOOKUP(E272,Index!$A$1:$B$7,2,0)</f>
        <v>YES</v>
      </c>
      <c r="N272" t="str">
        <f t="shared" si="34"/>
        <v>18/10</v>
      </c>
      <c r="O272" t="str">
        <f t="shared" si="35"/>
        <v>19/10</v>
      </c>
      <c r="Q272" s="14">
        <f t="shared" si="36"/>
        <v>0</v>
      </c>
      <c r="R272" s="14">
        <f t="shared" si="37"/>
        <v>0</v>
      </c>
      <c r="S272" s="14">
        <f t="shared" si="38"/>
        <v>40000</v>
      </c>
      <c r="T272">
        <f>IF(F272="Airlines 4",IF(N272&lt;="15/10",IF(O272&gt;="02/10",IF(O272&lt;="30/11",'Data - Answer'!G272*15000,0),0),0),0)</f>
        <v>0</v>
      </c>
      <c r="U272" s="14"/>
      <c r="W272">
        <f t="shared" si="39"/>
        <v>4000</v>
      </c>
    </row>
    <row r="273" spans="2:23">
      <c r="B273" s="1">
        <v>53197162</v>
      </c>
      <c r="C273" s="2">
        <v>42295</v>
      </c>
      <c r="D273" s="2">
        <v>42296</v>
      </c>
      <c r="E273" t="s">
        <v>97</v>
      </c>
      <c r="F273" t="s">
        <v>11</v>
      </c>
      <c r="G273">
        <v>1</v>
      </c>
      <c r="H273">
        <v>368466</v>
      </c>
      <c r="I273" s="14">
        <v>366100</v>
      </c>
      <c r="J273" s="29" t="s">
        <v>24</v>
      </c>
      <c r="K273">
        <f t="shared" si="32"/>
        <v>1</v>
      </c>
      <c r="L273">
        <f t="shared" si="33"/>
        <v>12</v>
      </c>
      <c r="M273" t="str">
        <f>VLOOKUP(E273,Index!$A$1:$B$7,2,0)</f>
        <v>YES</v>
      </c>
      <c r="N273" t="str">
        <f t="shared" si="34"/>
        <v>18/10</v>
      </c>
      <c r="O273" t="str">
        <f t="shared" si="35"/>
        <v>19/10</v>
      </c>
      <c r="Q273" s="14">
        <f t="shared" si="36"/>
        <v>0</v>
      </c>
      <c r="R273" s="14">
        <f t="shared" si="37"/>
        <v>0</v>
      </c>
      <c r="S273" s="14">
        <f t="shared" si="38"/>
        <v>20000</v>
      </c>
      <c r="T273">
        <f>IF(F273="Airlines 4",IF(N273&lt;="15/10",IF(O273&gt;="02/10",IF(O273&lt;="30/11",'Data - Answer'!G273*15000,0),0),0),0)</f>
        <v>0</v>
      </c>
      <c r="U273" s="14"/>
      <c r="W273">
        <f t="shared" si="39"/>
        <v>10983</v>
      </c>
    </row>
    <row r="274" spans="2:23">
      <c r="B274" s="1">
        <v>53197722</v>
      </c>
      <c r="C274" s="2">
        <v>42295</v>
      </c>
      <c r="D274" s="2">
        <v>42296</v>
      </c>
      <c r="E274" t="s">
        <v>43</v>
      </c>
      <c r="F274" t="s">
        <v>11</v>
      </c>
      <c r="G274">
        <v>2</v>
      </c>
      <c r="H274">
        <v>1076674</v>
      </c>
      <c r="I274" s="14">
        <v>1070200</v>
      </c>
      <c r="J274" s="29" t="s">
        <v>22</v>
      </c>
      <c r="K274">
        <f t="shared" si="32"/>
        <v>1</v>
      </c>
      <c r="L274">
        <f t="shared" si="33"/>
        <v>12</v>
      </c>
      <c r="M274" t="str">
        <f>VLOOKUP(E274,Index!$A$1:$B$7,2,0)</f>
        <v>YES</v>
      </c>
      <c r="N274" t="str">
        <f t="shared" si="34"/>
        <v>18/10</v>
      </c>
      <c r="O274" t="str">
        <f t="shared" si="35"/>
        <v>19/10</v>
      </c>
      <c r="Q274" s="14">
        <f t="shared" si="36"/>
        <v>0</v>
      </c>
      <c r="R274" s="14">
        <f t="shared" si="37"/>
        <v>0</v>
      </c>
      <c r="S274" s="14">
        <f t="shared" si="38"/>
        <v>40000</v>
      </c>
      <c r="T274">
        <f>IF(F274="Airlines 4",IF(N274&lt;="15/10",IF(O274&gt;="02/10",IF(O274&lt;="30/11",'Data - Answer'!G274*15000,0),0),0),0)</f>
        <v>0</v>
      </c>
      <c r="U274" s="14"/>
      <c r="W274">
        <f t="shared" si="39"/>
        <v>0</v>
      </c>
    </row>
    <row r="275" spans="2:23">
      <c r="B275" s="1">
        <v>53197769</v>
      </c>
      <c r="C275" s="2">
        <v>42295</v>
      </c>
      <c r="D275" s="2">
        <v>42301</v>
      </c>
      <c r="E275" t="s">
        <v>62</v>
      </c>
      <c r="F275" t="s">
        <v>11</v>
      </c>
      <c r="G275">
        <v>1</v>
      </c>
      <c r="H275">
        <v>503337</v>
      </c>
      <c r="I275" s="14">
        <v>500800</v>
      </c>
      <c r="J275" s="29" t="s">
        <v>22</v>
      </c>
      <c r="K275">
        <f t="shared" si="32"/>
        <v>1</v>
      </c>
      <c r="L275">
        <f t="shared" si="33"/>
        <v>12</v>
      </c>
      <c r="M275" t="str">
        <f>VLOOKUP(E275,Index!$A$1:$B$7,2,0)</f>
        <v>YES</v>
      </c>
      <c r="N275" t="str">
        <f t="shared" si="34"/>
        <v>18/10</v>
      </c>
      <c r="O275" t="str">
        <f t="shared" si="35"/>
        <v>24/10</v>
      </c>
      <c r="Q275" s="14">
        <f t="shared" si="36"/>
        <v>0</v>
      </c>
      <c r="R275" s="14">
        <f t="shared" si="37"/>
        <v>0</v>
      </c>
      <c r="S275" s="14">
        <f t="shared" si="38"/>
        <v>20000</v>
      </c>
      <c r="T275">
        <f>IF(F275="Airlines 4",IF(N275&lt;="15/10",IF(O275&gt;="02/10",IF(O275&lt;="30/11",'Data - Answer'!G275*15000,0),0),0),0)</f>
        <v>0</v>
      </c>
      <c r="U275" s="14"/>
      <c r="W275">
        <f t="shared" si="39"/>
        <v>0</v>
      </c>
    </row>
    <row r="276" spans="2:23">
      <c r="B276" s="1">
        <v>53197785</v>
      </c>
      <c r="C276" s="2">
        <v>42295</v>
      </c>
      <c r="D276" s="2">
        <v>42298</v>
      </c>
      <c r="E276" t="s">
        <v>163</v>
      </c>
      <c r="F276" t="s">
        <v>11</v>
      </c>
      <c r="G276">
        <v>2</v>
      </c>
      <c r="H276">
        <v>1118188</v>
      </c>
      <c r="I276" s="14">
        <v>1112400</v>
      </c>
      <c r="J276" s="29" t="s">
        <v>22</v>
      </c>
      <c r="K276">
        <f t="shared" si="32"/>
        <v>1</v>
      </c>
      <c r="L276">
        <f t="shared" si="33"/>
        <v>12</v>
      </c>
      <c r="M276" t="e">
        <f>VLOOKUP(E276,Index!$A$1:$B$7,2,0)</f>
        <v>#N/A</v>
      </c>
      <c r="N276" t="str">
        <f t="shared" si="34"/>
        <v>18/10</v>
      </c>
      <c r="O276" t="str">
        <f t="shared" si="35"/>
        <v>21/10</v>
      </c>
      <c r="Q276" s="14">
        <f t="shared" si="36"/>
        <v>0</v>
      </c>
      <c r="R276" s="14">
        <f t="shared" si="37"/>
        <v>0</v>
      </c>
      <c r="S276" s="14">
        <f t="shared" si="38"/>
        <v>0</v>
      </c>
      <c r="T276">
        <f>IF(F276="Airlines 4",IF(N276&lt;="15/10",IF(O276&gt;="02/10",IF(O276&lt;="30/11",'Data - Answer'!G276*15000,0),0),0),0)</f>
        <v>0</v>
      </c>
      <c r="U276" s="14"/>
      <c r="W276">
        <f t="shared" si="39"/>
        <v>0</v>
      </c>
    </row>
    <row r="277" spans="2:23">
      <c r="B277" s="1">
        <v>53196984</v>
      </c>
      <c r="C277" s="2">
        <v>42295</v>
      </c>
      <c r="D277" s="2">
        <v>42298</v>
      </c>
      <c r="E277" t="s">
        <v>97</v>
      </c>
      <c r="F277" t="s">
        <v>11</v>
      </c>
      <c r="G277">
        <v>2</v>
      </c>
      <c r="H277">
        <v>736932</v>
      </c>
      <c r="I277" s="14">
        <v>733200</v>
      </c>
      <c r="J277" s="29" t="s">
        <v>22</v>
      </c>
      <c r="K277">
        <f t="shared" si="32"/>
        <v>1</v>
      </c>
      <c r="L277">
        <f t="shared" si="33"/>
        <v>12</v>
      </c>
      <c r="M277" t="str">
        <f>VLOOKUP(E277,Index!$A$1:$B$7,2,0)</f>
        <v>YES</v>
      </c>
      <c r="N277" t="str">
        <f t="shared" si="34"/>
        <v>18/10</v>
      </c>
      <c r="O277" t="str">
        <f t="shared" si="35"/>
        <v>21/10</v>
      </c>
      <c r="Q277" s="14">
        <f t="shared" si="36"/>
        <v>0</v>
      </c>
      <c r="R277" s="14">
        <f t="shared" si="37"/>
        <v>0</v>
      </c>
      <c r="S277" s="14">
        <f t="shared" si="38"/>
        <v>40000</v>
      </c>
      <c r="T277">
        <f>IF(F277="Airlines 4",IF(N277&lt;="15/10",IF(O277&gt;="02/10",IF(O277&lt;="30/11",'Data - Answer'!G277*15000,0),0),0),0)</f>
        <v>0</v>
      </c>
      <c r="U277" s="14"/>
      <c r="W277">
        <f t="shared" si="39"/>
        <v>0</v>
      </c>
    </row>
    <row r="278" spans="2:23">
      <c r="B278" s="1">
        <v>53196282</v>
      </c>
      <c r="C278" s="2">
        <v>42299</v>
      </c>
      <c r="D278" s="2">
        <v>42301</v>
      </c>
      <c r="E278" t="s">
        <v>164</v>
      </c>
      <c r="F278" t="s">
        <v>11</v>
      </c>
      <c r="G278">
        <v>4</v>
      </c>
      <c r="H278">
        <v>1851600</v>
      </c>
      <c r="I278" s="14">
        <v>1840000</v>
      </c>
      <c r="J278" s="29" t="s">
        <v>22</v>
      </c>
      <c r="K278">
        <f t="shared" si="32"/>
        <v>5</v>
      </c>
      <c r="L278">
        <f t="shared" si="33"/>
        <v>7</v>
      </c>
      <c r="M278" t="e">
        <f>VLOOKUP(E278,Index!$A$1:$B$7,2,0)</f>
        <v>#N/A</v>
      </c>
      <c r="N278" t="str">
        <f t="shared" si="34"/>
        <v>22/10</v>
      </c>
      <c r="O278" t="str">
        <f t="shared" si="35"/>
        <v>24/10</v>
      </c>
      <c r="Q278" s="14">
        <f t="shared" si="36"/>
        <v>0</v>
      </c>
      <c r="R278" s="14">
        <f t="shared" si="37"/>
        <v>0</v>
      </c>
      <c r="S278" s="14">
        <f t="shared" si="38"/>
        <v>0</v>
      </c>
      <c r="T278">
        <f>IF(F278="Airlines 4",IF(N278&lt;="15/10",IF(O278&gt;="02/10",IF(O278&lt;="30/11",'Data - Answer'!G278*15000,0),0),0),0)</f>
        <v>0</v>
      </c>
      <c r="U278" s="14"/>
      <c r="W278">
        <f t="shared" si="39"/>
        <v>0</v>
      </c>
    </row>
    <row r="279" spans="2:23">
      <c r="B279" s="1">
        <v>53197260</v>
      </c>
      <c r="C279" s="2">
        <v>42299</v>
      </c>
      <c r="D279" s="2">
        <v>42300</v>
      </c>
      <c r="E279" t="s">
        <v>137</v>
      </c>
      <c r="F279" t="s">
        <v>11</v>
      </c>
      <c r="G279">
        <v>1</v>
      </c>
      <c r="H279">
        <v>501240</v>
      </c>
      <c r="I279" s="14">
        <v>498200</v>
      </c>
      <c r="J279" s="29" t="s">
        <v>24</v>
      </c>
      <c r="K279">
        <f t="shared" si="32"/>
        <v>5</v>
      </c>
      <c r="L279">
        <f t="shared" si="33"/>
        <v>7</v>
      </c>
      <c r="M279" t="e">
        <f>VLOOKUP(E279,Index!$A$1:$B$7,2,0)</f>
        <v>#N/A</v>
      </c>
      <c r="N279" t="str">
        <f t="shared" si="34"/>
        <v>22/10</v>
      </c>
      <c r="O279" t="str">
        <f t="shared" si="35"/>
        <v>23/10</v>
      </c>
      <c r="Q279" s="14">
        <f t="shared" si="36"/>
        <v>0</v>
      </c>
      <c r="R279" s="14">
        <f t="shared" si="37"/>
        <v>0</v>
      </c>
      <c r="S279" s="14">
        <f t="shared" si="38"/>
        <v>0</v>
      </c>
      <c r="T279">
        <f>IF(F279="Airlines 4",IF(N279&lt;="15/10",IF(O279&gt;="02/10",IF(O279&lt;="30/11",'Data - Answer'!G279*15000,0),0),0),0)</f>
        <v>0</v>
      </c>
      <c r="U279" s="14"/>
      <c r="W279">
        <f t="shared" si="39"/>
        <v>14946</v>
      </c>
    </row>
    <row r="280" spans="2:23">
      <c r="B280" s="1">
        <v>53197820</v>
      </c>
      <c r="C280" s="2">
        <v>42299</v>
      </c>
      <c r="D280" s="2">
        <v>42299</v>
      </c>
      <c r="E280" t="s">
        <v>74</v>
      </c>
      <c r="F280" t="s">
        <v>11</v>
      </c>
      <c r="G280">
        <v>2</v>
      </c>
      <c r="H280">
        <v>1508000</v>
      </c>
      <c r="I280" s="14">
        <v>1507800</v>
      </c>
      <c r="J280" s="29" t="s">
        <v>26</v>
      </c>
      <c r="K280">
        <f t="shared" si="32"/>
        <v>5</v>
      </c>
      <c r="L280">
        <f t="shared" si="33"/>
        <v>7</v>
      </c>
      <c r="M280" t="e">
        <f>VLOOKUP(E280,Index!$A$1:$B$7,2,0)</f>
        <v>#N/A</v>
      </c>
      <c r="N280" t="str">
        <f t="shared" si="34"/>
        <v>22/10</v>
      </c>
      <c r="O280" t="str">
        <f t="shared" si="35"/>
        <v>22/10</v>
      </c>
      <c r="Q280" s="14">
        <f t="shared" si="36"/>
        <v>0</v>
      </c>
      <c r="R280" s="14">
        <f t="shared" si="37"/>
        <v>0</v>
      </c>
      <c r="S280" s="14">
        <f t="shared" si="38"/>
        <v>0</v>
      </c>
      <c r="T280">
        <f>IF(F280="Airlines 4",IF(N280&lt;="15/10",IF(O280&gt;="02/10",IF(O280&lt;="30/11",'Data - Answer'!G280*15000,0),0),0),0)</f>
        <v>0</v>
      </c>
      <c r="U280" s="14"/>
      <c r="W280">
        <f t="shared" si="39"/>
        <v>4000</v>
      </c>
    </row>
    <row r="281" spans="2:23">
      <c r="B281" s="1">
        <v>53199139</v>
      </c>
      <c r="C281" s="2">
        <v>42278</v>
      </c>
      <c r="D281" s="2">
        <v>42335</v>
      </c>
      <c r="E281" t="s">
        <v>165</v>
      </c>
      <c r="F281" t="s">
        <v>11</v>
      </c>
      <c r="G281">
        <v>2</v>
      </c>
      <c r="H281">
        <v>390220</v>
      </c>
      <c r="I281" s="14">
        <v>394400</v>
      </c>
      <c r="J281" s="29" t="s">
        <v>24</v>
      </c>
      <c r="K281">
        <f t="shared" si="32"/>
        <v>5</v>
      </c>
      <c r="L281">
        <f t="shared" si="33"/>
        <v>25</v>
      </c>
      <c r="M281" t="e">
        <f>VLOOKUP(E281,Index!$A$1:$B$7,2,0)</f>
        <v>#N/A</v>
      </c>
      <c r="N281" t="str">
        <f t="shared" si="34"/>
        <v>01/10</v>
      </c>
      <c r="O281" t="str">
        <f t="shared" si="35"/>
        <v>27/11</v>
      </c>
      <c r="Q281" s="14">
        <f t="shared" si="36"/>
        <v>0</v>
      </c>
      <c r="R281" s="14">
        <f t="shared" si="37"/>
        <v>0</v>
      </c>
      <c r="S281" s="14">
        <f t="shared" si="38"/>
        <v>0</v>
      </c>
      <c r="T281">
        <f>IF(F281="Airlines 4",IF(N281&lt;="15/10",IF(O281&gt;="02/10",IF(O281&lt;="30/11",'Data - Answer'!G281*15000,0),0),0),0)</f>
        <v>0</v>
      </c>
      <c r="U281" s="14"/>
      <c r="W281">
        <f t="shared" si="39"/>
        <v>11832</v>
      </c>
    </row>
    <row r="282" spans="2:23">
      <c r="B282" s="1">
        <v>53197122</v>
      </c>
      <c r="C282" s="2">
        <v>42278</v>
      </c>
      <c r="D282" s="2">
        <v>42278</v>
      </c>
      <c r="E282" t="s">
        <v>97</v>
      </c>
      <c r="F282" t="s">
        <v>11</v>
      </c>
      <c r="G282">
        <v>1</v>
      </c>
      <c r="H282">
        <v>654900</v>
      </c>
      <c r="I282" s="14">
        <v>651500</v>
      </c>
      <c r="J282" s="29" t="s">
        <v>26</v>
      </c>
      <c r="K282">
        <f t="shared" si="32"/>
        <v>5</v>
      </c>
      <c r="L282">
        <f t="shared" si="33"/>
        <v>25</v>
      </c>
      <c r="M282" t="str">
        <f>VLOOKUP(E282,Index!$A$1:$B$7,2,0)</f>
        <v>YES</v>
      </c>
      <c r="N282" t="str">
        <f t="shared" si="34"/>
        <v>01/10</v>
      </c>
      <c r="O282" t="str">
        <f t="shared" si="35"/>
        <v>01/10</v>
      </c>
      <c r="Q282" s="14">
        <f t="shared" si="36"/>
        <v>0</v>
      </c>
      <c r="R282" s="14">
        <f t="shared" si="37"/>
        <v>0</v>
      </c>
      <c r="S282" s="14">
        <f t="shared" si="38"/>
        <v>20000</v>
      </c>
      <c r="T282">
        <f>IF(F282="Airlines 4",IF(N282&lt;="15/10",IF(O282&gt;="02/10",IF(O282&lt;="30/11",'Data - Answer'!G282*15000,0),0),0),0)</f>
        <v>0</v>
      </c>
      <c r="U282" s="14"/>
      <c r="W282">
        <f t="shared" si="39"/>
        <v>4000</v>
      </c>
    </row>
    <row r="283" spans="2:23">
      <c r="B283" s="1">
        <v>53199125</v>
      </c>
      <c r="C283" s="2">
        <v>42278</v>
      </c>
      <c r="D283" s="2">
        <v>42278</v>
      </c>
      <c r="E283" t="s">
        <v>83</v>
      </c>
      <c r="F283" t="s">
        <v>11</v>
      </c>
      <c r="G283">
        <v>1</v>
      </c>
      <c r="H283">
        <v>551240</v>
      </c>
      <c r="I283" s="14">
        <v>548400</v>
      </c>
      <c r="J283" s="29" t="s">
        <v>24</v>
      </c>
      <c r="K283">
        <f t="shared" si="32"/>
        <v>5</v>
      </c>
      <c r="L283">
        <f t="shared" si="33"/>
        <v>25</v>
      </c>
      <c r="M283" t="e">
        <f>VLOOKUP(E283,Index!$A$1:$B$7,2,0)</f>
        <v>#N/A</v>
      </c>
      <c r="N283" t="str">
        <f t="shared" si="34"/>
        <v>01/10</v>
      </c>
      <c r="O283" t="str">
        <f t="shared" si="35"/>
        <v>01/10</v>
      </c>
      <c r="Q283" s="14">
        <f t="shared" si="36"/>
        <v>0</v>
      </c>
      <c r="R283" s="14">
        <f t="shared" si="37"/>
        <v>0</v>
      </c>
      <c r="S283" s="14">
        <f t="shared" si="38"/>
        <v>0</v>
      </c>
      <c r="T283">
        <f>IF(F283="Airlines 4",IF(N283&lt;="15/10",IF(O283&gt;="02/10",IF(O283&lt;="30/11",'Data - Answer'!G283*15000,0),0),0),0)</f>
        <v>0</v>
      </c>
      <c r="U283" s="14"/>
      <c r="W283">
        <f t="shared" si="39"/>
        <v>16452</v>
      </c>
    </row>
    <row r="284" spans="2:23">
      <c r="B284" s="1">
        <v>53199118</v>
      </c>
      <c r="C284" s="2">
        <v>42278</v>
      </c>
      <c r="D284" s="2">
        <v>42279</v>
      </c>
      <c r="E284" t="s">
        <v>48</v>
      </c>
      <c r="F284" t="s">
        <v>11</v>
      </c>
      <c r="G284">
        <v>1</v>
      </c>
      <c r="H284">
        <v>584620</v>
      </c>
      <c r="I284" s="14">
        <v>581700</v>
      </c>
      <c r="J284" s="29" t="s">
        <v>22</v>
      </c>
      <c r="K284">
        <f t="shared" si="32"/>
        <v>5</v>
      </c>
      <c r="L284">
        <f t="shared" si="33"/>
        <v>25</v>
      </c>
      <c r="M284" t="e">
        <f>VLOOKUP(E284,Index!$A$1:$B$7,2,0)</f>
        <v>#N/A</v>
      </c>
      <c r="N284" t="str">
        <f t="shared" si="34"/>
        <v>01/10</v>
      </c>
      <c r="O284" t="str">
        <f t="shared" si="35"/>
        <v>02/10</v>
      </c>
      <c r="Q284" s="14">
        <f t="shared" si="36"/>
        <v>0</v>
      </c>
      <c r="R284" s="14">
        <f t="shared" si="37"/>
        <v>0</v>
      </c>
      <c r="S284" s="14">
        <f t="shared" si="38"/>
        <v>0</v>
      </c>
      <c r="T284">
        <f>IF(F284="Airlines 4",IF(N284&lt;="15/10",IF(O284&gt;="02/10",IF(O284&lt;="30/11",'Data - Answer'!G284*15000,0),0),0),0)</f>
        <v>0</v>
      </c>
      <c r="U284" s="14"/>
      <c r="W284">
        <f t="shared" si="39"/>
        <v>0</v>
      </c>
    </row>
    <row r="285" spans="2:23">
      <c r="B285" s="1">
        <v>53198986</v>
      </c>
      <c r="C285" s="2">
        <v>42278</v>
      </c>
      <c r="D285" s="2">
        <v>42335</v>
      </c>
      <c r="E285" t="s">
        <v>166</v>
      </c>
      <c r="F285" t="s">
        <v>11</v>
      </c>
      <c r="G285">
        <v>1</v>
      </c>
      <c r="H285">
        <v>1475900</v>
      </c>
      <c r="I285" s="14">
        <v>1468400</v>
      </c>
      <c r="J285" s="29" t="s">
        <v>22</v>
      </c>
      <c r="K285">
        <f t="shared" si="32"/>
        <v>5</v>
      </c>
      <c r="L285">
        <f t="shared" si="33"/>
        <v>25</v>
      </c>
      <c r="M285" t="e">
        <f>VLOOKUP(E285,Index!$A$1:$B$7,2,0)</f>
        <v>#N/A</v>
      </c>
      <c r="N285" t="str">
        <f t="shared" si="34"/>
        <v>01/10</v>
      </c>
      <c r="O285" t="str">
        <f t="shared" si="35"/>
        <v>27/11</v>
      </c>
      <c r="Q285" s="14">
        <f t="shared" si="36"/>
        <v>0</v>
      </c>
      <c r="R285" s="14">
        <f t="shared" si="37"/>
        <v>0</v>
      </c>
      <c r="S285" s="14">
        <f t="shared" si="38"/>
        <v>0</v>
      </c>
      <c r="T285">
        <f>IF(F285="Airlines 4",IF(N285&lt;="15/10",IF(O285&gt;="02/10",IF(O285&lt;="30/11",'Data - Answer'!G285*15000,0),0),0),0)</f>
        <v>0</v>
      </c>
      <c r="U285" s="14"/>
      <c r="W285">
        <f t="shared" si="39"/>
        <v>0</v>
      </c>
    </row>
    <row r="286" spans="2:23">
      <c r="B286" s="1">
        <v>53198662</v>
      </c>
      <c r="C286" s="2">
        <v>42278</v>
      </c>
      <c r="D286" s="2">
        <v>42286</v>
      </c>
      <c r="E286" t="s">
        <v>167</v>
      </c>
      <c r="F286" t="s">
        <v>11</v>
      </c>
      <c r="G286">
        <v>1</v>
      </c>
      <c r="H286">
        <v>688902</v>
      </c>
      <c r="I286" s="14">
        <v>681940</v>
      </c>
      <c r="J286" s="29" t="s">
        <v>22</v>
      </c>
      <c r="K286">
        <f t="shared" si="32"/>
        <v>5</v>
      </c>
      <c r="L286">
        <f t="shared" si="33"/>
        <v>25</v>
      </c>
      <c r="M286" t="e">
        <f>VLOOKUP(E286,Index!$A$1:$B$7,2,0)</f>
        <v>#N/A</v>
      </c>
      <c r="N286" t="str">
        <f t="shared" si="34"/>
        <v>01/10</v>
      </c>
      <c r="O286" t="str">
        <f t="shared" si="35"/>
        <v>09/10</v>
      </c>
      <c r="Q286" s="14">
        <f t="shared" si="36"/>
        <v>0</v>
      </c>
      <c r="R286" s="14">
        <f t="shared" si="37"/>
        <v>0</v>
      </c>
      <c r="S286" s="14">
        <f t="shared" si="38"/>
        <v>0</v>
      </c>
      <c r="T286">
        <f>IF(F286="Airlines 4",IF(N286&lt;="15/10",IF(O286&gt;="02/10",IF(O286&lt;="30/11",'Data - Answer'!G286*15000,0),0),0),0)</f>
        <v>0</v>
      </c>
      <c r="U286" s="14"/>
      <c r="W286">
        <f t="shared" si="39"/>
        <v>0</v>
      </c>
    </row>
    <row r="287" spans="2:23">
      <c r="B287" s="1">
        <v>53199111</v>
      </c>
      <c r="C287" s="2">
        <v>42278</v>
      </c>
      <c r="D287" s="2">
        <v>42279</v>
      </c>
      <c r="E287" t="s">
        <v>97</v>
      </c>
      <c r="F287" t="s">
        <v>11</v>
      </c>
      <c r="G287">
        <v>1</v>
      </c>
      <c r="H287">
        <v>368466</v>
      </c>
      <c r="I287" s="14">
        <v>366100</v>
      </c>
      <c r="J287" s="29" t="s">
        <v>22</v>
      </c>
      <c r="K287">
        <f t="shared" si="32"/>
        <v>5</v>
      </c>
      <c r="L287">
        <f t="shared" si="33"/>
        <v>25</v>
      </c>
      <c r="M287" t="str">
        <f>VLOOKUP(E287,Index!$A$1:$B$7,2,0)</f>
        <v>YES</v>
      </c>
      <c r="N287" t="str">
        <f t="shared" si="34"/>
        <v>01/10</v>
      </c>
      <c r="O287" t="str">
        <f t="shared" si="35"/>
        <v>02/10</v>
      </c>
      <c r="Q287" s="14">
        <f t="shared" si="36"/>
        <v>0</v>
      </c>
      <c r="R287" s="14">
        <f t="shared" si="37"/>
        <v>0</v>
      </c>
      <c r="S287" s="14">
        <f t="shared" si="38"/>
        <v>20000</v>
      </c>
      <c r="T287">
        <f>IF(F287="Airlines 4",IF(N287&lt;="15/10",IF(O287&gt;="02/10",IF(O287&lt;="30/11",'Data - Answer'!G287*15000,0),0),0),0)</f>
        <v>0</v>
      </c>
      <c r="U287" s="14"/>
      <c r="W287">
        <f t="shared" si="39"/>
        <v>0</v>
      </c>
    </row>
    <row r="288" spans="2:23">
      <c r="B288" s="1">
        <v>53199124</v>
      </c>
      <c r="C288" s="2">
        <v>42278</v>
      </c>
      <c r="D288" s="2">
        <v>42279</v>
      </c>
      <c r="E288" t="s">
        <v>48</v>
      </c>
      <c r="F288" t="s">
        <v>11</v>
      </c>
      <c r="G288">
        <v>1</v>
      </c>
      <c r="H288">
        <v>793900</v>
      </c>
      <c r="I288" s="14">
        <v>789800</v>
      </c>
      <c r="J288" s="29" t="s">
        <v>22</v>
      </c>
      <c r="K288">
        <f t="shared" si="32"/>
        <v>5</v>
      </c>
      <c r="L288">
        <f t="shared" si="33"/>
        <v>25</v>
      </c>
      <c r="M288" t="e">
        <f>VLOOKUP(E288,Index!$A$1:$B$7,2,0)</f>
        <v>#N/A</v>
      </c>
      <c r="N288" t="str">
        <f t="shared" si="34"/>
        <v>01/10</v>
      </c>
      <c r="O288" t="str">
        <f t="shared" si="35"/>
        <v>02/10</v>
      </c>
      <c r="Q288" s="14">
        <f t="shared" si="36"/>
        <v>0</v>
      </c>
      <c r="R288" s="14">
        <f t="shared" si="37"/>
        <v>0</v>
      </c>
      <c r="S288" s="14">
        <f t="shared" si="38"/>
        <v>0</v>
      </c>
      <c r="T288">
        <f>IF(F288="Airlines 4",IF(N288&lt;="15/10",IF(O288&gt;="02/10",IF(O288&lt;="30/11",'Data - Answer'!G288*15000,0),0),0),0)</f>
        <v>0</v>
      </c>
      <c r="U288" s="14"/>
      <c r="W288">
        <f t="shared" si="39"/>
        <v>0</v>
      </c>
    </row>
    <row r="289" spans="2:23">
      <c r="B289" s="1">
        <v>53199070</v>
      </c>
      <c r="C289" s="2">
        <v>42278</v>
      </c>
      <c r="D289" s="2">
        <v>42283</v>
      </c>
      <c r="E289" t="s">
        <v>113</v>
      </c>
      <c r="F289" t="s">
        <v>11</v>
      </c>
      <c r="G289">
        <v>1</v>
      </c>
      <c r="H289">
        <v>722140</v>
      </c>
      <c r="I289" s="14">
        <v>729400</v>
      </c>
      <c r="J289" s="29" t="s">
        <v>24</v>
      </c>
      <c r="K289">
        <f t="shared" si="32"/>
        <v>5</v>
      </c>
      <c r="L289">
        <f t="shared" si="33"/>
        <v>25</v>
      </c>
      <c r="M289" t="e">
        <f>VLOOKUP(E289,Index!$A$1:$B$7,2,0)</f>
        <v>#N/A</v>
      </c>
      <c r="N289" t="str">
        <f t="shared" si="34"/>
        <v>01/10</v>
      </c>
      <c r="O289" t="str">
        <f t="shared" si="35"/>
        <v>06/10</v>
      </c>
      <c r="Q289" s="14">
        <f t="shared" si="36"/>
        <v>0</v>
      </c>
      <c r="R289" s="14">
        <f t="shared" si="37"/>
        <v>0</v>
      </c>
      <c r="S289" s="14">
        <f t="shared" si="38"/>
        <v>0</v>
      </c>
      <c r="T289">
        <f>IF(F289="Airlines 4",IF(N289&lt;="15/10",IF(O289&gt;="02/10",IF(O289&lt;="30/11",'Data - Answer'!G289*15000,0),0),0),0)</f>
        <v>0</v>
      </c>
      <c r="U289" s="14"/>
      <c r="W289">
        <f t="shared" si="39"/>
        <v>21882</v>
      </c>
    </row>
    <row r="290" spans="2:23">
      <c r="B290" s="1">
        <v>53199055</v>
      </c>
      <c r="C290" s="2">
        <v>42278</v>
      </c>
      <c r="D290" s="2">
        <v>42279</v>
      </c>
      <c r="E290" t="s">
        <v>74</v>
      </c>
      <c r="F290" t="s">
        <v>11</v>
      </c>
      <c r="G290">
        <v>1</v>
      </c>
      <c r="H290">
        <v>619000</v>
      </c>
      <c r="I290" s="14">
        <v>618900</v>
      </c>
      <c r="J290" s="29" t="s">
        <v>26</v>
      </c>
      <c r="K290">
        <f t="shared" si="32"/>
        <v>5</v>
      </c>
      <c r="L290">
        <f t="shared" si="33"/>
        <v>25</v>
      </c>
      <c r="M290" t="e">
        <f>VLOOKUP(E290,Index!$A$1:$B$7,2,0)</f>
        <v>#N/A</v>
      </c>
      <c r="N290" t="str">
        <f t="shared" si="34"/>
        <v>01/10</v>
      </c>
      <c r="O290" t="str">
        <f t="shared" si="35"/>
        <v>02/10</v>
      </c>
      <c r="Q290" s="14">
        <f t="shared" si="36"/>
        <v>0</v>
      </c>
      <c r="R290" s="14">
        <f t="shared" si="37"/>
        <v>0</v>
      </c>
      <c r="S290" s="14">
        <f t="shared" si="38"/>
        <v>0</v>
      </c>
      <c r="T290">
        <f>IF(F290="Airlines 4",IF(N290&lt;="15/10",IF(O290&gt;="02/10",IF(O290&lt;="30/11",'Data - Answer'!G290*15000,0),0),0),0)</f>
        <v>0</v>
      </c>
      <c r="U290" s="14"/>
      <c r="W290">
        <f t="shared" si="39"/>
        <v>4000</v>
      </c>
    </row>
    <row r="291" spans="2:23">
      <c r="B291" s="1">
        <v>53198399</v>
      </c>
      <c r="C291" s="2">
        <v>42279</v>
      </c>
      <c r="D291" s="2">
        <v>42295</v>
      </c>
      <c r="E291" t="s">
        <v>74</v>
      </c>
      <c r="F291" t="s">
        <v>11</v>
      </c>
      <c r="G291">
        <v>1</v>
      </c>
      <c r="H291">
        <v>619000</v>
      </c>
      <c r="I291" s="14">
        <v>618900</v>
      </c>
      <c r="J291" s="29" t="s">
        <v>24</v>
      </c>
      <c r="K291">
        <f t="shared" si="32"/>
        <v>6</v>
      </c>
      <c r="L291">
        <f t="shared" si="33"/>
        <v>13</v>
      </c>
      <c r="M291" t="e">
        <f>VLOOKUP(E291,Index!$A$1:$B$7,2,0)</f>
        <v>#N/A</v>
      </c>
      <c r="N291" t="str">
        <f t="shared" si="34"/>
        <v>02/10</v>
      </c>
      <c r="O291" t="str">
        <f t="shared" si="35"/>
        <v>18/10</v>
      </c>
      <c r="Q291" s="14">
        <f t="shared" si="36"/>
        <v>0</v>
      </c>
      <c r="R291" s="14">
        <f t="shared" si="37"/>
        <v>0</v>
      </c>
      <c r="S291" s="14">
        <f t="shared" si="38"/>
        <v>0</v>
      </c>
      <c r="T291">
        <f>IF(F291="Airlines 4",IF(N291&lt;="15/10",IF(O291&gt;="02/10",IF(O291&lt;="30/11",'Data - Answer'!G291*15000,0),0),0),0)</f>
        <v>0</v>
      </c>
      <c r="U291" s="14"/>
      <c r="W291">
        <f t="shared" si="39"/>
        <v>18567</v>
      </c>
    </row>
    <row r="292" spans="2:23">
      <c r="B292" s="1">
        <v>53199084</v>
      </c>
      <c r="C292" s="2">
        <v>42279</v>
      </c>
      <c r="D292" s="2">
        <v>42328</v>
      </c>
      <c r="E292" t="s">
        <v>62</v>
      </c>
      <c r="F292" t="s">
        <v>11</v>
      </c>
      <c r="G292">
        <v>1</v>
      </c>
      <c r="H292">
        <v>503337</v>
      </c>
      <c r="I292" s="14">
        <v>500300</v>
      </c>
      <c r="J292" s="29" t="s">
        <v>26</v>
      </c>
      <c r="K292">
        <f t="shared" si="32"/>
        <v>6</v>
      </c>
      <c r="L292">
        <f t="shared" si="33"/>
        <v>13</v>
      </c>
      <c r="M292" t="str">
        <f>VLOOKUP(E292,Index!$A$1:$B$7,2,0)</f>
        <v>YES</v>
      </c>
      <c r="N292" t="str">
        <f t="shared" si="34"/>
        <v>02/10</v>
      </c>
      <c r="O292" t="str">
        <f t="shared" si="35"/>
        <v>20/11</v>
      </c>
      <c r="Q292" s="14">
        <f t="shared" si="36"/>
        <v>0</v>
      </c>
      <c r="R292" s="14">
        <f t="shared" si="37"/>
        <v>0</v>
      </c>
      <c r="S292" s="14">
        <f t="shared" si="38"/>
        <v>20000</v>
      </c>
      <c r="T292">
        <f>IF(F292="Airlines 4",IF(N292&lt;="15/10",IF(O292&gt;="02/10",IF(O292&lt;="30/11",'Data - Answer'!G292*15000,0),0),0),0)</f>
        <v>0</v>
      </c>
      <c r="U292" s="14"/>
      <c r="W292">
        <f t="shared" si="39"/>
        <v>4000</v>
      </c>
    </row>
    <row r="293" spans="2:23">
      <c r="B293" s="1">
        <v>53198177</v>
      </c>
      <c r="C293" s="2">
        <v>42279</v>
      </c>
      <c r="D293" s="2">
        <v>42282</v>
      </c>
      <c r="E293" t="s">
        <v>74</v>
      </c>
      <c r="F293" t="s">
        <v>11</v>
      </c>
      <c r="G293">
        <v>1</v>
      </c>
      <c r="H293">
        <v>439000</v>
      </c>
      <c r="I293" s="14">
        <v>438900</v>
      </c>
      <c r="J293" s="29" t="s">
        <v>24</v>
      </c>
      <c r="K293">
        <f t="shared" si="32"/>
        <v>6</v>
      </c>
      <c r="L293">
        <f t="shared" si="33"/>
        <v>13</v>
      </c>
      <c r="M293" t="e">
        <f>VLOOKUP(E293,Index!$A$1:$B$7,2,0)</f>
        <v>#N/A</v>
      </c>
      <c r="N293" t="str">
        <f t="shared" si="34"/>
        <v>02/10</v>
      </c>
      <c r="O293" t="str">
        <f t="shared" si="35"/>
        <v>05/10</v>
      </c>
      <c r="Q293" s="14">
        <f t="shared" si="36"/>
        <v>0</v>
      </c>
      <c r="R293" s="14">
        <f t="shared" si="37"/>
        <v>0</v>
      </c>
      <c r="S293" s="14">
        <f t="shared" si="38"/>
        <v>0</v>
      </c>
      <c r="T293">
        <f>IF(F293="Airlines 4",IF(N293&lt;="15/10",IF(O293&gt;="02/10",IF(O293&lt;="30/11",'Data - Answer'!G293*15000,0),0),0),0)</f>
        <v>0</v>
      </c>
      <c r="U293" s="14"/>
      <c r="W293">
        <f t="shared" si="39"/>
        <v>13167</v>
      </c>
    </row>
    <row r="294" spans="2:23">
      <c r="B294" s="1">
        <v>53198427</v>
      </c>
      <c r="C294" s="2">
        <v>42279</v>
      </c>
      <c r="D294" s="2">
        <v>42355</v>
      </c>
      <c r="E294" t="s">
        <v>62</v>
      </c>
      <c r="F294" t="s">
        <v>11</v>
      </c>
      <c r="G294">
        <v>1</v>
      </c>
      <c r="H294">
        <v>503337</v>
      </c>
      <c r="I294" s="14">
        <v>500300</v>
      </c>
      <c r="J294" s="29" t="s">
        <v>22</v>
      </c>
      <c r="K294">
        <f t="shared" si="32"/>
        <v>6</v>
      </c>
      <c r="L294">
        <f t="shared" si="33"/>
        <v>13</v>
      </c>
      <c r="M294" t="str">
        <f>VLOOKUP(E294,Index!$A$1:$B$7,2,0)</f>
        <v>YES</v>
      </c>
      <c r="N294" t="str">
        <f t="shared" si="34"/>
        <v>02/10</v>
      </c>
      <c r="O294" t="str">
        <f t="shared" si="35"/>
        <v>17/12</v>
      </c>
      <c r="Q294" s="14">
        <f t="shared" si="36"/>
        <v>0</v>
      </c>
      <c r="R294" s="14">
        <f t="shared" si="37"/>
        <v>0</v>
      </c>
      <c r="S294" s="14">
        <f t="shared" si="38"/>
        <v>20000</v>
      </c>
      <c r="T294">
        <f>IF(F294="Airlines 4",IF(N294&lt;="15/10",IF(O294&gt;="02/10",IF(O294&lt;="30/11",'Data - Answer'!G294*15000,0),0),0),0)</f>
        <v>0</v>
      </c>
      <c r="U294" s="14"/>
      <c r="W294">
        <f t="shared" si="39"/>
        <v>0</v>
      </c>
    </row>
    <row r="295" spans="2:23">
      <c r="B295" s="1">
        <v>53199028</v>
      </c>
      <c r="C295" s="2">
        <v>42279</v>
      </c>
      <c r="D295" s="2">
        <v>42282</v>
      </c>
      <c r="E295" t="s">
        <v>62</v>
      </c>
      <c r="F295" t="s">
        <v>11</v>
      </c>
      <c r="G295">
        <v>1</v>
      </c>
      <c r="H295">
        <v>503337</v>
      </c>
      <c r="I295" s="14">
        <v>500800</v>
      </c>
      <c r="J295" s="29" t="s">
        <v>22</v>
      </c>
      <c r="K295">
        <f t="shared" si="32"/>
        <v>6</v>
      </c>
      <c r="L295">
        <f t="shared" si="33"/>
        <v>13</v>
      </c>
      <c r="M295" t="str">
        <f>VLOOKUP(E295,Index!$A$1:$B$7,2,0)</f>
        <v>YES</v>
      </c>
      <c r="N295" t="str">
        <f t="shared" si="34"/>
        <v>02/10</v>
      </c>
      <c r="O295" t="str">
        <f t="shared" si="35"/>
        <v>05/10</v>
      </c>
      <c r="Q295" s="14">
        <f t="shared" si="36"/>
        <v>0</v>
      </c>
      <c r="R295" s="14">
        <f t="shared" si="37"/>
        <v>0</v>
      </c>
      <c r="S295" s="14">
        <f t="shared" si="38"/>
        <v>20000</v>
      </c>
      <c r="T295">
        <f>IF(F295="Airlines 4",IF(N295&lt;="15/10",IF(O295&gt;="02/10",IF(O295&lt;="30/11",'Data - Answer'!G295*15000,0),0),0),0)</f>
        <v>0</v>
      </c>
      <c r="U295" s="14"/>
      <c r="W295">
        <f t="shared" si="39"/>
        <v>0</v>
      </c>
    </row>
    <row r="296" spans="2:23">
      <c r="B296" s="1">
        <v>53199156</v>
      </c>
      <c r="C296" s="2">
        <v>42279</v>
      </c>
      <c r="D296" s="2">
        <v>42281</v>
      </c>
      <c r="E296" t="s">
        <v>108</v>
      </c>
      <c r="F296" t="s">
        <v>11</v>
      </c>
      <c r="G296">
        <v>1</v>
      </c>
      <c r="H296">
        <v>512900</v>
      </c>
      <c r="I296" s="14">
        <v>510200</v>
      </c>
      <c r="J296" s="29" t="s">
        <v>22</v>
      </c>
      <c r="K296">
        <f t="shared" si="32"/>
        <v>6</v>
      </c>
      <c r="L296">
        <f t="shared" si="33"/>
        <v>13</v>
      </c>
      <c r="M296" t="e">
        <f>VLOOKUP(E296,Index!$A$1:$B$7,2,0)</f>
        <v>#N/A</v>
      </c>
      <c r="N296" t="str">
        <f t="shared" si="34"/>
        <v>02/10</v>
      </c>
      <c r="O296" t="str">
        <f t="shared" si="35"/>
        <v>04/10</v>
      </c>
      <c r="Q296" s="14">
        <f t="shared" si="36"/>
        <v>0</v>
      </c>
      <c r="R296" s="14">
        <f t="shared" si="37"/>
        <v>0</v>
      </c>
      <c r="S296" s="14">
        <f t="shared" si="38"/>
        <v>0</v>
      </c>
      <c r="T296">
        <f>IF(F296="Airlines 4",IF(N296&lt;="15/10",IF(O296&gt;="02/10",IF(O296&lt;="30/11",'Data - Answer'!G296*15000,0),0),0),0)</f>
        <v>0</v>
      </c>
      <c r="U296" s="14"/>
      <c r="W296">
        <f t="shared" si="39"/>
        <v>0</v>
      </c>
    </row>
    <row r="297" spans="2:23">
      <c r="B297" s="1">
        <v>53199088</v>
      </c>
      <c r="C297" s="2">
        <v>42279</v>
      </c>
      <c r="D297" s="2">
        <v>42353</v>
      </c>
      <c r="E297" t="s">
        <v>87</v>
      </c>
      <c r="F297" t="s">
        <v>11</v>
      </c>
      <c r="G297">
        <v>1</v>
      </c>
      <c r="H297">
        <v>479993</v>
      </c>
      <c r="I297" s="14">
        <v>477500</v>
      </c>
      <c r="J297" s="29" t="s">
        <v>22</v>
      </c>
      <c r="K297">
        <f t="shared" si="32"/>
        <v>6</v>
      </c>
      <c r="L297">
        <f t="shared" si="33"/>
        <v>13</v>
      </c>
      <c r="M297" t="e">
        <f>VLOOKUP(E297,Index!$A$1:$B$7,2,0)</f>
        <v>#N/A</v>
      </c>
      <c r="N297" t="str">
        <f t="shared" si="34"/>
        <v>02/10</v>
      </c>
      <c r="O297" t="str">
        <f t="shared" si="35"/>
        <v>15/12</v>
      </c>
      <c r="Q297" s="14">
        <f t="shared" si="36"/>
        <v>0</v>
      </c>
      <c r="R297" s="14">
        <f t="shared" si="37"/>
        <v>0</v>
      </c>
      <c r="S297" s="14">
        <f t="shared" si="38"/>
        <v>0</v>
      </c>
      <c r="T297">
        <f>IF(F297="Airlines 4",IF(N297&lt;="15/10",IF(O297&gt;="02/10",IF(O297&lt;="30/11",'Data - Answer'!G297*15000,0),0),0),0)</f>
        <v>0</v>
      </c>
      <c r="U297" s="14"/>
      <c r="W297">
        <f t="shared" si="39"/>
        <v>0</v>
      </c>
    </row>
    <row r="298" spans="2:23">
      <c r="B298" s="1">
        <v>53199154</v>
      </c>
      <c r="C298" s="2">
        <v>42279</v>
      </c>
      <c r="D298" s="2">
        <v>42280</v>
      </c>
      <c r="E298" t="s">
        <v>168</v>
      </c>
      <c r="F298" t="s">
        <v>11</v>
      </c>
      <c r="G298">
        <v>1</v>
      </c>
      <c r="H298">
        <v>1513528</v>
      </c>
      <c r="I298" s="14">
        <v>1525345</v>
      </c>
      <c r="J298" s="29" t="s">
        <v>22</v>
      </c>
      <c r="K298">
        <f t="shared" si="32"/>
        <v>6</v>
      </c>
      <c r="L298">
        <f t="shared" si="33"/>
        <v>13</v>
      </c>
      <c r="M298" t="e">
        <f>VLOOKUP(E298,Index!$A$1:$B$7,2,0)</f>
        <v>#N/A</v>
      </c>
      <c r="N298" t="str">
        <f t="shared" si="34"/>
        <v>02/10</v>
      </c>
      <c r="O298" t="str">
        <f t="shared" si="35"/>
        <v>03/10</v>
      </c>
      <c r="Q298" s="14">
        <f t="shared" si="36"/>
        <v>0</v>
      </c>
      <c r="R298" s="14">
        <f t="shared" si="37"/>
        <v>0</v>
      </c>
      <c r="S298" s="14">
        <f t="shared" si="38"/>
        <v>0</v>
      </c>
      <c r="T298">
        <f>IF(F298="Airlines 4",IF(N298&lt;="15/10",IF(O298&gt;="02/10",IF(O298&lt;="30/11",'Data - Answer'!G298*15000,0),0),0),0)</f>
        <v>0</v>
      </c>
      <c r="U298" s="14"/>
      <c r="W298">
        <f t="shared" si="39"/>
        <v>0</v>
      </c>
    </row>
    <row r="299" spans="2:23">
      <c r="B299" s="1">
        <v>53199309</v>
      </c>
      <c r="C299" s="2">
        <v>42279</v>
      </c>
      <c r="D299" s="2">
        <v>42308</v>
      </c>
      <c r="E299" t="s">
        <v>74</v>
      </c>
      <c r="F299" t="s">
        <v>11</v>
      </c>
      <c r="G299">
        <v>2</v>
      </c>
      <c r="H299">
        <v>878000</v>
      </c>
      <c r="I299" s="14">
        <v>877800</v>
      </c>
      <c r="J299" s="29" t="s">
        <v>24</v>
      </c>
      <c r="K299">
        <f t="shared" si="32"/>
        <v>6</v>
      </c>
      <c r="L299">
        <f t="shared" si="33"/>
        <v>13</v>
      </c>
      <c r="M299" t="e">
        <f>VLOOKUP(E299,Index!$A$1:$B$7,2,0)</f>
        <v>#N/A</v>
      </c>
      <c r="N299" t="str">
        <f t="shared" si="34"/>
        <v>02/10</v>
      </c>
      <c r="O299" t="str">
        <f t="shared" si="35"/>
        <v>31/10</v>
      </c>
      <c r="Q299" s="14">
        <f t="shared" si="36"/>
        <v>0</v>
      </c>
      <c r="R299" s="14">
        <f t="shared" si="37"/>
        <v>0</v>
      </c>
      <c r="S299" s="14">
        <f t="shared" si="38"/>
        <v>0</v>
      </c>
      <c r="T299">
        <f>IF(F299="Airlines 4",IF(N299&lt;="15/10",IF(O299&gt;="02/10",IF(O299&lt;="30/11",'Data - Answer'!G299*15000,0),0),0),0)</f>
        <v>0</v>
      </c>
      <c r="U299" s="14"/>
      <c r="W299">
        <f t="shared" si="39"/>
        <v>26334</v>
      </c>
    </row>
    <row r="300" spans="2:23">
      <c r="B300" s="1">
        <v>53199294</v>
      </c>
      <c r="C300" s="2">
        <v>42279</v>
      </c>
      <c r="D300" s="2">
        <v>42283</v>
      </c>
      <c r="E300" t="s">
        <v>169</v>
      </c>
      <c r="F300" t="s">
        <v>11</v>
      </c>
      <c r="G300">
        <v>3</v>
      </c>
      <c r="H300">
        <v>1061700</v>
      </c>
      <c r="I300" s="14">
        <v>1054500</v>
      </c>
      <c r="J300" s="29" t="s">
        <v>26</v>
      </c>
      <c r="K300">
        <f t="shared" si="32"/>
        <v>6</v>
      </c>
      <c r="L300">
        <f t="shared" si="33"/>
        <v>13</v>
      </c>
      <c r="M300" t="e">
        <f>VLOOKUP(E300,Index!$A$1:$B$7,2,0)</f>
        <v>#N/A</v>
      </c>
      <c r="N300" t="str">
        <f t="shared" si="34"/>
        <v>02/10</v>
      </c>
      <c r="O300" t="str">
        <f t="shared" si="35"/>
        <v>06/10</v>
      </c>
      <c r="Q300" s="14">
        <f t="shared" si="36"/>
        <v>0</v>
      </c>
      <c r="R300" s="14">
        <f t="shared" si="37"/>
        <v>0</v>
      </c>
      <c r="S300" s="14">
        <f t="shared" si="38"/>
        <v>0</v>
      </c>
      <c r="T300">
        <f>IF(F300="Airlines 4",IF(N300&lt;="15/10",IF(O300&gt;="02/10",IF(O300&lt;="30/11",'Data - Answer'!G300*15000,0),0),0),0)</f>
        <v>0</v>
      </c>
      <c r="U300" s="14"/>
      <c r="W300">
        <f t="shared" si="39"/>
        <v>4000</v>
      </c>
    </row>
    <row r="301" spans="2:23">
      <c r="B301" s="1">
        <v>53199325</v>
      </c>
      <c r="C301" s="2">
        <v>42281</v>
      </c>
      <c r="D301" s="2">
        <v>42284</v>
      </c>
      <c r="E301" t="s">
        <v>62</v>
      </c>
      <c r="F301" t="s">
        <v>11</v>
      </c>
      <c r="G301">
        <v>1</v>
      </c>
      <c r="H301">
        <v>503337</v>
      </c>
      <c r="I301" s="14">
        <v>500800</v>
      </c>
      <c r="J301" s="29" t="s">
        <v>24</v>
      </c>
      <c r="K301">
        <f t="shared" si="32"/>
        <v>1</v>
      </c>
      <c r="L301">
        <f t="shared" si="33"/>
        <v>14</v>
      </c>
      <c r="M301" t="str">
        <f>VLOOKUP(E301,Index!$A$1:$B$7,2,0)</f>
        <v>YES</v>
      </c>
      <c r="N301" t="str">
        <f t="shared" si="34"/>
        <v>04/10</v>
      </c>
      <c r="O301" t="str">
        <f t="shared" si="35"/>
        <v>07/10</v>
      </c>
      <c r="Q301" s="14">
        <f t="shared" si="36"/>
        <v>0</v>
      </c>
      <c r="R301" s="14">
        <f t="shared" si="37"/>
        <v>0</v>
      </c>
      <c r="S301" s="14">
        <f t="shared" si="38"/>
        <v>20000</v>
      </c>
      <c r="T301">
        <f>IF(F301="Airlines 4",IF(N301&lt;="15/10",IF(O301&gt;="02/10",IF(O301&lt;="30/11",'Data - Answer'!G301*15000,0),0),0),0)</f>
        <v>0</v>
      </c>
      <c r="U301" s="14"/>
      <c r="W301">
        <f t="shared" si="39"/>
        <v>15024</v>
      </c>
    </row>
    <row r="302" spans="2:23">
      <c r="B302" s="1">
        <v>53199297</v>
      </c>
      <c r="C302" s="2">
        <v>42281</v>
      </c>
      <c r="D302" s="2">
        <v>42344</v>
      </c>
      <c r="E302" t="s">
        <v>43</v>
      </c>
      <c r="F302" t="s">
        <v>11</v>
      </c>
      <c r="G302">
        <v>1</v>
      </c>
      <c r="H302">
        <v>584900</v>
      </c>
      <c r="I302" s="14">
        <v>581400</v>
      </c>
      <c r="J302" s="29" t="s">
        <v>26</v>
      </c>
      <c r="K302">
        <f t="shared" si="32"/>
        <v>1</v>
      </c>
      <c r="L302">
        <f t="shared" si="33"/>
        <v>14</v>
      </c>
      <c r="M302" t="str">
        <f>VLOOKUP(E302,Index!$A$1:$B$7,2,0)</f>
        <v>YES</v>
      </c>
      <c r="N302" t="str">
        <f t="shared" si="34"/>
        <v>04/10</v>
      </c>
      <c r="O302" t="str">
        <f t="shared" si="35"/>
        <v>06/12</v>
      </c>
      <c r="Q302" s="14">
        <f t="shared" si="36"/>
        <v>0</v>
      </c>
      <c r="R302" s="14">
        <f t="shared" si="37"/>
        <v>0</v>
      </c>
      <c r="S302" s="14">
        <f t="shared" si="38"/>
        <v>20000</v>
      </c>
      <c r="T302">
        <f>IF(F302="Airlines 4",IF(N302&lt;="15/10",IF(O302&gt;="02/10",IF(O302&lt;="30/11",'Data - Answer'!G302*15000,0),0),0),0)</f>
        <v>0</v>
      </c>
      <c r="U302" s="14"/>
      <c r="W302">
        <f t="shared" si="39"/>
        <v>4000</v>
      </c>
    </row>
    <row r="303" spans="2:23">
      <c r="B303" s="1">
        <v>53199358</v>
      </c>
      <c r="C303" s="2">
        <v>42281</v>
      </c>
      <c r="D303" s="2">
        <v>42306</v>
      </c>
      <c r="E303" t="s">
        <v>170</v>
      </c>
      <c r="F303" t="s">
        <v>11</v>
      </c>
      <c r="G303">
        <v>2</v>
      </c>
      <c r="H303">
        <v>2154484</v>
      </c>
      <c r="I303" s="14">
        <v>2154402</v>
      </c>
      <c r="J303" s="29" t="s">
        <v>24</v>
      </c>
      <c r="K303">
        <f t="shared" si="32"/>
        <v>1</v>
      </c>
      <c r="L303">
        <f t="shared" si="33"/>
        <v>14</v>
      </c>
      <c r="M303" t="e">
        <f>VLOOKUP(E303,Index!$A$1:$B$7,2,0)</f>
        <v>#N/A</v>
      </c>
      <c r="N303" t="str">
        <f t="shared" si="34"/>
        <v>04/10</v>
      </c>
      <c r="O303" t="str">
        <f t="shared" si="35"/>
        <v>29/10</v>
      </c>
      <c r="Q303" s="14">
        <f t="shared" si="36"/>
        <v>0</v>
      </c>
      <c r="R303" s="14">
        <f t="shared" si="37"/>
        <v>0</v>
      </c>
      <c r="S303" s="14">
        <f t="shared" si="38"/>
        <v>0</v>
      </c>
      <c r="T303">
        <f>IF(F303="Airlines 4",IF(N303&lt;="15/10",IF(O303&gt;="02/10",IF(O303&lt;="30/11",'Data - Answer'!G303*15000,0),0),0),0)</f>
        <v>0</v>
      </c>
      <c r="U303" s="14"/>
      <c r="W303">
        <f t="shared" si="39"/>
        <v>64632.06</v>
      </c>
    </row>
    <row r="304" spans="2:23">
      <c r="B304" s="1">
        <v>53199310</v>
      </c>
      <c r="C304" s="2">
        <v>42281</v>
      </c>
      <c r="D304" s="2">
        <v>42285</v>
      </c>
      <c r="E304" t="s">
        <v>171</v>
      </c>
      <c r="F304" t="s">
        <v>11</v>
      </c>
      <c r="G304">
        <v>1</v>
      </c>
      <c r="H304">
        <v>333853</v>
      </c>
      <c r="I304" s="14">
        <v>331600</v>
      </c>
      <c r="J304" s="29" t="s">
        <v>22</v>
      </c>
      <c r="K304">
        <f t="shared" si="32"/>
        <v>1</v>
      </c>
      <c r="L304">
        <f t="shared" si="33"/>
        <v>14</v>
      </c>
      <c r="M304" t="e">
        <f>VLOOKUP(E304,Index!$A$1:$B$7,2,0)</f>
        <v>#N/A</v>
      </c>
      <c r="N304" t="str">
        <f t="shared" si="34"/>
        <v>04/10</v>
      </c>
      <c r="O304" t="str">
        <f t="shared" si="35"/>
        <v>08/10</v>
      </c>
      <c r="Q304" s="14">
        <f t="shared" si="36"/>
        <v>0</v>
      </c>
      <c r="R304" s="14">
        <f t="shared" si="37"/>
        <v>0</v>
      </c>
      <c r="S304" s="14">
        <f t="shared" si="38"/>
        <v>0</v>
      </c>
      <c r="T304">
        <f>IF(F304="Airlines 4",IF(N304&lt;="15/10",IF(O304&gt;="02/10",IF(O304&lt;="30/11",'Data - Answer'!G304*15000,0),0),0),0)</f>
        <v>0</v>
      </c>
      <c r="U304" s="14"/>
      <c r="W304">
        <f t="shared" si="39"/>
        <v>0</v>
      </c>
    </row>
    <row r="305" spans="2:23">
      <c r="B305" s="1">
        <v>53199346</v>
      </c>
      <c r="C305" s="2">
        <v>42281</v>
      </c>
      <c r="D305" s="2">
        <v>42289</v>
      </c>
      <c r="E305" t="s">
        <v>43</v>
      </c>
      <c r="F305" t="s">
        <v>11</v>
      </c>
      <c r="G305">
        <v>1</v>
      </c>
      <c r="H305">
        <v>538337</v>
      </c>
      <c r="I305" s="14">
        <v>535100</v>
      </c>
      <c r="J305" s="29" t="s">
        <v>22</v>
      </c>
      <c r="K305">
        <f t="shared" si="32"/>
        <v>1</v>
      </c>
      <c r="L305">
        <f t="shared" si="33"/>
        <v>14</v>
      </c>
      <c r="M305" t="str">
        <f>VLOOKUP(E305,Index!$A$1:$B$7,2,0)</f>
        <v>YES</v>
      </c>
      <c r="N305" t="str">
        <f t="shared" si="34"/>
        <v>04/10</v>
      </c>
      <c r="O305" t="str">
        <f t="shared" si="35"/>
        <v>12/10</v>
      </c>
      <c r="Q305" s="14">
        <f t="shared" si="36"/>
        <v>0</v>
      </c>
      <c r="R305" s="14">
        <f t="shared" si="37"/>
        <v>0</v>
      </c>
      <c r="S305" s="14">
        <f t="shared" si="38"/>
        <v>20000</v>
      </c>
      <c r="T305">
        <f>IF(F305="Airlines 4",IF(N305&lt;="15/10",IF(O305&gt;="02/10",IF(O305&lt;="30/11",'Data - Answer'!G305*15000,0),0),0),0)</f>
        <v>0</v>
      </c>
      <c r="U305" s="14"/>
      <c r="W305">
        <f t="shared" si="39"/>
        <v>0</v>
      </c>
    </row>
    <row r="306" spans="2:23">
      <c r="B306" s="1">
        <v>53199316</v>
      </c>
      <c r="C306" s="2">
        <v>42281</v>
      </c>
      <c r="D306" s="2">
        <v>42283</v>
      </c>
      <c r="E306" t="s">
        <v>62</v>
      </c>
      <c r="F306" t="s">
        <v>11</v>
      </c>
      <c r="G306">
        <v>1</v>
      </c>
      <c r="H306">
        <v>725900</v>
      </c>
      <c r="I306" s="14">
        <v>721700</v>
      </c>
      <c r="J306" s="29" t="s">
        <v>22</v>
      </c>
      <c r="K306">
        <f t="shared" si="32"/>
        <v>1</v>
      </c>
      <c r="L306">
        <f t="shared" si="33"/>
        <v>14</v>
      </c>
      <c r="M306" t="str">
        <f>VLOOKUP(E306,Index!$A$1:$B$7,2,0)</f>
        <v>YES</v>
      </c>
      <c r="N306" t="str">
        <f t="shared" si="34"/>
        <v>04/10</v>
      </c>
      <c r="O306" t="str">
        <f t="shared" si="35"/>
        <v>06/10</v>
      </c>
      <c r="Q306" s="14">
        <f t="shared" si="36"/>
        <v>0</v>
      </c>
      <c r="R306" s="14">
        <f t="shared" si="37"/>
        <v>0</v>
      </c>
      <c r="S306" s="14">
        <f t="shared" si="38"/>
        <v>20000</v>
      </c>
      <c r="T306">
        <f>IF(F306="Airlines 4",IF(N306&lt;="15/10",IF(O306&gt;="02/10",IF(O306&lt;="30/11",'Data - Answer'!G306*15000,0),0),0),0)</f>
        <v>0</v>
      </c>
      <c r="U306" s="14"/>
      <c r="W306">
        <f t="shared" si="39"/>
        <v>0</v>
      </c>
    </row>
    <row r="307" spans="2:23">
      <c r="B307" s="1">
        <v>53199379</v>
      </c>
      <c r="C307" s="2">
        <v>42281</v>
      </c>
      <c r="D307" s="2">
        <v>42288</v>
      </c>
      <c r="E307" t="s">
        <v>97</v>
      </c>
      <c r="F307" t="s">
        <v>11</v>
      </c>
      <c r="G307">
        <v>1</v>
      </c>
      <c r="H307">
        <v>720900</v>
      </c>
      <c r="I307" s="14">
        <v>716700</v>
      </c>
      <c r="J307" s="29" t="s">
        <v>22</v>
      </c>
      <c r="K307">
        <f t="shared" si="32"/>
        <v>1</v>
      </c>
      <c r="L307">
        <f t="shared" si="33"/>
        <v>14</v>
      </c>
      <c r="M307" t="str">
        <f>VLOOKUP(E307,Index!$A$1:$B$7,2,0)</f>
        <v>YES</v>
      </c>
      <c r="N307" t="str">
        <f t="shared" si="34"/>
        <v>04/10</v>
      </c>
      <c r="O307" t="str">
        <f t="shared" si="35"/>
        <v>11/10</v>
      </c>
      <c r="Q307" s="14">
        <f t="shared" si="36"/>
        <v>0</v>
      </c>
      <c r="R307" s="14">
        <f t="shared" si="37"/>
        <v>0</v>
      </c>
      <c r="S307" s="14">
        <f t="shared" si="38"/>
        <v>20000</v>
      </c>
      <c r="T307">
        <f>IF(F307="Airlines 4",IF(N307&lt;="15/10",IF(O307&gt;="02/10",IF(O307&lt;="30/11",'Data - Answer'!G307*15000,0),0),0),0)</f>
        <v>0</v>
      </c>
      <c r="U307" s="14"/>
      <c r="W307">
        <f t="shared" si="39"/>
        <v>0</v>
      </c>
    </row>
    <row r="308" spans="2:23">
      <c r="B308" s="1">
        <v>53199343</v>
      </c>
      <c r="C308" s="2">
        <v>42281</v>
      </c>
      <c r="D308" s="2">
        <v>42286</v>
      </c>
      <c r="E308" t="s">
        <v>172</v>
      </c>
      <c r="F308" t="s">
        <v>11</v>
      </c>
      <c r="G308">
        <v>1</v>
      </c>
      <c r="H308">
        <v>699000</v>
      </c>
      <c r="I308" s="14">
        <v>698900</v>
      </c>
      <c r="J308" s="29" t="s">
        <v>22</v>
      </c>
      <c r="K308">
        <f t="shared" si="32"/>
        <v>1</v>
      </c>
      <c r="L308">
        <f t="shared" si="33"/>
        <v>14</v>
      </c>
      <c r="M308" t="e">
        <f>VLOOKUP(E308,Index!$A$1:$B$7,2,0)</f>
        <v>#N/A</v>
      </c>
      <c r="N308" t="str">
        <f t="shared" si="34"/>
        <v>04/10</v>
      </c>
      <c r="O308" t="str">
        <f t="shared" si="35"/>
        <v>09/10</v>
      </c>
      <c r="Q308" s="14">
        <f t="shared" si="36"/>
        <v>0</v>
      </c>
      <c r="R308" s="14">
        <f t="shared" si="37"/>
        <v>0</v>
      </c>
      <c r="S308" s="14">
        <f t="shared" si="38"/>
        <v>0</v>
      </c>
      <c r="T308">
        <f>IF(F308="Airlines 4",IF(N308&lt;="15/10",IF(O308&gt;="02/10",IF(O308&lt;="30/11",'Data - Answer'!G308*15000,0),0),0),0)</f>
        <v>0</v>
      </c>
      <c r="U308" s="14"/>
      <c r="W308">
        <f t="shared" si="39"/>
        <v>0</v>
      </c>
    </row>
    <row r="309" spans="2:23">
      <c r="B309" s="1">
        <v>53199210</v>
      </c>
      <c r="C309" s="2">
        <v>42281</v>
      </c>
      <c r="D309" s="2">
        <v>42282</v>
      </c>
      <c r="E309" t="s">
        <v>43</v>
      </c>
      <c r="F309" t="s">
        <v>11</v>
      </c>
      <c r="G309">
        <v>1</v>
      </c>
      <c r="H309">
        <v>562900</v>
      </c>
      <c r="I309" s="14">
        <v>560000</v>
      </c>
      <c r="J309" s="29" t="s">
        <v>24</v>
      </c>
      <c r="K309">
        <f t="shared" si="32"/>
        <v>1</v>
      </c>
      <c r="L309">
        <f t="shared" si="33"/>
        <v>14</v>
      </c>
      <c r="M309" t="str">
        <f>VLOOKUP(E309,Index!$A$1:$B$7,2,0)</f>
        <v>YES</v>
      </c>
      <c r="N309" t="str">
        <f t="shared" si="34"/>
        <v>04/10</v>
      </c>
      <c r="O309" t="str">
        <f t="shared" si="35"/>
        <v>05/10</v>
      </c>
      <c r="Q309" s="14">
        <f t="shared" si="36"/>
        <v>0</v>
      </c>
      <c r="R309" s="14">
        <f t="shared" si="37"/>
        <v>0</v>
      </c>
      <c r="S309" s="14">
        <f t="shared" si="38"/>
        <v>20000</v>
      </c>
      <c r="T309">
        <f>IF(F309="Airlines 4",IF(N309&lt;="15/10",IF(O309&gt;="02/10",IF(O309&lt;="30/11",'Data - Answer'!G309*15000,0),0),0),0)</f>
        <v>0</v>
      </c>
      <c r="U309" s="14"/>
      <c r="W309">
        <f t="shared" si="39"/>
        <v>16800</v>
      </c>
    </row>
    <row r="310" spans="2:23">
      <c r="B310" s="1">
        <v>53199378</v>
      </c>
      <c r="C310" s="2">
        <v>42281</v>
      </c>
      <c r="D310" s="2">
        <v>42282</v>
      </c>
      <c r="E310" t="s">
        <v>124</v>
      </c>
      <c r="F310" t="s">
        <v>11</v>
      </c>
      <c r="G310">
        <v>1</v>
      </c>
      <c r="H310">
        <v>562900</v>
      </c>
      <c r="I310" s="14">
        <v>559500</v>
      </c>
      <c r="J310" s="29" t="s">
        <v>26</v>
      </c>
      <c r="K310">
        <f t="shared" si="32"/>
        <v>1</v>
      </c>
      <c r="L310">
        <f t="shared" si="33"/>
        <v>14</v>
      </c>
      <c r="M310" t="e">
        <f>VLOOKUP(E310,Index!$A$1:$B$7,2,0)</f>
        <v>#N/A</v>
      </c>
      <c r="N310" t="str">
        <f t="shared" si="34"/>
        <v>04/10</v>
      </c>
      <c r="O310" t="str">
        <f t="shared" si="35"/>
        <v>05/10</v>
      </c>
      <c r="Q310" s="14">
        <f t="shared" si="36"/>
        <v>0</v>
      </c>
      <c r="R310" s="14">
        <f t="shared" si="37"/>
        <v>0</v>
      </c>
      <c r="S310" s="14">
        <f t="shared" si="38"/>
        <v>0</v>
      </c>
      <c r="T310">
        <f>IF(F310="Airlines 4",IF(N310&lt;="15/10",IF(O310&gt;="02/10",IF(O310&lt;="30/11",'Data - Answer'!G310*15000,0),0),0),0)</f>
        <v>0</v>
      </c>
      <c r="U310" s="14"/>
      <c r="W310">
        <f t="shared" si="39"/>
        <v>4000</v>
      </c>
    </row>
    <row r="311" spans="2:23">
      <c r="B311" s="1">
        <v>53199267</v>
      </c>
      <c r="C311" s="2">
        <v>42281</v>
      </c>
      <c r="D311" s="2">
        <v>42283</v>
      </c>
      <c r="E311" t="s">
        <v>62</v>
      </c>
      <c r="F311" t="s">
        <v>11</v>
      </c>
      <c r="G311">
        <v>1</v>
      </c>
      <c r="H311">
        <v>527900</v>
      </c>
      <c r="I311" s="14">
        <v>524700</v>
      </c>
      <c r="J311" s="29" t="s">
        <v>24</v>
      </c>
      <c r="K311">
        <f t="shared" si="32"/>
        <v>1</v>
      </c>
      <c r="L311">
        <f t="shared" si="33"/>
        <v>14</v>
      </c>
      <c r="M311" t="str">
        <f>VLOOKUP(E311,Index!$A$1:$B$7,2,0)</f>
        <v>YES</v>
      </c>
      <c r="N311" t="str">
        <f t="shared" si="34"/>
        <v>04/10</v>
      </c>
      <c r="O311" t="str">
        <f t="shared" si="35"/>
        <v>06/10</v>
      </c>
      <c r="Q311" s="14">
        <f t="shared" si="36"/>
        <v>0</v>
      </c>
      <c r="R311" s="14">
        <f t="shared" si="37"/>
        <v>0</v>
      </c>
      <c r="S311" s="14">
        <f t="shared" si="38"/>
        <v>20000</v>
      </c>
      <c r="T311">
        <f>IF(F311="Airlines 4",IF(N311&lt;="15/10",IF(O311&gt;="02/10",IF(O311&lt;="30/11",'Data - Answer'!G311*15000,0),0),0),0)</f>
        <v>0</v>
      </c>
      <c r="U311" s="14"/>
      <c r="W311">
        <f t="shared" si="39"/>
        <v>15741</v>
      </c>
    </row>
    <row r="312" spans="2:23">
      <c r="B312" s="1">
        <v>53199380</v>
      </c>
      <c r="C312" s="2">
        <v>42281</v>
      </c>
      <c r="D312" s="2">
        <v>42289</v>
      </c>
      <c r="E312" t="s">
        <v>43</v>
      </c>
      <c r="F312" t="s">
        <v>11</v>
      </c>
      <c r="G312">
        <v>1</v>
      </c>
      <c r="H312">
        <v>672900</v>
      </c>
      <c r="I312" s="14">
        <v>668900</v>
      </c>
      <c r="J312" s="29" t="s">
        <v>26</v>
      </c>
      <c r="K312">
        <f t="shared" si="32"/>
        <v>1</v>
      </c>
      <c r="L312">
        <f t="shared" si="33"/>
        <v>14</v>
      </c>
      <c r="M312" t="str">
        <f>VLOOKUP(E312,Index!$A$1:$B$7,2,0)</f>
        <v>YES</v>
      </c>
      <c r="N312" t="str">
        <f t="shared" si="34"/>
        <v>04/10</v>
      </c>
      <c r="O312" t="str">
        <f t="shared" si="35"/>
        <v>12/10</v>
      </c>
      <c r="Q312" s="14">
        <f t="shared" si="36"/>
        <v>0</v>
      </c>
      <c r="R312" s="14">
        <f t="shared" si="37"/>
        <v>0</v>
      </c>
      <c r="S312" s="14">
        <f t="shared" si="38"/>
        <v>20000</v>
      </c>
      <c r="T312">
        <f>IF(F312="Airlines 4",IF(N312&lt;="15/10",IF(O312&gt;="02/10",IF(O312&lt;="30/11",'Data - Answer'!G312*15000,0),0),0),0)</f>
        <v>0</v>
      </c>
      <c r="U312" s="14"/>
      <c r="W312">
        <f t="shared" si="39"/>
        <v>4000</v>
      </c>
    </row>
    <row r="313" spans="2:23">
      <c r="B313" s="1">
        <v>53199373</v>
      </c>
      <c r="C313" s="2">
        <v>42281</v>
      </c>
      <c r="D313" s="2">
        <v>42307</v>
      </c>
      <c r="E313" t="s">
        <v>173</v>
      </c>
      <c r="F313" t="s">
        <v>11</v>
      </c>
      <c r="G313">
        <v>1</v>
      </c>
      <c r="H313">
        <v>854000</v>
      </c>
      <c r="I313" s="14">
        <v>853900</v>
      </c>
      <c r="J313" s="29" t="s">
        <v>24</v>
      </c>
      <c r="K313">
        <f t="shared" si="32"/>
        <v>1</v>
      </c>
      <c r="L313">
        <f t="shared" si="33"/>
        <v>14</v>
      </c>
      <c r="M313" t="e">
        <f>VLOOKUP(E313,Index!$A$1:$B$7,2,0)</f>
        <v>#N/A</v>
      </c>
      <c r="N313" t="str">
        <f t="shared" si="34"/>
        <v>04/10</v>
      </c>
      <c r="O313" t="str">
        <f t="shared" si="35"/>
        <v>30/10</v>
      </c>
      <c r="Q313" s="14">
        <f t="shared" si="36"/>
        <v>0</v>
      </c>
      <c r="R313" s="14">
        <f t="shared" si="37"/>
        <v>0</v>
      </c>
      <c r="S313" s="14">
        <f t="shared" si="38"/>
        <v>0</v>
      </c>
      <c r="T313">
        <f>IF(F313="Airlines 4",IF(N313&lt;="15/10",IF(O313&gt;="02/10",IF(O313&lt;="30/11",'Data - Answer'!G313*15000,0),0),0),0)</f>
        <v>0</v>
      </c>
      <c r="U313" s="14"/>
      <c r="W313">
        <f t="shared" si="39"/>
        <v>25617</v>
      </c>
    </row>
    <row r="314" spans="2:23">
      <c r="B314" s="1">
        <v>53199329</v>
      </c>
      <c r="C314" s="2">
        <v>42282</v>
      </c>
      <c r="D314" s="2">
        <v>42287</v>
      </c>
      <c r="E314" t="s">
        <v>145</v>
      </c>
      <c r="F314" t="s">
        <v>11</v>
      </c>
      <c r="G314">
        <v>1</v>
      </c>
      <c r="H314">
        <v>519094</v>
      </c>
      <c r="I314" s="14">
        <v>515900</v>
      </c>
      <c r="J314" s="29" t="s">
        <v>22</v>
      </c>
      <c r="K314">
        <f t="shared" si="32"/>
        <v>2</v>
      </c>
      <c r="L314">
        <f t="shared" si="33"/>
        <v>16</v>
      </c>
      <c r="M314" t="e">
        <f>VLOOKUP(E314,Index!$A$1:$B$7,2,0)</f>
        <v>#N/A</v>
      </c>
      <c r="N314" t="str">
        <f t="shared" si="34"/>
        <v>05/10</v>
      </c>
      <c r="O314" t="str">
        <f t="shared" si="35"/>
        <v>10/10</v>
      </c>
      <c r="Q314" s="14">
        <f t="shared" si="36"/>
        <v>0</v>
      </c>
      <c r="R314" s="14">
        <f t="shared" si="37"/>
        <v>0</v>
      </c>
      <c r="S314" s="14">
        <f t="shared" si="38"/>
        <v>0</v>
      </c>
      <c r="T314">
        <f>IF(F314="Airlines 4",IF(N314&lt;="15/10",IF(O314&gt;="02/10",IF(O314&lt;="30/11",'Data - Answer'!G314*15000,0),0),0),0)</f>
        <v>0</v>
      </c>
      <c r="U314" s="14"/>
      <c r="W314">
        <f t="shared" si="39"/>
        <v>0</v>
      </c>
    </row>
    <row r="315" spans="2:23">
      <c r="B315" s="1">
        <v>53199011</v>
      </c>
      <c r="C315" s="2">
        <v>42282</v>
      </c>
      <c r="D315" s="2">
        <v>42307</v>
      </c>
      <c r="E315" t="s">
        <v>171</v>
      </c>
      <c r="F315" t="s">
        <v>11</v>
      </c>
      <c r="G315">
        <v>1</v>
      </c>
      <c r="H315">
        <v>333853</v>
      </c>
      <c r="I315" s="14">
        <v>332100</v>
      </c>
      <c r="J315" s="29" t="s">
        <v>22</v>
      </c>
      <c r="K315">
        <f t="shared" si="32"/>
        <v>2</v>
      </c>
      <c r="L315">
        <f t="shared" si="33"/>
        <v>16</v>
      </c>
      <c r="M315" t="e">
        <f>VLOOKUP(E315,Index!$A$1:$B$7,2,0)</f>
        <v>#N/A</v>
      </c>
      <c r="N315" t="str">
        <f t="shared" si="34"/>
        <v>05/10</v>
      </c>
      <c r="O315" t="str">
        <f t="shared" si="35"/>
        <v>30/10</v>
      </c>
      <c r="Q315" s="14">
        <f t="shared" si="36"/>
        <v>0</v>
      </c>
      <c r="R315" s="14">
        <f t="shared" si="37"/>
        <v>0</v>
      </c>
      <c r="S315" s="14">
        <f t="shared" si="38"/>
        <v>0</v>
      </c>
      <c r="T315">
        <f>IF(F315="Airlines 4",IF(N315&lt;="15/10",IF(O315&gt;="02/10",IF(O315&lt;="30/11",'Data - Answer'!G315*15000,0),0),0),0)</f>
        <v>0</v>
      </c>
      <c r="U315" s="14"/>
      <c r="W315">
        <f t="shared" si="39"/>
        <v>0</v>
      </c>
    </row>
    <row r="316" spans="2:23">
      <c r="B316" s="1">
        <v>53199387</v>
      </c>
      <c r="C316" s="2">
        <v>42282</v>
      </c>
      <c r="D316" s="2">
        <v>42282</v>
      </c>
      <c r="E316" t="s">
        <v>41</v>
      </c>
      <c r="F316" t="s">
        <v>11</v>
      </c>
      <c r="G316">
        <v>2</v>
      </c>
      <c r="H316">
        <v>1099240</v>
      </c>
      <c r="I316" s="14">
        <v>1092800</v>
      </c>
      <c r="J316" s="29" t="s">
        <v>22</v>
      </c>
      <c r="K316">
        <f t="shared" si="32"/>
        <v>2</v>
      </c>
      <c r="L316">
        <f t="shared" si="33"/>
        <v>16</v>
      </c>
      <c r="M316" t="e">
        <f>VLOOKUP(E316,Index!$A$1:$B$7,2,0)</f>
        <v>#N/A</v>
      </c>
      <c r="N316" t="str">
        <f t="shared" si="34"/>
        <v>05/10</v>
      </c>
      <c r="O316" t="str">
        <f t="shared" si="35"/>
        <v>05/10</v>
      </c>
      <c r="Q316" s="14">
        <f t="shared" si="36"/>
        <v>0</v>
      </c>
      <c r="R316" s="14">
        <f t="shared" si="37"/>
        <v>0</v>
      </c>
      <c r="S316" s="14">
        <f t="shared" si="38"/>
        <v>0</v>
      </c>
      <c r="T316">
        <f>IF(F316="Airlines 4",IF(N316&lt;="15/10",IF(O316&gt;="02/10",IF(O316&lt;="30/11",'Data - Answer'!G316*15000,0),0),0),0)</f>
        <v>0</v>
      </c>
      <c r="U316" s="14"/>
      <c r="W316">
        <f t="shared" si="39"/>
        <v>0</v>
      </c>
    </row>
    <row r="317" spans="2:23">
      <c r="B317" s="1">
        <v>53199336</v>
      </c>
      <c r="C317" s="2">
        <v>42282</v>
      </c>
      <c r="D317" s="2">
        <v>42283</v>
      </c>
      <c r="E317" t="s">
        <v>145</v>
      </c>
      <c r="F317" t="s">
        <v>11</v>
      </c>
      <c r="G317">
        <v>2</v>
      </c>
      <c r="H317">
        <v>1038188</v>
      </c>
      <c r="I317" s="14">
        <v>1032800</v>
      </c>
      <c r="J317" s="29" t="s">
        <v>22</v>
      </c>
      <c r="K317">
        <f t="shared" si="32"/>
        <v>2</v>
      </c>
      <c r="L317">
        <f t="shared" si="33"/>
        <v>16</v>
      </c>
      <c r="M317" t="e">
        <f>VLOOKUP(E317,Index!$A$1:$B$7,2,0)</f>
        <v>#N/A</v>
      </c>
      <c r="N317" t="str">
        <f t="shared" si="34"/>
        <v>05/10</v>
      </c>
      <c r="O317" t="str">
        <f t="shared" si="35"/>
        <v>06/10</v>
      </c>
      <c r="Q317" s="14">
        <f t="shared" si="36"/>
        <v>0</v>
      </c>
      <c r="R317" s="14">
        <f t="shared" si="37"/>
        <v>0</v>
      </c>
      <c r="S317" s="14">
        <f t="shared" si="38"/>
        <v>0</v>
      </c>
      <c r="T317">
        <f>IF(F317="Airlines 4",IF(N317&lt;="15/10",IF(O317&gt;="02/10",IF(O317&lt;="30/11",'Data - Answer'!G317*15000,0),0),0),0)</f>
        <v>0</v>
      </c>
      <c r="U317" s="14"/>
      <c r="W317">
        <f t="shared" si="39"/>
        <v>0</v>
      </c>
    </row>
    <row r="318" spans="2:23">
      <c r="B318" s="1">
        <v>53199412</v>
      </c>
      <c r="C318" s="2">
        <v>42282</v>
      </c>
      <c r="D318" s="2">
        <v>42284</v>
      </c>
      <c r="E318" t="s">
        <v>124</v>
      </c>
      <c r="F318" t="s">
        <v>11</v>
      </c>
      <c r="G318">
        <v>1</v>
      </c>
      <c r="H318">
        <v>661900</v>
      </c>
      <c r="I318" s="14">
        <v>658500</v>
      </c>
      <c r="J318" s="29" t="s">
        <v>22</v>
      </c>
      <c r="K318">
        <f t="shared" si="32"/>
        <v>2</v>
      </c>
      <c r="L318">
        <f t="shared" si="33"/>
        <v>16</v>
      </c>
      <c r="M318" t="e">
        <f>VLOOKUP(E318,Index!$A$1:$B$7,2,0)</f>
        <v>#N/A</v>
      </c>
      <c r="N318" t="str">
        <f t="shared" si="34"/>
        <v>05/10</v>
      </c>
      <c r="O318" t="str">
        <f t="shared" si="35"/>
        <v>07/10</v>
      </c>
      <c r="Q318" s="14">
        <f t="shared" si="36"/>
        <v>0</v>
      </c>
      <c r="R318" s="14">
        <f t="shared" si="37"/>
        <v>0</v>
      </c>
      <c r="S318" s="14">
        <f t="shared" si="38"/>
        <v>0</v>
      </c>
      <c r="T318">
        <f>IF(F318="Airlines 4",IF(N318&lt;="15/10",IF(O318&gt;="02/10",IF(O318&lt;="30/11",'Data - Answer'!G318*15000,0),0),0),0)</f>
        <v>0</v>
      </c>
      <c r="U318" s="14"/>
      <c r="W318">
        <f t="shared" si="39"/>
        <v>0</v>
      </c>
    </row>
    <row r="319" spans="2:23">
      <c r="B319" s="1">
        <v>53199480</v>
      </c>
      <c r="C319" s="2">
        <v>42282</v>
      </c>
      <c r="D319" s="2">
        <v>42299</v>
      </c>
      <c r="E319" t="s">
        <v>66</v>
      </c>
      <c r="F319" t="s">
        <v>11</v>
      </c>
      <c r="G319">
        <v>1</v>
      </c>
      <c r="H319">
        <v>299000</v>
      </c>
      <c r="I319" s="14">
        <v>298900</v>
      </c>
      <c r="J319" s="29" t="s">
        <v>24</v>
      </c>
      <c r="K319">
        <f t="shared" si="32"/>
        <v>2</v>
      </c>
      <c r="L319">
        <f t="shared" si="33"/>
        <v>16</v>
      </c>
      <c r="M319" t="e">
        <f>VLOOKUP(E319,Index!$A$1:$B$7,2,0)</f>
        <v>#N/A</v>
      </c>
      <c r="N319" t="str">
        <f t="shared" si="34"/>
        <v>05/10</v>
      </c>
      <c r="O319" t="str">
        <f t="shared" si="35"/>
        <v>22/10</v>
      </c>
      <c r="Q319" s="14">
        <f t="shared" si="36"/>
        <v>0</v>
      </c>
      <c r="R319" s="14">
        <f t="shared" si="37"/>
        <v>0</v>
      </c>
      <c r="S319" s="14">
        <f t="shared" si="38"/>
        <v>0</v>
      </c>
      <c r="T319">
        <f>IF(F319="Airlines 4",IF(N319&lt;="15/10",IF(O319&gt;="02/10",IF(O319&lt;="30/11",'Data - Answer'!G319*15000,0),0),0),0)</f>
        <v>0</v>
      </c>
      <c r="U319" s="14"/>
      <c r="W319">
        <f t="shared" si="39"/>
        <v>8967</v>
      </c>
    </row>
    <row r="320" spans="2:23">
      <c r="B320" s="1">
        <v>53199488</v>
      </c>
      <c r="C320" s="2">
        <v>42282</v>
      </c>
      <c r="D320" s="2">
        <v>42287</v>
      </c>
      <c r="E320" t="s">
        <v>97</v>
      </c>
      <c r="F320" t="s">
        <v>11</v>
      </c>
      <c r="G320">
        <v>1</v>
      </c>
      <c r="H320">
        <v>368466</v>
      </c>
      <c r="I320" s="14">
        <v>366100</v>
      </c>
      <c r="J320" s="29" t="s">
        <v>26</v>
      </c>
      <c r="K320">
        <f t="shared" si="32"/>
        <v>2</v>
      </c>
      <c r="L320">
        <f t="shared" si="33"/>
        <v>16</v>
      </c>
      <c r="M320" t="str">
        <f>VLOOKUP(E320,Index!$A$1:$B$7,2,0)</f>
        <v>YES</v>
      </c>
      <c r="N320" t="str">
        <f t="shared" si="34"/>
        <v>05/10</v>
      </c>
      <c r="O320" t="str">
        <f t="shared" si="35"/>
        <v>10/10</v>
      </c>
      <c r="Q320" s="14">
        <f t="shared" si="36"/>
        <v>0</v>
      </c>
      <c r="R320" s="14">
        <f t="shared" si="37"/>
        <v>0</v>
      </c>
      <c r="S320" s="14">
        <f t="shared" si="38"/>
        <v>20000</v>
      </c>
      <c r="T320">
        <f>IF(F320="Airlines 4",IF(N320&lt;="15/10",IF(O320&gt;="02/10",IF(O320&lt;="30/11",'Data - Answer'!G320*15000,0),0),0),0)</f>
        <v>0</v>
      </c>
      <c r="U320" s="14"/>
      <c r="W320">
        <f t="shared" si="39"/>
        <v>4000</v>
      </c>
    </row>
    <row r="321" spans="2:23">
      <c r="B321" s="1">
        <v>53199429</v>
      </c>
      <c r="C321" s="2">
        <v>42282</v>
      </c>
      <c r="D321" s="2">
        <v>42284</v>
      </c>
      <c r="E321" t="s">
        <v>87</v>
      </c>
      <c r="F321" t="s">
        <v>11</v>
      </c>
      <c r="G321">
        <v>1</v>
      </c>
      <c r="H321">
        <v>479993</v>
      </c>
      <c r="I321" s="14">
        <v>477500</v>
      </c>
      <c r="J321" s="29" t="s">
        <v>24</v>
      </c>
      <c r="K321">
        <f t="shared" si="32"/>
        <v>2</v>
      </c>
      <c r="L321">
        <f t="shared" si="33"/>
        <v>16</v>
      </c>
      <c r="M321" t="e">
        <f>VLOOKUP(E321,Index!$A$1:$B$7,2,0)</f>
        <v>#N/A</v>
      </c>
      <c r="N321" t="str">
        <f t="shared" si="34"/>
        <v>05/10</v>
      </c>
      <c r="O321" t="str">
        <f t="shared" si="35"/>
        <v>07/10</v>
      </c>
      <c r="Q321" s="14">
        <f t="shared" si="36"/>
        <v>0</v>
      </c>
      <c r="R321" s="14">
        <f t="shared" si="37"/>
        <v>0</v>
      </c>
      <c r="S321" s="14">
        <f t="shared" si="38"/>
        <v>0</v>
      </c>
      <c r="T321">
        <f>IF(F321="Airlines 4",IF(N321&lt;="15/10",IF(O321&gt;="02/10",IF(O321&lt;="30/11",'Data - Answer'!G321*15000,0),0),0),0)</f>
        <v>0</v>
      </c>
      <c r="U321" s="14"/>
      <c r="W321">
        <f t="shared" si="39"/>
        <v>14325</v>
      </c>
    </row>
    <row r="322" spans="2:23">
      <c r="B322" s="1">
        <v>53199474</v>
      </c>
      <c r="C322" s="2">
        <v>42282</v>
      </c>
      <c r="D322" s="2">
        <v>42286</v>
      </c>
      <c r="E322" t="s">
        <v>174</v>
      </c>
      <c r="F322" t="s">
        <v>11</v>
      </c>
      <c r="G322">
        <v>3</v>
      </c>
      <c r="H322">
        <v>1770729</v>
      </c>
      <c r="I322" s="14">
        <v>1788600</v>
      </c>
      <c r="J322" s="29" t="s">
        <v>26</v>
      </c>
      <c r="K322">
        <f t="shared" si="32"/>
        <v>2</v>
      </c>
      <c r="L322">
        <f t="shared" si="33"/>
        <v>16</v>
      </c>
      <c r="M322" t="e">
        <f>VLOOKUP(E322,Index!$A$1:$B$7,2,0)</f>
        <v>#N/A</v>
      </c>
      <c r="N322" t="str">
        <f t="shared" si="34"/>
        <v>05/10</v>
      </c>
      <c r="O322" t="str">
        <f t="shared" si="35"/>
        <v>09/10</v>
      </c>
      <c r="Q322" s="14">
        <f t="shared" si="36"/>
        <v>0</v>
      </c>
      <c r="R322" s="14">
        <f t="shared" si="37"/>
        <v>0</v>
      </c>
      <c r="S322" s="14">
        <f t="shared" si="38"/>
        <v>0</v>
      </c>
      <c r="T322">
        <f>IF(F322="Airlines 4",IF(N322&lt;="15/10",IF(O322&gt;="02/10",IF(O322&lt;="30/11",'Data - Answer'!G322*15000,0),0),0),0)</f>
        <v>0</v>
      </c>
      <c r="U322" s="14"/>
      <c r="W322">
        <f t="shared" si="39"/>
        <v>4000</v>
      </c>
    </row>
    <row r="323" spans="2:23">
      <c r="B323" s="1">
        <v>53199471</v>
      </c>
      <c r="C323" s="2">
        <v>42282</v>
      </c>
      <c r="D323" s="2">
        <v>42285</v>
      </c>
      <c r="E323" t="s">
        <v>172</v>
      </c>
      <c r="F323" t="s">
        <v>11</v>
      </c>
      <c r="G323">
        <v>1</v>
      </c>
      <c r="H323">
        <v>1299000</v>
      </c>
      <c r="I323" s="14">
        <v>1298900</v>
      </c>
      <c r="J323" s="29" t="s">
        <v>24</v>
      </c>
      <c r="K323">
        <f t="shared" si="32"/>
        <v>2</v>
      </c>
      <c r="L323">
        <f t="shared" si="33"/>
        <v>16</v>
      </c>
      <c r="M323" t="e">
        <f>VLOOKUP(E323,Index!$A$1:$B$7,2,0)</f>
        <v>#N/A</v>
      </c>
      <c r="N323" t="str">
        <f t="shared" si="34"/>
        <v>05/10</v>
      </c>
      <c r="O323" t="str">
        <f t="shared" si="35"/>
        <v>08/10</v>
      </c>
      <c r="Q323" s="14">
        <f t="shared" si="36"/>
        <v>0</v>
      </c>
      <c r="R323" s="14">
        <f t="shared" si="37"/>
        <v>0</v>
      </c>
      <c r="S323" s="14">
        <f t="shared" si="38"/>
        <v>0</v>
      </c>
      <c r="T323">
        <f>IF(F323="Airlines 4",IF(N323&lt;="15/10",IF(O323&gt;="02/10",IF(O323&lt;="30/11",'Data - Answer'!G323*15000,0),0),0),0)</f>
        <v>0</v>
      </c>
      <c r="U323" s="14"/>
      <c r="W323">
        <f t="shared" si="39"/>
        <v>38967</v>
      </c>
    </row>
    <row r="324" spans="2:23">
      <c r="B324" s="1">
        <v>53199540</v>
      </c>
      <c r="C324" s="2">
        <v>42282</v>
      </c>
      <c r="D324" s="2">
        <v>42284</v>
      </c>
      <c r="E324" t="s">
        <v>157</v>
      </c>
      <c r="F324" t="s">
        <v>11</v>
      </c>
      <c r="G324">
        <v>1</v>
      </c>
      <c r="H324">
        <v>821064</v>
      </c>
      <c r="I324" s="14">
        <v>829300</v>
      </c>
      <c r="J324" s="29" t="s">
        <v>22</v>
      </c>
      <c r="K324">
        <f t="shared" si="32"/>
        <v>2</v>
      </c>
      <c r="L324">
        <f t="shared" si="33"/>
        <v>16</v>
      </c>
      <c r="M324" t="e">
        <f>VLOOKUP(E324,Index!$A$1:$B$7,2,0)</f>
        <v>#N/A</v>
      </c>
      <c r="N324" t="str">
        <f t="shared" si="34"/>
        <v>05/10</v>
      </c>
      <c r="O324" t="str">
        <f t="shared" si="35"/>
        <v>07/10</v>
      </c>
      <c r="Q324" s="14">
        <f t="shared" si="36"/>
        <v>0</v>
      </c>
      <c r="R324" s="14">
        <f t="shared" si="37"/>
        <v>0</v>
      </c>
      <c r="S324" s="14">
        <f t="shared" si="38"/>
        <v>0</v>
      </c>
      <c r="T324">
        <f>IF(F324="Airlines 4",IF(N324&lt;="15/10",IF(O324&gt;="02/10",IF(O324&lt;="30/11",'Data - Answer'!G324*15000,0),0),0),0)</f>
        <v>0</v>
      </c>
      <c r="U324" s="14"/>
      <c r="W324">
        <f t="shared" si="39"/>
        <v>0</v>
      </c>
    </row>
    <row r="325" spans="2:23">
      <c r="B325" s="1">
        <v>53199401</v>
      </c>
      <c r="C325" s="2">
        <v>42282</v>
      </c>
      <c r="D325" s="2">
        <v>42298</v>
      </c>
      <c r="E325" t="s">
        <v>163</v>
      </c>
      <c r="F325" t="s">
        <v>11</v>
      </c>
      <c r="G325">
        <v>1</v>
      </c>
      <c r="H325">
        <v>595900</v>
      </c>
      <c r="I325" s="14">
        <v>592300</v>
      </c>
      <c r="J325" s="29" t="s">
        <v>22</v>
      </c>
      <c r="K325">
        <f t="shared" si="32"/>
        <v>2</v>
      </c>
      <c r="L325">
        <f t="shared" si="33"/>
        <v>16</v>
      </c>
      <c r="M325" t="e">
        <f>VLOOKUP(E325,Index!$A$1:$B$7,2,0)</f>
        <v>#N/A</v>
      </c>
      <c r="N325" t="str">
        <f t="shared" si="34"/>
        <v>05/10</v>
      </c>
      <c r="O325" t="str">
        <f t="shared" si="35"/>
        <v>21/10</v>
      </c>
      <c r="Q325" s="14">
        <f t="shared" si="36"/>
        <v>0</v>
      </c>
      <c r="R325" s="14">
        <f t="shared" si="37"/>
        <v>0</v>
      </c>
      <c r="S325" s="14">
        <f t="shared" si="38"/>
        <v>0</v>
      </c>
      <c r="T325">
        <f>IF(F325="Airlines 4",IF(N325&lt;="15/10",IF(O325&gt;="02/10",IF(O325&lt;="30/11",'Data - Answer'!G325*15000,0),0),0),0)</f>
        <v>0</v>
      </c>
      <c r="U325" s="14"/>
      <c r="W325">
        <f t="shared" si="39"/>
        <v>0</v>
      </c>
    </row>
    <row r="326" spans="2:23">
      <c r="B326" s="1">
        <v>53199444</v>
      </c>
      <c r="C326" s="2">
        <v>42284</v>
      </c>
      <c r="D326" s="2">
        <v>42287</v>
      </c>
      <c r="E326" t="s">
        <v>41</v>
      </c>
      <c r="F326" t="s">
        <v>11</v>
      </c>
      <c r="G326">
        <v>2</v>
      </c>
      <c r="H326">
        <v>1737800</v>
      </c>
      <c r="I326" s="14">
        <v>1728000</v>
      </c>
      <c r="J326" s="29" t="s">
        <v>22</v>
      </c>
      <c r="K326">
        <f t="shared" si="32"/>
        <v>4</v>
      </c>
      <c r="L326">
        <f t="shared" si="33"/>
        <v>15</v>
      </c>
      <c r="M326" t="e">
        <f>VLOOKUP(E326,Index!$A$1:$B$7,2,0)</f>
        <v>#N/A</v>
      </c>
      <c r="N326" t="str">
        <f t="shared" si="34"/>
        <v>07/10</v>
      </c>
      <c r="O326" t="str">
        <f t="shared" si="35"/>
        <v>10/10</v>
      </c>
      <c r="Q326" s="14">
        <f t="shared" si="36"/>
        <v>0</v>
      </c>
      <c r="R326" s="14">
        <f t="shared" si="37"/>
        <v>0</v>
      </c>
      <c r="S326" s="14">
        <f t="shared" si="38"/>
        <v>0</v>
      </c>
      <c r="T326">
        <f>IF(F326="Airlines 4",IF(N326&lt;="15/10",IF(O326&gt;="02/10",IF(O326&lt;="30/11",'Data - Answer'!G326*15000,0),0),0),0)</f>
        <v>0</v>
      </c>
      <c r="U326" s="14"/>
      <c r="W326">
        <f t="shared" si="39"/>
        <v>0</v>
      </c>
    </row>
    <row r="327" spans="2:23">
      <c r="B327" s="1">
        <v>53199458</v>
      </c>
      <c r="C327" s="2">
        <v>42284</v>
      </c>
      <c r="D327" s="2">
        <v>42286</v>
      </c>
      <c r="E327" t="s">
        <v>74</v>
      </c>
      <c r="F327" t="s">
        <v>11</v>
      </c>
      <c r="G327">
        <v>1</v>
      </c>
      <c r="H327">
        <v>439000</v>
      </c>
      <c r="I327" s="14">
        <v>437900</v>
      </c>
      <c r="J327" s="29" t="s">
        <v>22</v>
      </c>
      <c r="K327">
        <f t="shared" ref="K327:K390" si="40">WEEKDAY(C327)</f>
        <v>4</v>
      </c>
      <c r="L327">
        <f t="shared" ref="L327:L390" si="41">SUMIFS(G:G,F:F,F327,C:C,C327)</f>
        <v>15</v>
      </c>
      <c r="M327" t="e">
        <f>VLOOKUP(E327,Index!$A$1:$B$7,2,0)</f>
        <v>#N/A</v>
      </c>
      <c r="N327" t="str">
        <f t="shared" ref="N327:N390" si="42">TEXT(C327,"dd/mm")</f>
        <v>07/10</v>
      </c>
      <c r="O327" t="str">
        <f t="shared" ref="O327:O390" si="43">TEXT(D327,"dd/mm")</f>
        <v>09/10</v>
      </c>
      <c r="Q327" s="14">
        <f t="shared" ref="Q327:Q390" si="44">IF(AND(F327="Airlines 1",K327&gt;5),4%*H327,0)</f>
        <v>0</v>
      </c>
      <c r="R327" s="14">
        <f t="shared" ref="R327:R390" si="45">IF(AND(F327="Airlines 2",L327&gt;20),5%*H327,0)</f>
        <v>0</v>
      </c>
      <c r="S327" s="14">
        <f t="shared" ref="S327:S390" si="46">IFERROR(IF(F327="Airlines 3",IF(M327="YES",G327*20000,0),0),0)</f>
        <v>0</v>
      </c>
      <c r="T327">
        <f>IF(F327="Airlines 4",IF(N327&lt;="15/10",IF(O327&gt;="02/10",IF(O327&lt;="30/11",'Data - Answer'!G327*15000,0),0),0),0)</f>
        <v>0</v>
      </c>
      <c r="U327" s="14"/>
      <c r="W327">
        <f t="shared" ref="W327:W390" si="47">IF(J327="Method 1",0,IF(J327="Method 2",I327*3%,IF(J327="Method 3",4000,3000)))</f>
        <v>0</v>
      </c>
    </row>
    <row r="328" spans="2:23">
      <c r="B328" s="1">
        <v>53199448</v>
      </c>
      <c r="C328" s="2">
        <v>42284</v>
      </c>
      <c r="D328" s="2">
        <v>42285</v>
      </c>
      <c r="E328" t="s">
        <v>108</v>
      </c>
      <c r="F328" t="s">
        <v>11</v>
      </c>
      <c r="G328">
        <v>1</v>
      </c>
      <c r="H328">
        <v>459165</v>
      </c>
      <c r="I328" s="14">
        <v>456300</v>
      </c>
      <c r="J328" s="29" t="s">
        <v>22</v>
      </c>
      <c r="K328">
        <f t="shared" si="40"/>
        <v>4</v>
      </c>
      <c r="L328">
        <f t="shared" si="41"/>
        <v>15</v>
      </c>
      <c r="M328" t="e">
        <f>VLOOKUP(E328,Index!$A$1:$B$7,2,0)</f>
        <v>#N/A</v>
      </c>
      <c r="N328" t="str">
        <f t="shared" si="42"/>
        <v>07/10</v>
      </c>
      <c r="O328" t="str">
        <f t="shared" si="43"/>
        <v>08/10</v>
      </c>
      <c r="Q328" s="14">
        <f t="shared" si="44"/>
        <v>0</v>
      </c>
      <c r="R328" s="14">
        <f t="shared" si="45"/>
        <v>0</v>
      </c>
      <c r="S328" s="14">
        <f t="shared" si="46"/>
        <v>0</v>
      </c>
      <c r="T328">
        <f>IF(F328="Airlines 4",IF(N328&lt;="15/10",IF(O328&gt;="02/10",IF(O328&lt;="30/11",'Data - Answer'!G328*15000,0),0),0),0)</f>
        <v>0</v>
      </c>
      <c r="U328" s="14"/>
      <c r="W328">
        <f t="shared" si="47"/>
        <v>0</v>
      </c>
    </row>
    <row r="329" spans="2:23">
      <c r="B329" s="1">
        <v>53199427</v>
      </c>
      <c r="C329" s="2">
        <v>42284</v>
      </c>
      <c r="D329" s="2">
        <v>42408</v>
      </c>
      <c r="E329" t="s">
        <v>113</v>
      </c>
      <c r="F329" t="s">
        <v>11</v>
      </c>
      <c r="G329">
        <v>1</v>
      </c>
      <c r="H329">
        <v>821064</v>
      </c>
      <c r="I329" s="14">
        <v>829300</v>
      </c>
      <c r="J329" s="29" t="s">
        <v>24</v>
      </c>
      <c r="K329">
        <f t="shared" si="40"/>
        <v>4</v>
      </c>
      <c r="L329">
        <f t="shared" si="41"/>
        <v>15</v>
      </c>
      <c r="M329" t="e">
        <f>VLOOKUP(E329,Index!$A$1:$B$7,2,0)</f>
        <v>#N/A</v>
      </c>
      <c r="N329" t="str">
        <f t="shared" si="42"/>
        <v>07/10</v>
      </c>
      <c r="O329" t="str">
        <f t="shared" si="43"/>
        <v>08/02</v>
      </c>
      <c r="Q329" s="14">
        <f t="shared" si="44"/>
        <v>0</v>
      </c>
      <c r="R329" s="14">
        <f t="shared" si="45"/>
        <v>0</v>
      </c>
      <c r="S329" s="14">
        <f t="shared" si="46"/>
        <v>0</v>
      </c>
      <c r="T329">
        <f>IF(F329="Airlines 4",IF(N329&lt;="15/10",IF(O329&gt;="02/10",IF(O329&lt;="30/11",'Data - Answer'!G329*15000,0),0),0),0)</f>
        <v>0</v>
      </c>
      <c r="U329" s="14"/>
      <c r="W329">
        <f t="shared" si="47"/>
        <v>24879</v>
      </c>
    </row>
    <row r="330" spans="2:23">
      <c r="B330" s="1">
        <v>53198719</v>
      </c>
      <c r="C330" s="2">
        <v>42284</v>
      </c>
      <c r="D330" s="2">
        <v>42287</v>
      </c>
      <c r="E330" t="s">
        <v>108</v>
      </c>
      <c r="F330" t="s">
        <v>11</v>
      </c>
      <c r="G330">
        <v>1</v>
      </c>
      <c r="H330">
        <v>459165</v>
      </c>
      <c r="I330" s="14">
        <v>456300</v>
      </c>
      <c r="J330" s="29" t="s">
        <v>26</v>
      </c>
      <c r="K330">
        <f t="shared" si="40"/>
        <v>4</v>
      </c>
      <c r="L330">
        <f t="shared" si="41"/>
        <v>15</v>
      </c>
      <c r="M330" t="e">
        <f>VLOOKUP(E330,Index!$A$1:$B$7,2,0)</f>
        <v>#N/A</v>
      </c>
      <c r="N330" t="str">
        <f t="shared" si="42"/>
        <v>07/10</v>
      </c>
      <c r="O330" t="str">
        <f t="shared" si="43"/>
        <v>10/10</v>
      </c>
      <c r="Q330" s="14">
        <f t="shared" si="44"/>
        <v>0</v>
      </c>
      <c r="R330" s="14">
        <f t="shared" si="45"/>
        <v>0</v>
      </c>
      <c r="S330" s="14">
        <f t="shared" si="46"/>
        <v>0</v>
      </c>
      <c r="T330">
        <f>IF(F330="Airlines 4",IF(N330&lt;="15/10",IF(O330&gt;="02/10",IF(O330&lt;="30/11",'Data - Answer'!G330*15000,0),0),0),0)</f>
        <v>0</v>
      </c>
      <c r="U330" s="14"/>
      <c r="W330">
        <f t="shared" si="47"/>
        <v>4000</v>
      </c>
    </row>
    <row r="331" spans="2:23">
      <c r="B331" s="1">
        <v>53199651</v>
      </c>
      <c r="C331" s="2">
        <v>42284</v>
      </c>
      <c r="D331" s="2">
        <v>42285</v>
      </c>
      <c r="E331" t="s">
        <v>83</v>
      </c>
      <c r="F331" t="s">
        <v>11</v>
      </c>
      <c r="G331">
        <v>2</v>
      </c>
      <c r="H331">
        <v>1102480</v>
      </c>
      <c r="I331" s="14">
        <v>1095800</v>
      </c>
      <c r="J331" s="29" t="s">
        <v>24</v>
      </c>
      <c r="K331">
        <f t="shared" si="40"/>
        <v>4</v>
      </c>
      <c r="L331">
        <f t="shared" si="41"/>
        <v>15</v>
      </c>
      <c r="M331" t="e">
        <f>VLOOKUP(E331,Index!$A$1:$B$7,2,0)</f>
        <v>#N/A</v>
      </c>
      <c r="N331" t="str">
        <f t="shared" si="42"/>
        <v>07/10</v>
      </c>
      <c r="O331" t="str">
        <f t="shared" si="43"/>
        <v>08/10</v>
      </c>
      <c r="Q331" s="14">
        <f t="shared" si="44"/>
        <v>0</v>
      </c>
      <c r="R331" s="14">
        <f t="shared" si="45"/>
        <v>0</v>
      </c>
      <c r="S331" s="14">
        <f t="shared" si="46"/>
        <v>0</v>
      </c>
      <c r="T331">
        <f>IF(F331="Airlines 4",IF(N331&lt;="15/10",IF(O331&gt;="02/10",IF(O331&lt;="30/11",'Data - Answer'!G331*15000,0),0),0),0)</f>
        <v>0</v>
      </c>
      <c r="U331" s="14"/>
      <c r="W331">
        <f t="shared" si="47"/>
        <v>32874</v>
      </c>
    </row>
    <row r="332" spans="2:23">
      <c r="B332" s="1">
        <v>53199079</v>
      </c>
      <c r="C332" s="2">
        <v>42284</v>
      </c>
      <c r="D332" s="2">
        <v>42300</v>
      </c>
      <c r="E332" t="s">
        <v>175</v>
      </c>
      <c r="F332" t="s">
        <v>11</v>
      </c>
      <c r="G332">
        <v>1</v>
      </c>
      <c r="H332">
        <v>1144214</v>
      </c>
      <c r="I332" s="14">
        <v>1153752</v>
      </c>
      <c r="J332" s="29" t="s">
        <v>26</v>
      </c>
      <c r="K332">
        <f t="shared" si="40"/>
        <v>4</v>
      </c>
      <c r="L332">
        <f t="shared" si="41"/>
        <v>15</v>
      </c>
      <c r="M332" t="e">
        <f>VLOOKUP(E332,Index!$A$1:$B$7,2,0)</f>
        <v>#N/A</v>
      </c>
      <c r="N332" t="str">
        <f t="shared" si="42"/>
        <v>07/10</v>
      </c>
      <c r="O332" t="str">
        <f t="shared" si="43"/>
        <v>23/10</v>
      </c>
      <c r="Q332" s="14">
        <f t="shared" si="44"/>
        <v>0</v>
      </c>
      <c r="R332" s="14">
        <f t="shared" si="45"/>
        <v>0</v>
      </c>
      <c r="S332" s="14">
        <f t="shared" si="46"/>
        <v>0</v>
      </c>
      <c r="T332">
        <f>IF(F332="Airlines 4",IF(N332&lt;="15/10",IF(O332&gt;="02/10",IF(O332&lt;="30/11",'Data - Answer'!G332*15000,0),0),0),0)</f>
        <v>0</v>
      </c>
      <c r="U332" s="14"/>
      <c r="W332">
        <f t="shared" si="47"/>
        <v>4000</v>
      </c>
    </row>
    <row r="333" spans="2:23">
      <c r="B333" s="1">
        <v>53199667</v>
      </c>
      <c r="C333" s="2">
        <v>42284</v>
      </c>
      <c r="D333" s="2">
        <v>42285</v>
      </c>
      <c r="E333" t="s">
        <v>62</v>
      </c>
      <c r="F333" t="s">
        <v>11</v>
      </c>
      <c r="G333">
        <v>1</v>
      </c>
      <c r="H333">
        <v>503337</v>
      </c>
      <c r="I333" s="14">
        <v>500300</v>
      </c>
      <c r="J333" s="29" t="s">
        <v>24</v>
      </c>
      <c r="K333">
        <f t="shared" si="40"/>
        <v>4</v>
      </c>
      <c r="L333">
        <f t="shared" si="41"/>
        <v>15</v>
      </c>
      <c r="M333" t="str">
        <f>VLOOKUP(E333,Index!$A$1:$B$7,2,0)</f>
        <v>YES</v>
      </c>
      <c r="N333" t="str">
        <f t="shared" si="42"/>
        <v>07/10</v>
      </c>
      <c r="O333" t="str">
        <f t="shared" si="43"/>
        <v>08/10</v>
      </c>
      <c r="Q333" s="14">
        <f t="shared" si="44"/>
        <v>0</v>
      </c>
      <c r="R333" s="14">
        <f t="shared" si="45"/>
        <v>0</v>
      </c>
      <c r="S333" s="14">
        <f t="shared" si="46"/>
        <v>20000</v>
      </c>
      <c r="T333">
        <f>IF(F333="Airlines 4",IF(N333&lt;="15/10",IF(O333&gt;="02/10",IF(O333&lt;="30/11",'Data - Answer'!G333*15000,0),0),0),0)</f>
        <v>0</v>
      </c>
      <c r="U333" s="14"/>
      <c r="W333">
        <f t="shared" si="47"/>
        <v>15009</v>
      </c>
    </row>
    <row r="334" spans="2:23">
      <c r="B334" s="1">
        <v>53199632</v>
      </c>
      <c r="C334" s="2">
        <v>42284</v>
      </c>
      <c r="D334" s="2">
        <v>42348</v>
      </c>
      <c r="E334" t="s">
        <v>87</v>
      </c>
      <c r="F334" t="s">
        <v>11</v>
      </c>
      <c r="G334">
        <v>3</v>
      </c>
      <c r="H334">
        <v>1439979</v>
      </c>
      <c r="I334" s="14">
        <v>1432500</v>
      </c>
      <c r="J334" s="29" t="s">
        <v>22</v>
      </c>
      <c r="K334">
        <f t="shared" si="40"/>
        <v>4</v>
      </c>
      <c r="L334">
        <f t="shared" si="41"/>
        <v>15</v>
      </c>
      <c r="M334" t="e">
        <f>VLOOKUP(E334,Index!$A$1:$B$7,2,0)</f>
        <v>#N/A</v>
      </c>
      <c r="N334" t="str">
        <f t="shared" si="42"/>
        <v>07/10</v>
      </c>
      <c r="O334" t="str">
        <f t="shared" si="43"/>
        <v>10/12</v>
      </c>
      <c r="Q334" s="14">
        <f t="shared" si="44"/>
        <v>0</v>
      </c>
      <c r="R334" s="14">
        <f t="shared" si="45"/>
        <v>0</v>
      </c>
      <c r="S334" s="14">
        <f t="shared" si="46"/>
        <v>0</v>
      </c>
      <c r="T334">
        <f>IF(F334="Airlines 4",IF(N334&lt;="15/10",IF(O334&gt;="02/10",IF(O334&lt;="30/11",'Data - Answer'!G334*15000,0),0),0),0)</f>
        <v>0</v>
      </c>
      <c r="U334" s="14"/>
      <c r="W334">
        <f t="shared" si="47"/>
        <v>0</v>
      </c>
    </row>
    <row r="335" spans="2:23">
      <c r="B335" s="1">
        <v>53199656</v>
      </c>
      <c r="C335" s="2">
        <v>42284</v>
      </c>
      <c r="D335" s="2">
        <v>42291</v>
      </c>
      <c r="E335" t="s">
        <v>48</v>
      </c>
      <c r="F335" t="s">
        <v>11</v>
      </c>
      <c r="G335">
        <v>1</v>
      </c>
      <c r="H335">
        <v>584620</v>
      </c>
      <c r="I335" s="14">
        <v>581700</v>
      </c>
      <c r="J335" s="29" t="s">
        <v>22</v>
      </c>
      <c r="K335">
        <f t="shared" si="40"/>
        <v>4</v>
      </c>
      <c r="L335">
        <f t="shared" si="41"/>
        <v>15</v>
      </c>
      <c r="M335" t="e">
        <f>VLOOKUP(E335,Index!$A$1:$B$7,2,0)</f>
        <v>#N/A</v>
      </c>
      <c r="N335" t="str">
        <f t="shared" si="42"/>
        <v>07/10</v>
      </c>
      <c r="O335" t="str">
        <f t="shared" si="43"/>
        <v>14/10</v>
      </c>
      <c r="Q335" s="14">
        <f t="shared" si="44"/>
        <v>0</v>
      </c>
      <c r="R335" s="14">
        <f t="shared" si="45"/>
        <v>0</v>
      </c>
      <c r="S335" s="14">
        <f t="shared" si="46"/>
        <v>0</v>
      </c>
      <c r="T335">
        <f>IF(F335="Airlines 4",IF(N335&lt;="15/10",IF(O335&gt;="02/10",IF(O335&lt;="30/11",'Data - Answer'!G335*15000,0),0),0),0)</f>
        <v>0</v>
      </c>
      <c r="U335" s="14"/>
      <c r="W335">
        <f t="shared" si="47"/>
        <v>0</v>
      </c>
    </row>
    <row r="336" spans="2:23">
      <c r="B336" s="1">
        <v>53199502</v>
      </c>
      <c r="C336" s="2">
        <v>42284</v>
      </c>
      <c r="D336" s="2">
        <v>42310</v>
      </c>
      <c r="E336" t="s">
        <v>176</v>
      </c>
      <c r="F336" t="s">
        <v>11</v>
      </c>
      <c r="G336">
        <v>1</v>
      </c>
      <c r="H336">
        <v>1529000</v>
      </c>
      <c r="I336" s="14">
        <v>1528900</v>
      </c>
      <c r="J336" s="29" t="s">
        <v>22</v>
      </c>
      <c r="K336">
        <f t="shared" si="40"/>
        <v>4</v>
      </c>
      <c r="L336">
        <f t="shared" si="41"/>
        <v>15</v>
      </c>
      <c r="M336" t="e">
        <f>VLOOKUP(E336,Index!$A$1:$B$7,2,0)</f>
        <v>#N/A</v>
      </c>
      <c r="N336" t="str">
        <f t="shared" si="42"/>
        <v>07/10</v>
      </c>
      <c r="O336" t="str">
        <f t="shared" si="43"/>
        <v>02/11</v>
      </c>
      <c r="Q336" s="14">
        <f t="shared" si="44"/>
        <v>0</v>
      </c>
      <c r="R336" s="14">
        <f t="shared" si="45"/>
        <v>0</v>
      </c>
      <c r="S336" s="14">
        <f t="shared" si="46"/>
        <v>0</v>
      </c>
      <c r="T336">
        <f>IF(F336="Airlines 4",IF(N336&lt;="15/10",IF(O336&gt;="02/10",IF(O336&lt;="30/11",'Data - Answer'!G336*15000,0),0),0),0)</f>
        <v>0</v>
      </c>
      <c r="U336" s="14"/>
      <c r="W336">
        <f t="shared" si="47"/>
        <v>0</v>
      </c>
    </row>
    <row r="337" spans="2:23">
      <c r="B337" s="1">
        <v>53199693</v>
      </c>
      <c r="C337" s="2">
        <v>42286</v>
      </c>
      <c r="D337" s="2">
        <v>42291</v>
      </c>
      <c r="E337" t="s">
        <v>87</v>
      </c>
      <c r="F337" t="s">
        <v>11</v>
      </c>
      <c r="G337">
        <v>1</v>
      </c>
      <c r="H337">
        <v>479993</v>
      </c>
      <c r="I337" s="14">
        <v>477500</v>
      </c>
      <c r="J337" s="29" t="s">
        <v>22</v>
      </c>
      <c r="K337">
        <f t="shared" si="40"/>
        <v>6</v>
      </c>
      <c r="L337">
        <f t="shared" si="41"/>
        <v>29</v>
      </c>
      <c r="M337" t="e">
        <f>VLOOKUP(E337,Index!$A$1:$B$7,2,0)</f>
        <v>#N/A</v>
      </c>
      <c r="N337" t="str">
        <f t="shared" si="42"/>
        <v>09/10</v>
      </c>
      <c r="O337" t="str">
        <f t="shared" si="43"/>
        <v>14/10</v>
      </c>
      <c r="Q337" s="14">
        <f t="shared" si="44"/>
        <v>0</v>
      </c>
      <c r="R337" s="14">
        <f t="shared" si="45"/>
        <v>0</v>
      </c>
      <c r="S337" s="14">
        <f t="shared" si="46"/>
        <v>0</v>
      </c>
      <c r="T337">
        <f>IF(F337="Airlines 4",IF(N337&lt;="15/10",IF(O337&gt;="02/10",IF(O337&lt;="30/11",'Data - Answer'!G337*15000,0),0),0),0)</f>
        <v>0</v>
      </c>
      <c r="U337" s="14"/>
      <c r="W337">
        <f t="shared" si="47"/>
        <v>0</v>
      </c>
    </row>
    <row r="338" spans="2:23">
      <c r="B338" s="1">
        <v>53199653</v>
      </c>
      <c r="C338" s="2">
        <v>42286</v>
      </c>
      <c r="D338" s="2">
        <v>42287</v>
      </c>
      <c r="E338" t="s">
        <v>113</v>
      </c>
      <c r="F338" t="s">
        <v>11</v>
      </c>
      <c r="G338">
        <v>1</v>
      </c>
      <c r="H338">
        <v>903500</v>
      </c>
      <c r="I338" s="14">
        <v>910752</v>
      </c>
      <c r="J338" s="29" t="s">
        <v>22</v>
      </c>
      <c r="K338">
        <f t="shared" si="40"/>
        <v>6</v>
      </c>
      <c r="L338">
        <f t="shared" si="41"/>
        <v>29</v>
      </c>
      <c r="M338" t="e">
        <f>VLOOKUP(E338,Index!$A$1:$B$7,2,0)</f>
        <v>#N/A</v>
      </c>
      <c r="N338" t="str">
        <f t="shared" si="42"/>
        <v>09/10</v>
      </c>
      <c r="O338" t="str">
        <f t="shared" si="43"/>
        <v>10/10</v>
      </c>
      <c r="Q338" s="14">
        <f t="shared" si="44"/>
        <v>0</v>
      </c>
      <c r="R338" s="14">
        <f t="shared" si="45"/>
        <v>0</v>
      </c>
      <c r="S338" s="14">
        <f t="shared" si="46"/>
        <v>0</v>
      </c>
      <c r="T338">
        <f>IF(F338="Airlines 4",IF(N338&lt;="15/10",IF(O338&gt;="02/10",IF(O338&lt;="30/11",'Data - Answer'!G338*15000,0),0),0),0)</f>
        <v>0</v>
      </c>
      <c r="U338" s="14"/>
      <c r="W338">
        <f t="shared" si="47"/>
        <v>0</v>
      </c>
    </row>
    <row r="339" spans="2:23">
      <c r="B339" s="1">
        <v>53199690</v>
      </c>
      <c r="C339" s="2">
        <v>42286</v>
      </c>
      <c r="D339" s="2">
        <v>42287</v>
      </c>
      <c r="E339" t="s">
        <v>48</v>
      </c>
      <c r="F339" t="s">
        <v>11</v>
      </c>
      <c r="G339">
        <v>2</v>
      </c>
      <c r="H339">
        <v>1807800</v>
      </c>
      <c r="I339" s="14">
        <v>1798600</v>
      </c>
      <c r="J339" s="29" t="s">
        <v>24</v>
      </c>
      <c r="K339">
        <f t="shared" si="40"/>
        <v>6</v>
      </c>
      <c r="L339">
        <f t="shared" si="41"/>
        <v>29</v>
      </c>
      <c r="M339" t="e">
        <f>VLOOKUP(E339,Index!$A$1:$B$7,2,0)</f>
        <v>#N/A</v>
      </c>
      <c r="N339" t="str">
        <f t="shared" si="42"/>
        <v>09/10</v>
      </c>
      <c r="O339" t="str">
        <f t="shared" si="43"/>
        <v>10/10</v>
      </c>
      <c r="Q339" s="14">
        <f t="shared" si="44"/>
        <v>0</v>
      </c>
      <c r="R339" s="14">
        <f t="shared" si="45"/>
        <v>0</v>
      </c>
      <c r="S339" s="14">
        <f t="shared" si="46"/>
        <v>0</v>
      </c>
      <c r="T339">
        <f>IF(F339="Airlines 4",IF(N339&lt;="15/10",IF(O339&gt;="02/10",IF(O339&lt;="30/11",'Data - Answer'!G339*15000,0),0),0),0)</f>
        <v>0</v>
      </c>
      <c r="U339" s="14"/>
      <c r="W339">
        <f t="shared" si="47"/>
        <v>53958</v>
      </c>
    </row>
    <row r="340" spans="2:23">
      <c r="B340" s="1">
        <v>53198604</v>
      </c>
      <c r="C340" s="2">
        <v>42286</v>
      </c>
      <c r="D340" s="2">
        <v>42302</v>
      </c>
      <c r="E340" t="s">
        <v>145</v>
      </c>
      <c r="F340" t="s">
        <v>11</v>
      </c>
      <c r="G340">
        <v>1</v>
      </c>
      <c r="H340">
        <v>519094</v>
      </c>
      <c r="I340" s="14">
        <v>515900</v>
      </c>
      <c r="J340" s="29" t="s">
        <v>26</v>
      </c>
      <c r="K340">
        <f t="shared" si="40"/>
        <v>6</v>
      </c>
      <c r="L340">
        <f t="shared" si="41"/>
        <v>29</v>
      </c>
      <c r="M340" t="e">
        <f>VLOOKUP(E340,Index!$A$1:$B$7,2,0)</f>
        <v>#N/A</v>
      </c>
      <c r="N340" t="str">
        <f t="shared" si="42"/>
        <v>09/10</v>
      </c>
      <c r="O340" t="str">
        <f t="shared" si="43"/>
        <v>25/10</v>
      </c>
      <c r="Q340" s="14">
        <f t="shared" si="44"/>
        <v>0</v>
      </c>
      <c r="R340" s="14">
        <f t="shared" si="45"/>
        <v>0</v>
      </c>
      <c r="S340" s="14">
        <f t="shared" si="46"/>
        <v>0</v>
      </c>
      <c r="T340">
        <f>IF(F340="Airlines 4",IF(N340&lt;="15/10",IF(O340&gt;="02/10",IF(O340&lt;="30/11",'Data - Answer'!G340*15000,0),0),0),0)</f>
        <v>0</v>
      </c>
      <c r="U340" s="14"/>
      <c r="W340">
        <f t="shared" si="47"/>
        <v>4000</v>
      </c>
    </row>
    <row r="341" spans="2:23">
      <c r="B341" s="1">
        <v>53199733</v>
      </c>
      <c r="C341" s="2">
        <v>42286</v>
      </c>
      <c r="D341" s="2">
        <v>42308</v>
      </c>
      <c r="E341" t="s">
        <v>177</v>
      </c>
      <c r="F341" t="s">
        <v>11</v>
      </c>
      <c r="G341">
        <v>2</v>
      </c>
      <c r="H341">
        <v>2078000</v>
      </c>
      <c r="I341" s="14">
        <v>2077800</v>
      </c>
      <c r="J341" s="29" t="s">
        <v>28</v>
      </c>
      <c r="K341">
        <f t="shared" si="40"/>
        <v>6</v>
      </c>
      <c r="L341">
        <f t="shared" si="41"/>
        <v>29</v>
      </c>
      <c r="M341" t="e">
        <f>VLOOKUP(E341,Index!$A$1:$B$7,2,0)</f>
        <v>#N/A</v>
      </c>
      <c r="N341" t="str">
        <f t="shared" si="42"/>
        <v>09/10</v>
      </c>
      <c r="O341" t="str">
        <f t="shared" si="43"/>
        <v>31/10</v>
      </c>
      <c r="Q341" s="14">
        <f t="shared" si="44"/>
        <v>0</v>
      </c>
      <c r="R341" s="14">
        <f t="shared" si="45"/>
        <v>0</v>
      </c>
      <c r="S341" s="14">
        <f t="shared" si="46"/>
        <v>0</v>
      </c>
      <c r="T341">
        <f>IF(F341="Airlines 4",IF(N341&lt;="15/10",IF(O341&gt;="02/10",IF(O341&lt;="30/11",'Data - Answer'!G341*15000,0),0),0),0)</f>
        <v>0</v>
      </c>
      <c r="U341" s="14"/>
      <c r="W341">
        <f t="shared" si="47"/>
        <v>3000</v>
      </c>
    </row>
    <row r="342" spans="2:23">
      <c r="B342" s="1">
        <v>53199716</v>
      </c>
      <c r="C342" s="2">
        <v>42286</v>
      </c>
      <c r="D342" s="2">
        <v>42288</v>
      </c>
      <c r="E342" t="s">
        <v>43</v>
      </c>
      <c r="F342" t="s">
        <v>11</v>
      </c>
      <c r="G342">
        <v>1</v>
      </c>
      <c r="H342">
        <v>538337</v>
      </c>
      <c r="I342" s="14">
        <v>535100</v>
      </c>
      <c r="J342" s="29" t="s">
        <v>28</v>
      </c>
      <c r="K342">
        <f t="shared" si="40"/>
        <v>6</v>
      </c>
      <c r="L342">
        <f t="shared" si="41"/>
        <v>29</v>
      </c>
      <c r="M342" t="str">
        <f>VLOOKUP(E342,Index!$A$1:$B$7,2,0)</f>
        <v>YES</v>
      </c>
      <c r="N342" t="str">
        <f t="shared" si="42"/>
        <v>09/10</v>
      </c>
      <c r="O342" t="str">
        <f t="shared" si="43"/>
        <v>11/10</v>
      </c>
      <c r="Q342" s="14">
        <f t="shared" si="44"/>
        <v>0</v>
      </c>
      <c r="R342" s="14">
        <f t="shared" si="45"/>
        <v>0</v>
      </c>
      <c r="S342" s="14">
        <f t="shared" si="46"/>
        <v>20000</v>
      </c>
      <c r="T342">
        <f>IF(F342="Airlines 4",IF(N342&lt;="15/10",IF(O342&gt;="02/10",IF(O342&lt;="30/11",'Data - Answer'!G342*15000,0),0),0),0)</f>
        <v>0</v>
      </c>
      <c r="U342" s="14"/>
      <c r="W342">
        <f t="shared" si="47"/>
        <v>3000</v>
      </c>
    </row>
    <row r="343" spans="2:23">
      <c r="B343" s="1">
        <v>53199678</v>
      </c>
      <c r="C343" s="2">
        <v>42286</v>
      </c>
      <c r="D343" s="2">
        <v>42288</v>
      </c>
      <c r="E343" t="s">
        <v>108</v>
      </c>
      <c r="F343" t="s">
        <v>11</v>
      </c>
      <c r="G343">
        <v>1</v>
      </c>
      <c r="H343">
        <v>459165</v>
      </c>
      <c r="I343" s="14">
        <v>456300</v>
      </c>
      <c r="J343" s="29" t="s">
        <v>28</v>
      </c>
      <c r="K343">
        <f t="shared" si="40"/>
        <v>6</v>
      </c>
      <c r="L343">
        <f t="shared" si="41"/>
        <v>29</v>
      </c>
      <c r="M343" t="e">
        <f>VLOOKUP(E343,Index!$A$1:$B$7,2,0)</f>
        <v>#N/A</v>
      </c>
      <c r="N343" t="str">
        <f t="shared" si="42"/>
        <v>09/10</v>
      </c>
      <c r="O343" t="str">
        <f t="shared" si="43"/>
        <v>11/10</v>
      </c>
      <c r="Q343" s="14">
        <f t="shared" si="44"/>
        <v>0</v>
      </c>
      <c r="R343" s="14">
        <f t="shared" si="45"/>
        <v>0</v>
      </c>
      <c r="S343" s="14">
        <f t="shared" si="46"/>
        <v>0</v>
      </c>
      <c r="T343">
        <f>IF(F343="Airlines 4",IF(N343&lt;="15/10",IF(O343&gt;="02/10",IF(O343&lt;="30/11",'Data - Answer'!G343*15000,0),0),0),0)</f>
        <v>0</v>
      </c>
      <c r="U343" s="14"/>
      <c r="W343">
        <f t="shared" si="47"/>
        <v>3000</v>
      </c>
    </row>
    <row r="344" spans="2:23">
      <c r="B344" s="1">
        <v>53199719</v>
      </c>
      <c r="C344" s="2">
        <v>42286</v>
      </c>
      <c r="D344" s="2">
        <v>42288</v>
      </c>
      <c r="E344" t="s">
        <v>62</v>
      </c>
      <c r="F344" t="s">
        <v>11</v>
      </c>
      <c r="G344">
        <v>1</v>
      </c>
      <c r="H344">
        <v>503337</v>
      </c>
      <c r="I344" s="14">
        <v>500300</v>
      </c>
      <c r="J344" s="29" t="s">
        <v>28</v>
      </c>
      <c r="K344">
        <f t="shared" si="40"/>
        <v>6</v>
      </c>
      <c r="L344">
        <f t="shared" si="41"/>
        <v>29</v>
      </c>
      <c r="M344" t="str">
        <f>VLOOKUP(E344,Index!$A$1:$B$7,2,0)</f>
        <v>YES</v>
      </c>
      <c r="N344" t="str">
        <f t="shared" si="42"/>
        <v>09/10</v>
      </c>
      <c r="O344" t="str">
        <f t="shared" si="43"/>
        <v>11/10</v>
      </c>
      <c r="Q344" s="14">
        <f t="shared" si="44"/>
        <v>0</v>
      </c>
      <c r="R344" s="14">
        <f t="shared" si="45"/>
        <v>0</v>
      </c>
      <c r="S344" s="14">
        <f t="shared" si="46"/>
        <v>20000</v>
      </c>
      <c r="T344">
        <f>IF(F344="Airlines 4",IF(N344&lt;="15/10",IF(O344&gt;="02/10",IF(O344&lt;="30/11",'Data - Answer'!G344*15000,0),0),0),0)</f>
        <v>0</v>
      </c>
      <c r="U344" s="14"/>
      <c r="W344">
        <f t="shared" si="47"/>
        <v>3000</v>
      </c>
    </row>
    <row r="345" spans="2:23">
      <c r="B345" s="1">
        <v>53199703</v>
      </c>
      <c r="C345" s="2">
        <v>42286</v>
      </c>
      <c r="D345" s="2">
        <v>42287</v>
      </c>
      <c r="E345" t="s">
        <v>66</v>
      </c>
      <c r="F345" t="s">
        <v>11</v>
      </c>
      <c r="G345">
        <v>1</v>
      </c>
      <c r="H345">
        <v>549000</v>
      </c>
      <c r="I345" s="14">
        <v>548900</v>
      </c>
      <c r="J345" s="29" t="s">
        <v>28</v>
      </c>
      <c r="K345">
        <f t="shared" si="40"/>
        <v>6</v>
      </c>
      <c r="L345">
        <f t="shared" si="41"/>
        <v>29</v>
      </c>
      <c r="M345" t="e">
        <f>VLOOKUP(E345,Index!$A$1:$B$7,2,0)</f>
        <v>#N/A</v>
      </c>
      <c r="N345" t="str">
        <f t="shared" si="42"/>
        <v>09/10</v>
      </c>
      <c r="O345" t="str">
        <f t="shared" si="43"/>
        <v>10/10</v>
      </c>
      <c r="Q345" s="14">
        <f t="shared" si="44"/>
        <v>0</v>
      </c>
      <c r="R345" s="14">
        <f t="shared" si="45"/>
        <v>0</v>
      </c>
      <c r="S345" s="14">
        <f t="shared" si="46"/>
        <v>0</v>
      </c>
      <c r="T345">
        <f>IF(F345="Airlines 4",IF(N345&lt;="15/10",IF(O345&gt;="02/10",IF(O345&lt;="30/11",'Data - Answer'!G345*15000,0),0),0),0)</f>
        <v>0</v>
      </c>
      <c r="U345" s="14"/>
      <c r="W345">
        <f t="shared" si="47"/>
        <v>3000</v>
      </c>
    </row>
    <row r="346" spans="2:23">
      <c r="B346" s="1">
        <v>53199723</v>
      </c>
      <c r="C346" s="2">
        <v>42286</v>
      </c>
      <c r="D346" s="2">
        <v>42317</v>
      </c>
      <c r="E346" t="s">
        <v>87</v>
      </c>
      <c r="F346" t="s">
        <v>11</v>
      </c>
      <c r="G346">
        <v>1</v>
      </c>
      <c r="H346">
        <v>479993</v>
      </c>
      <c r="I346" s="14">
        <v>477500</v>
      </c>
      <c r="J346" s="29" t="s">
        <v>28</v>
      </c>
      <c r="K346">
        <f t="shared" si="40"/>
        <v>6</v>
      </c>
      <c r="L346">
        <f t="shared" si="41"/>
        <v>29</v>
      </c>
      <c r="M346" t="e">
        <f>VLOOKUP(E346,Index!$A$1:$B$7,2,0)</f>
        <v>#N/A</v>
      </c>
      <c r="N346" t="str">
        <f t="shared" si="42"/>
        <v>09/10</v>
      </c>
      <c r="O346" t="str">
        <f t="shared" si="43"/>
        <v>09/11</v>
      </c>
      <c r="Q346" s="14">
        <f t="shared" si="44"/>
        <v>0</v>
      </c>
      <c r="R346" s="14">
        <f t="shared" si="45"/>
        <v>0</v>
      </c>
      <c r="S346" s="14">
        <f t="shared" si="46"/>
        <v>0</v>
      </c>
      <c r="T346">
        <f>IF(F346="Airlines 4",IF(N346&lt;="15/10",IF(O346&gt;="02/10",IF(O346&lt;="30/11",'Data - Answer'!G346*15000,0),0),0),0)</f>
        <v>0</v>
      </c>
      <c r="U346" s="14"/>
      <c r="W346">
        <f t="shared" si="47"/>
        <v>3000</v>
      </c>
    </row>
    <row r="347" spans="2:23">
      <c r="B347" s="1">
        <v>53199776</v>
      </c>
      <c r="C347" s="2">
        <v>42286</v>
      </c>
      <c r="D347" s="2">
        <v>42294</v>
      </c>
      <c r="E347" t="s">
        <v>43</v>
      </c>
      <c r="F347" t="s">
        <v>11</v>
      </c>
      <c r="G347">
        <v>1</v>
      </c>
      <c r="H347">
        <v>538337</v>
      </c>
      <c r="I347" s="14">
        <v>535600</v>
      </c>
      <c r="J347" s="29" t="s">
        <v>28</v>
      </c>
      <c r="K347">
        <f t="shared" si="40"/>
        <v>6</v>
      </c>
      <c r="L347">
        <f t="shared" si="41"/>
        <v>29</v>
      </c>
      <c r="M347" t="str">
        <f>VLOOKUP(E347,Index!$A$1:$B$7,2,0)</f>
        <v>YES</v>
      </c>
      <c r="N347" t="str">
        <f t="shared" si="42"/>
        <v>09/10</v>
      </c>
      <c r="O347" t="str">
        <f t="shared" si="43"/>
        <v>17/10</v>
      </c>
      <c r="Q347" s="14">
        <f t="shared" si="44"/>
        <v>0</v>
      </c>
      <c r="R347" s="14">
        <f t="shared" si="45"/>
        <v>0</v>
      </c>
      <c r="S347" s="14">
        <f t="shared" si="46"/>
        <v>20000</v>
      </c>
      <c r="T347">
        <f>IF(F347="Airlines 4",IF(N347&lt;="15/10",IF(O347&gt;="02/10",IF(O347&lt;="30/11",'Data - Answer'!G347*15000,0),0),0),0)</f>
        <v>0</v>
      </c>
      <c r="U347" s="14"/>
      <c r="W347">
        <f t="shared" si="47"/>
        <v>3000</v>
      </c>
    </row>
    <row r="348" spans="2:23">
      <c r="B348" s="1">
        <v>53199665</v>
      </c>
      <c r="C348" s="2">
        <v>42286</v>
      </c>
      <c r="D348" s="2">
        <v>42288</v>
      </c>
      <c r="E348" t="s">
        <v>62</v>
      </c>
      <c r="F348" t="s">
        <v>11</v>
      </c>
      <c r="G348">
        <v>1</v>
      </c>
      <c r="H348">
        <v>725900</v>
      </c>
      <c r="I348" s="14">
        <v>721700</v>
      </c>
      <c r="J348" s="29" t="s">
        <v>28</v>
      </c>
      <c r="K348">
        <f t="shared" si="40"/>
        <v>6</v>
      </c>
      <c r="L348">
        <f t="shared" si="41"/>
        <v>29</v>
      </c>
      <c r="M348" t="str">
        <f>VLOOKUP(E348,Index!$A$1:$B$7,2,0)</f>
        <v>YES</v>
      </c>
      <c r="N348" t="str">
        <f t="shared" si="42"/>
        <v>09/10</v>
      </c>
      <c r="O348" t="str">
        <f t="shared" si="43"/>
        <v>11/10</v>
      </c>
      <c r="Q348" s="14">
        <f t="shared" si="44"/>
        <v>0</v>
      </c>
      <c r="R348" s="14">
        <f t="shared" si="45"/>
        <v>0</v>
      </c>
      <c r="S348" s="14">
        <f t="shared" si="46"/>
        <v>20000</v>
      </c>
      <c r="T348">
        <f>IF(F348="Airlines 4",IF(N348&lt;="15/10",IF(O348&gt;="02/10",IF(O348&lt;="30/11",'Data - Answer'!G348*15000,0),0),0),0)</f>
        <v>0</v>
      </c>
      <c r="U348" s="14"/>
      <c r="W348">
        <f t="shared" si="47"/>
        <v>3000</v>
      </c>
    </row>
    <row r="349" spans="2:23">
      <c r="B349" s="1">
        <v>53199805</v>
      </c>
      <c r="C349" s="2">
        <v>42286</v>
      </c>
      <c r="D349" s="2">
        <v>42290</v>
      </c>
      <c r="E349" t="s">
        <v>137</v>
      </c>
      <c r="F349" t="s">
        <v>11</v>
      </c>
      <c r="G349">
        <v>2</v>
      </c>
      <c r="H349">
        <v>1002480</v>
      </c>
      <c r="I349" s="14">
        <v>996400</v>
      </c>
      <c r="J349" s="29" t="s">
        <v>28</v>
      </c>
      <c r="K349">
        <f t="shared" si="40"/>
        <v>6</v>
      </c>
      <c r="L349">
        <f t="shared" si="41"/>
        <v>29</v>
      </c>
      <c r="M349" t="e">
        <f>VLOOKUP(E349,Index!$A$1:$B$7,2,0)</f>
        <v>#N/A</v>
      </c>
      <c r="N349" t="str">
        <f t="shared" si="42"/>
        <v>09/10</v>
      </c>
      <c r="O349" t="str">
        <f t="shared" si="43"/>
        <v>13/10</v>
      </c>
      <c r="Q349" s="14">
        <f t="shared" si="44"/>
        <v>0</v>
      </c>
      <c r="R349" s="14">
        <f t="shared" si="45"/>
        <v>0</v>
      </c>
      <c r="S349" s="14">
        <f t="shared" si="46"/>
        <v>0</v>
      </c>
      <c r="T349">
        <f>IF(F349="Airlines 4",IF(N349&lt;="15/10",IF(O349&gt;="02/10",IF(O349&lt;="30/11",'Data - Answer'!G349*15000,0),0),0),0)</f>
        <v>0</v>
      </c>
      <c r="U349" s="14"/>
      <c r="W349">
        <f t="shared" si="47"/>
        <v>3000</v>
      </c>
    </row>
    <row r="350" spans="2:23">
      <c r="B350" s="1">
        <v>53199814</v>
      </c>
      <c r="C350" s="2">
        <v>42286</v>
      </c>
      <c r="D350" s="2">
        <v>42292</v>
      </c>
      <c r="E350" t="s">
        <v>66</v>
      </c>
      <c r="F350" t="s">
        <v>11</v>
      </c>
      <c r="G350">
        <v>3</v>
      </c>
      <c r="H350">
        <v>1647000</v>
      </c>
      <c r="I350" s="14">
        <v>1643700</v>
      </c>
      <c r="J350" s="29" t="s">
        <v>28</v>
      </c>
      <c r="K350">
        <f t="shared" si="40"/>
        <v>6</v>
      </c>
      <c r="L350">
        <f t="shared" si="41"/>
        <v>29</v>
      </c>
      <c r="M350" t="e">
        <f>VLOOKUP(E350,Index!$A$1:$B$7,2,0)</f>
        <v>#N/A</v>
      </c>
      <c r="N350" t="str">
        <f t="shared" si="42"/>
        <v>09/10</v>
      </c>
      <c r="O350" t="str">
        <f t="shared" si="43"/>
        <v>15/10</v>
      </c>
      <c r="Q350" s="14">
        <f t="shared" si="44"/>
        <v>0</v>
      </c>
      <c r="R350" s="14">
        <f t="shared" si="45"/>
        <v>0</v>
      </c>
      <c r="S350" s="14">
        <f t="shared" si="46"/>
        <v>0</v>
      </c>
      <c r="T350">
        <f>IF(F350="Airlines 4",IF(N350&lt;="15/10",IF(O350&gt;="02/10",IF(O350&lt;="30/11",'Data - Answer'!G350*15000,0),0),0),0)</f>
        <v>0</v>
      </c>
      <c r="U350" s="14"/>
      <c r="W350">
        <f t="shared" si="47"/>
        <v>3000</v>
      </c>
    </row>
    <row r="351" spans="2:23">
      <c r="B351" s="1">
        <v>53199806</v>
      </c>
      <c r="C351" s="2">
        <v>42286</v>
      </c>
      <c r="D351" s="2">
        <v>42295</v>
      </c>
      <c r="E351" t="s">
        <v>97</v>
      </c>
      <c r="F351" t="s">
        <v>11</v>
      </c>
      <c r="G351">
        <v>1</v>
      </c>
      <c r="H351">
        <v>368466</v>
      </c>
      <c r="I351" s="14">
        <v>366100</v>
      </c>
      <c r="J351" s="29" t="s">
        <v>28</v>
      </c>
      <c r="K351">
        <f t="shared" si="40"/>
        <v>6</v>
      </c>
      <c r="L351">
        <f t="shared" si="41"/>
        <v>29</v>
      </c>
      <c r="M351" t="str">
        <f>VLOOKUP(E351,Index!$A$1:$B$7,2,0)</f>
        <v>YES</v>
      </c>
      <c r="N351" t="str">
        <f t="shared" si="42"/>
        <v>09/10</v>
      </c>
      <c r="O351" t="str">
        <f t="shared" si="43"/>
        <v>18/10</v>
      </c>
      <c r="Q351" s="14">
        <f t="shared" si="44"/>
        <v>0</v>
      </c>
      <c r="R351" s="14">
        <f t="shared" si="45"/>
        <v>0</v>
      </c>
      <c r="S351" s="14">
        <f t="shared" si="46"/>
        <v>20000</v>
      </c>
      <c r="T351">
        <f>IF(F351="Airlines 4",IF(N351&lt;="15/10",IF(O351&gt;="02/10",IF(O351&lt;="30/11",'Data - Answer'!G351*15000,0),0),0),0)</f>
        <v>0</v>
      </c>
      <c r="U351" s="14"/>
      <c r="W351">
        <f t="shared" si="47"/>
        <v>3000</v>
      </c>
    </row>
    <row r="352" spans="2:23">
      <c r="B352" s="1">
        <v>53199811</v>
      </c>
      <c r="C352" s="2">
        <v>42286</v>
      </c>
      <c r="D352" s="2">
        <v>42310</v>
      </c>
      <c r="E352" t="s">
        <v>48</v>
      </c>
      <c r="F352" t="s">
        <v>11</v>
      </c>
      <c r="G352">
        <v>2</v>
      </c>
      <c r="H352">
        <v>1169240</v>
      </c>
      <c r="I352" s="14">
        <v>1162400</v>
      </c>
      <c r="J352" s="29" t="s">
        <v>28</v>
      </c>
      <c r="K352">
        <f t="shared" si="40"/>
        <v>6</v>
      </c>
      <c r="L352">
        <f t="shared" si="41"/>
        <v>29</v>
      </c>
      <c r="M352" t="e">
        <f>VLOOKUP(E352,Index!$A$1:$B$7,2,0)</f>
        <v>#N/A</v>
      </c>
      <c r="N352" t="str">
        <f t="shared" si="42"/>
        <v>09/10</v>
      </c>
      <c r="O352" t="str">
        <f t="shared" si="43"/>
        <v>02/11</v>
      </c>
      <c r="Q352" s="14">
        <f t="shared" si="44"/>
        <v>0</v>
      </c>
      <c r="R352" s="14">
        <f t="shared" si="45"/>
        <v>0</v>
      </c>
      <c r="S352" s="14">
        <f t="shared" si="46"/>
        <v>0</v>
      </c>
      <c r="T352">
        <f>IF(F352="Airlines 4",IF(N352&lt;="15/10",IF(O352&gt;="02/10",IF(O352&lt;="30/11",'Data - Answer'!G352*15000,0),0),0),0)</f>
        <v>0</v>
      </c>
      <c r="U352" s="14"/>
      <c r="W352">
        <f t="shared" si="47"/>
        <v>3000</v>
      </c>
    </row>
    <row r="353" spans="2:23">
      <c r="B353" s="1">
        <v>53199775</v>
      </c>
      <c r="C353" s="2">
        <v>42286</v>
      </c>
      <c r="D353" s="2">
        <v>42286</v>
      </c>
      <c r="E353" t="s">
        <v>97</v>
      </c>
      <c r="F353" t="s">
        <v>11</v>
      </c>
      <c r="G353">
        <v>1</v>
      </c>
      <c r="H353">
        <v>467900</v>
      </c>
      <c r="I353" s="14">
        <v>465500</v>
      </c>
      <c r="J353" s="29" t="s">
        <v>28</v>
      </c>
      <c r="K353">
        <f t="shared" si="40"/>
        <v>6</v>
      </c>
      <c r="L353">
        <f t="shared" si="41"/>
        <v>29</v>
      </c>
      <c r="M353" t="str">
        <f>VLOOKUP(E353,Index!$A$1:$B$7,2,0)</f>
        <v>YES</v>
      </c>
      <c r="N353" t="str">
        <f t="shared" si="42"/>
        <v>09/10</v>
      </c>
      <c r="O353" t="str">
        <f t="shared" si="43"/>
        <v>09/10</v>
      </c>
      <c r="Q353" s="14">
        <f t="shared" si="44"/>
        <v>0</v>
      </c>
      <c r="R353" s="14">
        <f t="shared" si="45"/>
        <v>0</v>
      </c>
      <c r="S353" s="14">
        <f t="shared" si="46"/>
        <v>20000</v>
      </c>
      <c r="T353">
        <f>IF(F353="Airlines 4",IF(N353&lt;="15/10",IF(O353&gt;="02/10",IF(O353&lt;="30/11",'Data - Answer'!G353*15000,0),0),0),0)</f>
        <v>0</v>
      </c>
      <c r="U353" s="14"/>
      <c r="W353">
        <f t="shared" si="47"/>
        <v>3000</v>
      </c>
    </row>
    <row r="354" spans="2:23">
      <c r="B354" s="1">
        <v>53199793</v>
      </c>
      <c r="C354" s="2">
        <v>42286</v>
      </c>
      <c r="D354" s="2">
        <v>42292</v>
      </c>
      <c r="E354" t="s">
        <v>178</v>
      </c>
      <c r="F354" t="s">
        <v>11</v>
      </c>
      <c r="G354">
        <v>1</v>
      </c>
      <c r="H354">
        <v>491319</v>
      </c>
      <c r="I354" s="14">
        <v>496300</v>
      </c>
      <c r="J354" s="29" t="s">
        <v>28</v>
      </c>
      <c r="K354">
        <f t="shared" si="40"/>
        <v>6</v>
      </c>
      <c r="L354">
        <f t="shared" si="41"/>
        <v>29</v>
      </c>
      <c r="M354" t="e">
        <f>VLOOKUP(E354,Index!$A$1:$B$7,2,0)</f>
        <v>#N/A</v>
      </c>
      <c r="N354" t="str">
        <f t="shared" si="42"/>
        <v>09/10</v>
      </c>
      <c r="O354" t="str">
        <f t="shared" si="43"/>
        <v>15/10</v>
      </c>
      <c r="Q354" s="14">
        <f t="shared" si="44"/>
        <v>0</v>
      </c>
      <c r="R354" s="14">
        <f t="shared" si="45"/>
        <v>0</v>
      </c>
      <c r="S354" s="14">
        <f t="shared" si="46"/>
        <v>0</v>
      </c>
      <c r="T354">
        <f>IF(F354="Airlines 4",IF(N354&lt;="15/10",IF(O354&gt;="02/10",IF(O354&lt;="30/11",'Data - Answer'!G354*15000,0),0),0),0)</f>
        <v>0</v>
      </c>
      <c r="U354" s="14"/>
      <c r="W354">
        <f t="shared" si="47"/>
        <v>3000</v>
      </c>
    </row>
    <row r="355" spans="2:23">
      <c r="B355" s="1">
        <v>53199847</v>
      </c>
      <c r="C355" s="2">
        <v>42286</v>
      </c>
      <c r="D355" s="2">
        <v>42295</v>
      </c>
      <c r="E355" t="s">
        <v>43</v>
      </c>
      <c r="F355" t="s">
        <v>11</v>
      </c>
      <c r="G355">
        <v>1</v>
      </c>
      <c r="H355">
        <v>538337</v>
      </c>
      <c r="I355" s="14">
        <v>535600</v>
      </c>
      <c r="J355" s="29" t="s">
        <v>24</v>
      </c>
      <c r="K355">
        <f t="shared" si="40"/>
        <v>6</v>
      </c>
      <c r="L355">
        <f t="shared" si="41"/>
        <v>29</v>
      </c>
      <c r="M355" t="str">
        <f>VLOOKUP(E355,Index!$A$1:$B$7,2,0)</f>
        <v>YES</v>
      </c>
      <c r="N355" t="str">
        <f t="shared" si="42"/>
        <v>09/10</v>
      </c>
      <c r="O355" t="str">
        <f t="shared" si="43"/>
        <v>18/10</v>
      </c>
      <c r="Q355" s="14">
        <f t="shared" si="44"/>
        <v>0</v>
      </c>
      <c r="R355" s="14">
        <f t="shared" si="45"/>
        <v>0</v>
      </c>
      <c r="S355" s="14">
        <f t="shared" si="46"/>
        <v>20000</v>
      </c>
      <c r="T355">
        <f>IF(F355="Airlines 4",IF(N355&lt;="15/10",IF(O355&gt;="02/10",IF(O355&lt;="30/11",'Data - Answer'!G355*15000,0),0),0),0)</f>
        <v>0</v>
      </c>
      <c r="U355" s="14"/>
      <c r="W355">
        <f t="shared" si="47"/>
        <v>16068</v>
      </c>
    </row>
    <row r="356" spans="2:23">
      <c r="B356" s="1">
        <v>53199854</v>
      </c>
      <c r="C356" s="2">
        <v>42286</v>
      </c>
      <c r="D356" s="2">
        <v>42323</v>
      </c>
      <c r="E356" t="s">
        <v>145</v>
      </c>
      <c r="F356" t="s">
        <v>11</v>
      </c>
      <c r="G356">
        <v>1</v>
      </c>
      <c r="H356">
        <v>519094</v>
      </c>
      <c r="I356" s="14">
        <v>515900</v>
      </c>
      <c r="J356" s="29" t="s">
        <v>24</v>
      </c>
      <c r="K356">
        <f t="shared" si="40"/>
        <v>6</v>
      </c>
      <c r="L356">
        <f t="shared" si="41"/>
        <v>29</v>
      </c>
      <c r="M356" t="e">
        <f>VLOOKUP(E356,Index!$A$1:$B$7,2,0)</f>
        <v>#N/A</v>
      </c>
      <c r="N356" t="str">
        <f t="shared" si="42"/>
        <v>09/10</v>
      </c>
      <c r="O356" t="str">
        <f t="shared" si="43"/>
        <v>15/11</v>
      </c>
      <c r="Q356" s="14">
        <f t="shared" si="44"/>
        <v>0</v>
      </c>
      <c r="R356" s="14">
        <f t="shared" si="45"/>
        <v>0</v>
      </c>
      <c r="S356" s="14">
        <f t="shared" si="46"/>
        <v>0</v>
      </c>
      <c r="T356">
        <f>IF(F356="Airlines 4",IF(N356&lt;="15/10",IF(O356&gt;="02/10",IF(O356&lt;="30/11",'Data - Answer'!G356*15000,0),0),0),0)</f>
        <v>0</v>
      </c>
      <c r="U356" s="14"/>
      <c r="W356">
        <f t="shared" si="47"/>
        <v>15477</v>
      </c>
    </row>
    <row r="357" spans="2:23">
      <c r="B357" s="1">
        <v>53199875</v>
      </c>
      <c r="C357" s="2">
        <v>42286</v>
      </c>
      <c r="D357" s="2">
        <v>42287</v>
      </c>
      <c r="E357" t="s">
        <v>178</v>
      </c>
      <c r="F357" t="s">
        <v>11</v>
      </c>
      <c r="G357">
        <v>1</v>
      </c>
      <c r="H357">
        <v>491319</v>
      </c>
      <c r="I357" s="14">
        <v>496300</v>
      </c>
      <c r="J357" s="29" t="s">
        <v>24</v>
      </c>
      <c r="K357">
        <f t="shared" si="40"/>
        <v>6</v>
      </c>
      <c r="L357">
        <f t="shared" si="41"/>
        <v>29</v>
      </c>
      <c r="M357" t="e">
        <f>VLOOKUP(E357,Index!$A$1:$B$7,2,0)</f>
        <v>#N/A</v>
      </c>
      <c r="N357" t="str">
        <f t="shared" si="42"/>
        <v>09/10</v>
      </c>
      <c r="O357" t="str">
        <f t="shared" si="43"/>
        <v>10/10</v>
      </c>
      <c r="Q357" s="14">
        <f t="shared" si="44"/>
        <v>0</v>
      </c>
      <c r="R357" s="14">
        <f t="shared" si="45"/>
        <v>0</v>
      </c>
      <c r="S357" s="14">
        <f t="shared" si="46"/>
        <v>0</v>
      </c>
      <c r="T357">
        <f>IF(F357="Airlines 4",IF(N357&lt;="15/10",IF(O357&gt;="02/10",IF(O357&lt;="30/11",'Data - Answer'!G357*15000,0),0),0),0)</f>
        <v>0</v>
      </c>
      <c r="U357" s="14"/>
      <c r="W357">
        <f t="shared" si="47"/>
        <v>14889</v>
      </c>
    </row>
    <row r="358" spans="2:23">
      <c r="B358" s="1">
        <v>53199949</v>
      </c>
      <c r="C358" s="2">
        <v>42286</v>
      </c>
      <c r="D358" s="2">
        <v>42291</v>
      </c>
      <c r="E358" t="s">
        <v>97</v>
      </c>
      <c r="F358" t="s">
        <v>11</v>
      </c>
      <c r="G358">
        <v>2</v>
      </c>
      <c r="H358">
        <v>736932</v>
      </c>
      <c r="I358" s="14">
        <v>732200</v>
      </c>
      <c r="J358" s="29" t="s">
        <v>24</v>
      </c>
      <c r="K358">
        <f t="shared" si="40"/>
        <v>6</v>
      </c>
      <c r="L358">
        <f t="shared" si="41"/>
        <v>29</v>
      </c>
      <c r="M358" t="str">
        <f>VLOOKUP(E358,Index!$A$1:$B$7,2,0)</f>
        <v>YES</v>
      </c>
      <c r="N358" t="str">
        <f t="shared" si="42"/>
        <v>09/10</v>
      </c>
      <c r="O358" t="str">
        <f t="shared" si="43"/>
        <v>14/10</v>
      </c>
      <c r="Q358" s="14">
        <f t="shared" si="44"/>
        <v>0</v>
      </c>
      <c r="R358" s="14">
        <f t="shared" si="45"/>
        <v>0</v>
      </c>
      <c r="S358" s="14">
        <f t="shared" si="46"/>
        <v>40000</v>
      </c>
      <c r="T358">
        <f>IF(F358="Airlines 4",IF(N358&lt;="15/10",IF(O358&gt;="02/10",IF(O358&lt;="30/11",'Data - Answer'!G358*15000,0),0),0),0)</f>
        <v>0</v>
      </c>
      <c r="U358" s="14"/>
      <c r="W358">
        <f t="shared" si="47"/>
        <v>21966</v>
      </c>
    </row>
    <row r="359" spans="2:23">
      <c r="B359" s="1">
        <v>53199930</v>
      </c>
      <c r="C359" s="2">
        <v>42289</v>
      </c>
      <c r="D359" s="2">
        <v>42292</v>
      </c>
      <c r="E359" t="s">
        <v>48</v>
      </c>
      <c r="F359" t="s">
        <v>11</v>
      </c>
      <c r="G359">
        <v>2</v>
      </c>
      <c r="H359">
        <v>1169240</v>
      </c>
      <c r="I359" s="14">
        <v>1162400</v>
      </c>
      <c r="J359" s="29" t="s">
        <v>24</v>
      </c>
      <c r="K359">
        <f t="shared" si="40"/>
        <v>2</v>
      </c>
      <c r="L359">
        <f t="shared" si="41"/>
        <v>15</v>
      </c>
      <c r="M359" t="e">
        <f>VLOOKUP(E359,Index!$A$1:$B$7,2,0)</f>
        <v>#N/A</v>
      </c>
      <c r="N359" t="str">
        <f t="shared" si="42"/>
        <v>12/10</v>
      </c>
      <c r="O359" t="str">
        <f t="shared" si="43"/>
        <v>15/10</v>
      </c>
      <c r="Q359" s="14">
        <f t="shared" si="44"/>
        <v>0</v>
      </c>
      <c r="R359" s="14">
        <f t="shared" si="45"/>
        <v>0</v>
      </c>
      <c r="S359" s="14">
        <f t="shared" si="46"/>
        <v>0</v>
      </c>
      <c r="T359">
        <f>IF(F359="Airlines 4",IF(N359&lt;="15/10",IF(O359&gt;="02/10",IF(O359&lt;="30/11",'Data - Answer'!G359*15000,0),0),0),0)</f>
        <v>0</v>
      </c>
      <c r="U359" s="14"/>
      <c r="W359">
        <f t="shared" si="47"/>
        <v>34872</v>
      </c>
    </row>
    <row r="360" spans="2:23">
      <c r="B360" s="1">
        <v>53199699</v>
      </c>
      <c r="C360" s="2">
        <v>42289</v>
      </c>
      <c r="D360" s="2">
        <v>42292</v>
      </c>
      <c r="E360" t="s">
        <v>62</v>
      </c>
      <c r="F360" t="s">
        <v>11</v>
      </c>
      <c r="G360">
        <v>1</v>
      </c>
      <c r="H360">
        <v>503337</v>
      </c>
      <c r="I360" s="14">
        <v>500800</v>
      </c>
      <c r="J360" s="29" t="s">
        <v>24</v>
      </c>
      <c r="K360">
        <f t="shared" si="40"/>
        <v>2</v>
      </c>
      <c r="L360">
        <f t="shared" si="41"/>
        <v>15</v>
      </c>
      <c r="M360" t="str">
        <f>VLOOKUP(E360,Index!$A$1:$B$7,2,0)</f>
        <v>YES</v>
      </c>
      <c r="N360" t="str">
        <f t="shared" si="42"/>
        <v>12/10</v>
      </c>
      <c r="O360" t="str">
        <f t="shared" si="43"/>
        <v>15/10</v>
      </c>
      <c r="Q360" s="14">
        <f t="shared" si="44"/>
        <v>0</v>
      </c>
      <c r="R360" s="14">
        <f t="shared" si="45"/>
        <v>0</v>
      </c>
      <c r="S360" s="14">
        <f t="shared" si="46"/>
        <v>20000</v>
      </c>
      <c r="T360">
        <f>IF(F360="Airlines 4",IF(N360&lt;="15/10",IF(O360&gt;="02/10",IF(O360&lt;="30/11",'Data - Answer'!G360*15000,0),0),0),0)</f>
        <v>0</v>
      </c>
      <c r="U360" s="14"/>
      <c r="W360">
        <f t="shared" si="47"/>
        <v>15024</v>
      </c>
    </row>
    <row r="361" spans="2:23">
      <c r="B361" s="1">
        <v>53199958</v>
      </c>
      <c r="C361" s="2">
        <v>42289</v>
      </c>
      <c r="D361" s="2">
        <v>42299</v>
      </c>
      <c r="E361" t="s">
        <v>166</v>
      </c>
      <c r="F361" t="s">
        <v>11</v>
      </c>
      <c r="G361">
        <v>1</v>
      </c>
      <c r="H361">
        <v>1475900</v>
      </c>
      <c r="I361" s="14">
        <v>1467900</v>
      </c>
      <c r="J361" s="29" t="s">
        <v>24</v>
      </c>
      <c r="K361">
        <f t="shared" si="40"/>
        <v>2</v>
      </c>
      <c r="L361">
        <f t="shared" si="41"/>
        <v>15</v>
      </c>
      <c r="M361" t="e">
        <f>VLOOKUP(E361,Index!$A$1:$B$7,2,0)</f>
        <v>#N/A</v>
      </c>
      <c r="N361" t="str">
        <f t="shared" si="42"/>
        <v>12/10</v>
      </c>
      <c r="O361" t="str">
        <f t="shared" si="43"/>
        <v>22/10</v>
      </c>
      <c r="Q361" s="14">
        <f t="shared" si="44"/>
        <v>0</v>
      </c>
      <c r="R361" s="14">
        <f t="shared" si="45"/>
        <v>0</v>
      </c>
      <c r="S361" s="14">
        <f t="shared" si="46"/>
        <v>0</v>
      </c>
      <c r="T361">
        <f>IF(F361="Airlines 4",IF(N361&lt;="15/10",IF(O361&gt;="02/10",IF(O361&lt;="30/11",'Data - Answer'!G361*15000,0),0),0),0)</f>
        <v>0</v>
      </c>
      <c r="U361" s="14"/>
      <c r="W361">
        <f t="shared" si="47"/>
        <v>44037</v>
      </c>
    </row>
    <row r="362" spans="2:23">
      <c r="B362" s="1">
        <v>53199849</v>
      </c>
      <c r="C362" s="2">
        <v>42289</v>
      </c>
      <c r="D362" s="2">
        <v>42293</v>
      </c>
      <c r="E362" t="s">
        <v>48</v>
      </c>
      <c r="F362" t="s">
        <v>11</v>
      </c>
      <c r="G362">
        <v>1</v>
      </c>
      <c r="H362">
        <v>1343900</v>
      </c>
      <c r="I362" s="14">
        <v>1336600</v>
      </c>
      <c r="J362" s="29" t="s">
        <v>24</v>
      </c>
      <c r="K362">
        <f t="shared" si="40"/>
        <v>2</v>
      </c>
      <c r="L362">
        <f t="shared" si="41"/>
        <v>15</v>
      </c>
      <c r="M362" t="e">
        <f>VLOOKUP(E362,Index!$A$1:$B$7,2,0)</f>
        <v>#N/A</v>
      </c>
      <c r="N362" t="str">
        <f t="shared" si="42"/>
        <v>12/10</v>
      </c>
      <c r="O362" t="str">
        <f t="shared" si="43"/>
        <v>16/10</v>
      </c>
      <c r="Q362" s="14">
        <f t="shared" si="44"/>
        <v>0</v>
      </c>
      <c r="R362" s="14">
        <f t="shared" si="45"/>
        <v>0</v>
      </c>
      <c r="S362" s="14">
        <f t="shared" si="46"/>
        <v>0</v>
      </c>
      <c r="T362">
        <f>IF(F362="Airlines 4",IF(N362&lt;="15/10",IF(O362&gt;="02/10",IF(O362&lt;="30/11",'Data - Answer'!G362*15000,0),0),0),0)</f>
        <v>0</v>
      </c>
      <c r="U362" s="14"/>
      <c r="W362">
        <f t="shared" si="47"/>
        <v>40098</v>
      </c>
    </row>
    <row r="363" spans="2:23">
      <c r="B363" s="1">
        <v>53199505</v>
      </c>
      <c r="C363" s="2">
        <v>42289</v>
      </c>
      <c r="D363" s="2">
        <v>42328</v>
      </c>
      <c r="E363" t="s">
        <v>179</v>
      </c>
      <c r="F363" t="s">
        <v>11</v>
      </c>
      <c r="G363">
        <v>1</v>
      </c>
      <c r="H363">
        <v>1414604</v>
      </c>
      <c r="I363" s="14">
        <v>1428800</v>
      </c>
      <c r="J363" s="29" t="s">
        <v>24</v>
      </c>
      <c r="K363">
        <f t="shared" si="40"/>
        <v>2</v>
      </c>
      <c r="L363">
        <f t="shared" si="41"/>
        <v>15</v>
      </c>
      <c r="M363" t="e">
        <f>VLOOKUP(E363,Index!$A$1:$B$7,2,0)</f>
        <v>#N/A</v>
      </c>
      <c r="N363" t="str">
        <f t="shared" si="42"/>
        <v>12/10</v>
      </c>
      <c r="O363" t="str">
        <f t="shared" si="43"/>
        <v>20/11</v>
      </c>
      <c r="Q363" s="14">
        <f t="shared" si="44"/>
        <v>0</v>
      </c>
      <c r="R363" s="14">
        <f t="shared" si="45"/>
        <v>0</v>
      </c>
      <c r="S363" s="14">
        <f t="shared" si="46"/>
        <v>0</v>
      </c>
      <c r="T363">
        <f>IF(F363="Airlines 4",IF(N363&lt;="15/10",IF(O363&gt;="02/10",IF(O363&lt;="30/11",'Data - Answer'!G363*15000,0),0),0),0)</f>
        <v>0</v>
      </c>
      <c r="U363" s="14"/>
      <c r="W363">
        <f t="shared" si="47"/>
        <v>42864</v>
      </c>
    </row>
    <row r="364" spans="2:23">
      <c r="B364" s="1">
        <v>53199799</v>
      </c>
      <c r="C364" s="2">
        <v>42289</v>
      </c>
      <c r="D364" s="2">
        <v>42294</v>
      </c>
      <c r="E364" t="s">
        <v>40</v>
      </c>
      <c r="F364" t="s">
        <v>11</v>
      </c>
      <c r="G364">
        <v>1</v>
      </c>
      <c r="H364">
        <v>406900</v>
      </c>
      <c r="I364" s="14">
        <v>404300</v>
      </c>
      <c r="J364" s="29" t="s">
        <v>24</v>
      </c>
      <c r="K364">
        <f t="shared" si="40"/>
        <v>2</v>
      </c>
      <c r="L364">
        <f t="shared" si="41"/>
        <v>15</v>
      </c>
      <c r="M364" t="str">
        <f>VLOOKUP(E364,Index!$A$1:$B$7,2,0)</f>
        <v>YES</v>
      </c>
      <c r="N364" t="str">
        <f t="shared" si="42"/>
        <v>12/10</v>
      </c>
      <c r="O364" t="str">
        <f t="shared" si="43"/>
        <v>17/10</v>
      </c>
      <c r="Q364" s="14">
        <f t="shared" si="44"/>
        <v>0</v>
      </c>
      <c r="R364" s="14">
        <f t="shared" si="45"/>
        <v>0</v>
      </c>
      <c r="S364" s="14">
        <f t="shared" si="46"/>
        <v>20000</v>
      </c>
      <c r="T364">
        <f>IF(F364="Airlines 4",IF(N364&lt;="15/10",IF(O364&gt;="02/10",IF(O364&lt;="30/11",'Data - Answer'!G364*15000,0),0),0),0)</f>
        <v>0</v>
      </c>
      <c r="U364" s="14"/>
      <c r="W364">
        <f t="shared" si="47"/>
        <v>12129</v>
      </c>
    </row>
    <row r="365" spans="2:23">
      <c r="B365" s="1">
        <v>53199993</v>
      </c>
      <c r="C365" s="2">
        <v>42289</v>
      </c>
      <c r="D365" s="2">
        <v>42293</v>
      </c>
      <c r="E365" t="s">
        <v>180</v>
      </c>
      <c r="F365" t="s">
        <v>11</v>
      </c>
      <c r="G365">
        <v>1</v>
      </c>
      <c r="H365">
        <v>419000</v>
      </c>
      <c r="I365" s="14">
        <v>418900</v>
      </c>
      <c r="J365" s="29" t="s">
        <v>24</v>
      </c>
      <c r="K365">
        <f t="shared" si="40"/>
        <v>2</v>
      </c>
      <c r="L365">
        <f t="shared" si="41"/>
        <v>15</v>
      </c>
      <c r="M365" t="e">
        <f>VLOOKUP(E365,Index!$A$1:$B$7,2,0)</f>
        <v>#N/A</v>
      </c>
      <c r="N365" t="str">
        <f t="shared" si="42"/>
        <v>12/10</v>
      </c>
      <c r="O365" t="str">
        <f t="shared" si="43"/>
        <v>16/10</v>
      </c>
      <c r="Q365" s="14">
        <f t="shared" si="44"/>
        <v>0</v>
      </c>
      <c r="R365" s="14">
        <f t="shared" si="45"/>
        <v>0</v>
      </c>
      <c r="S365" s="14">
        <f t="shared" si="46"/>
        <v>0</v>
      </c>
      <c r="T365">
        <f>IF(F365="Airlines 4",IF(N365&lt;="15/10",IF(O365&gt;="02/10",IF(O365&lt;="30/11",'Data - Answer'!G365*15000,0),0),0),0)</f>
        <v>0</v>
      </c>
      <c r="U365" s="14"/>
      <c r="W365">
        <f t="shared" si="47"/>
        <v>12567</v>
      </c>
    </row>
    <row r="366" spans="2:23">
      <c r="B366" s="1">
        <v>53199995</v>
      </c>
      <c r="C366" s="2">
        <v>42289</v>
      </c>
      <c r="D366" s="2">
        <v>42294</v>
      </c>
      <c r="E366" t="s">
        <v>74</v>
      </c>
      <c r="F366" t="s">
        <v>11</v>
      </c>
      <c r="G366">
        <v>1</v>
      </c>
      <c r="H366">
        <v>679000</v>
      </c>
      <c r="I366" s="14">
        <v>677900</v>
      </c>
      <c r="J366" s="29" t="s">
        <v>24</v>
      </c>
      <c r="K366">
        <f t="shared" si="40"/>
        <v>2</v>
      </c>
      <c r="L366">
        <f t="shared" si="41"/>
        <v>15</v>
      </c>
      <c r="M366" t="e">
        <f>VLOOKUP(E366,Index!$A$1:$B$7,2,0)</f>
        <v>#N/A</v>
      </c>
      <c r="N366" t="str">
        <f t="shared" si="42"/>
        <v>12/10</v>
      </c>
      <c r="O366" t="str">
        <f t="shared" si="43"/>
        <v>17/10</v>
      </c>
      <c r="Q366" s="14">
        <f t="shared" si="44"/>
        <v>0</v>
      </c>
      <c r="R366" s="14">
        <f t="shared" si="45"/>
        <v>0</v>
      </c>
      <c r="S366" s="14">
        <f t="shared" si="46"/>
        <v>0</v>
      </c>
      <c r="T366">
        <f>IF(F366="Airlines 4",IF(N366&lt;="15/10",IF(O366&gt;="02/10",IF(O366&lt;="30/11",'Data - Answer'!G366*15000,0),0),0),0)</f>
        <v>0</v>
      </c>
      <c r="U366" s="14"/>
      <c r="W366">
        <f t="shared" si="47"/>
        <v>20337</v>
      </c>
    </row>
    <row r="367" spans="2:23">
      <c r="B367" s="1">
        <v>53199408</v>
      </c>
      <c r="C367" s="2">
        <v>42289</v>
      </c>
      <c r="D367" s="2">
        <v>42290</v>
      </c>
      <c r="E367" t="s">
        <v>40</v>
      </c>
      <c r="F367" t="s">
        <v>11</v>
      </c>
      <c r="G367">
        <v>1</v>
      </c>
      <c r="H367">
        <v>373466</v>
      </c>
      <c r="I367" s="14">
        <v>371000</v>
      </c>
      <c r="J367" s="29" t="s">
        <v>24</v>
      </c>
      <c r="K367">
        <f t="shared" si="40"/>
        <v>2</v>
      </c>
      <c r="L367">
        <f t="shared" si="41"/>
        <v>15</v>
      </c>
      <c r="M367" t="str">
        <f>VLOOKUP(E367,Index!$A$1:$B$7,2,0)</f>
        <v>YES</v>
      </c>
      <c r="N367" t="str">
        <f t="shared" si="42"/>
        <v>12/10</v>
      </c>
      <c r="O367" t="str">
        <f t="shared" si="43"/>
        <v>13/10</v>
      </c>
      <c r="Q367" s="14">
        <f t="shared" si="44"/>
        <v>0</v>
      </c>
      <c r="R367" s="14">
        <f t="shared" si="45"/>
        <v>0</v>
      </c>
      <c r="S367" s="14">
        <f t="shared" si="46"/>
        <v>20000</v>
      </c>
      <c r="T367">
        <f>IF(F367="Airlines 4",IF(N367&lt;="15/10",IF(O367&gt;="02/10",IF(O367&lt;="30/11",'Data - Answer'!G367*15000,0),0),0),0)</f>
        <v>0</v>
      </c>
      <c r="U367" s="14"/>
      <c r="W367">
        <f t="shared" si="47"/>
        <v>11130</v>
      </c>
    </row>
    <row r="368" spans="2:23">
      <c r="B368" s="1">
        <v>53200045</v>
      </c>
      <c r="C368" s="2">
        <v>42289</v>
      </c>
      <c r="D368" s="2">
        <v>42296</v>
      </c>
      <c r="E368" t="s">
        <v>145</v>
      </c>
      <c r="F368" t="s">
        <v>11</v>
      </c>
      <c r="G368">
        <v>1</v>
      </c>
      <c r="H368">
        <v>519094</v>
      </c>
      <c r="I368" s="14">
        <v>515900</v>
      </c>
      <c r="J368" s="29" t="s">
        <v>24</v>
      </c>
      <c r="K368">
        <f t="shared" si="40"/>
        <v>2</v>
      </c>
      <c r="L368">
        <f t="shared" si="41"/>
        <v>15</v>
      </c>
      <c r="M368" t="e">
        <f>VLOOKUP(E368,Index!$A$1:$B$7,2,0)</f>
        <v>#N/A</v>
      </c>
      <c r="N368" t="str">
        <f t="shared" si="42"/>
        <v>12/10</v>
      </c>
      <c r="O368" t="str">
        <f t="shared" si="43"/>
        <v>19/10</v>
      </c>
      <c r="Q368" s="14">
        <f t="shared" si="44"/>
        <v>0</v>
      </c>
      <c r="R368" s="14">
        <f t="shared" si="45"/>
        <v>0</v>
      </c>
      <c r="S368" s="14">
        <f t="shared" si="46"/>
        <v>0</v>
      </c>
      <c r="T368">
        <f>IF(F368="Airlines 4",IF(N368&lt;="15/10",IF(O368&gt;="02/10",IF(O368&lt;="30/11",'Data - Answer'!G368*15000,0),0),0),0)</f>
        <v>0</v>
      </c>
      <c r="U368" s="14"/>
      <c r="W368">
        <f t="shared" si="47"/>
        <v>15477</v>
      </c>
    </row>
    <row r="369" spans="2:23">
      <c r="B369" s="1">
        <v>53199669</v>
      </c>
      <c r="C369" s="2">
        <v>42289</v>
      </c>
      <c r="D369" s="2">
        <v>42290</v>
      </c>
      <c r="E369" t="s">
        <v>48</v>
      </c>
      <c r="F369" t="s">
        <v>11</v>
      </c>
      <c r="G369">
        <v>1</v>
      </c>
      <c r="H369">
        <v>584620</v>
      </c>
      <c r="I369" s="14">
        <v>581200</v>
      </c>
      <c r="J369" s="29" t="s">
        <v>24</v>
      </c>
      <c r="K369">
        <f t="shared" si="40"/>
        <v>2</v>
      </c>
      <c r="L369">
        <f t="shared" si="41"/>
        <v>15</v>
      </c>
      <c r="M369" t="e">
        <f>VLOOKUP(E369,Index!$A$1:$B$7,2,0)</f>
        <v>#N/A</v>
      </c>
      <c r="N369" t="str">
        <f t="shared" si="42"/>
        <v>12/10</v>
      </c>
      <c r="O369" t="str">
        <f t="shared" si="43"/>
        <v>13/10</v>
      </c>
      <c r="Q369" s="14">
        <f t="shared" si="44"/>
        <v>0</v>
      </c>
      <c r="R369" s="14">
        <f t="shared" si="45"/>
        <v>0</v>
      </c>
      <c r="S369" s="14">
        <f t="shared" si="46"/>
        <v>0</v>
      </c>
      <c r="T369">
        <f>IF(F369="Airlines 4",IF(N369&lt;="15/10",IF(O369&gt;="02/10",IF(O369&lt;="30/11",'Data - Answer'!G369*15000,0),0),0),0)</f>
        <v>0</v>
      </c>
      <c r="U369" s="14"/>
      <c r="W369">
        <f t="shared" si="47"/>
        <v>17436</v>
      </c>
    </row>
    <row r="370" spans="2:23">
      <c r="B370" s="1">
        <v>53200042</v>
      </c>
      <c r="C370" s="2">
        <v>42289</v>
      </c>
      <c r="D370" s="2">
        <v>42296</v>
      </c>
      <c r="E370" t="s">
        <v>108</v>
      </c>
      <c r="F370" t="s">
        <v>11</v>
      </c>
      <c r="G370">
        <v>2</v>
      </c>
      <c r="H370">
        <v>1333800</v>
      </c>
      <c r="I370" s="14">
        <v>1327000</v>
      </c>
      <c r="J370" s="29" t="s">
        <v>22</v>
      </c>
      <c r="K370">
        <f t="shared" si="40"/>
        <v>2</v>
      </c>
      <c r="L370">
        <f t="shared" si="41"/>
        <v>15</v>
      </c>
      <c r="M370" t="e">
        <f>VLOOKUP(E370,Index!$A$1:$B$7,2,0)</f>
        <v>#N/A</v>
      </c>
      <c r="N370" t="str">
        <f t="shared" si="42"/>
        <v>12/10</v>
      </c>
      <c r="O370" t="str">
        <f t="shared" si="43"/>
        <v>19/10</v>
      </c>
      <c r="Q370" s="14">
        <f t="shared" si="44"/>
        <v>0</v>
      </c>
      <c r="R370" s="14">
        <f t="shared" si="45"/>
        <v>0</v>
      </c>
      <c r="S370" s="14">
        <f t="shared" si="46"/>
        <v>0</v>
      </c>
      <c r="T370">
        <f>IF(F370="Airlines 4",IF(N370&lt;="15/10",IF(O370&gt;="02/10",IF(O370&lt;="30/11",'Data - Answer'!G370*15000,0),0),0),0)</f>
        <v>0</v>
      </c>
      <c r="U370" s="14"/>
      <c r="W370">
        <f t="shared" si="47"/>
        <v>0</v>
      </c>
    </row>
    <row r="371" spans="2:23">
      <c r="B371" s="1">
        <v>53200063</v>
      </c>
      <c r="C371" s="2">
        <v>42289</v>
      </c>
      <c r="D371" s="2">
        <v>42309</v>
      </c>
      <c r="E371" t="s">
        <v>43</v>
      </c>
      <c r="F371" t="s">
        <v>11</v>
      </c>
      <c r="G371">
        <v>1</v>
      </c>
      <c r="H371">
        <v>538337</v>
      </c>
      <c r="I371" s="14">
        <v>535600</v>
      </c>
      <c r="J371" s="29" t="s">
        <v>22</v>
      </c>
      <c r="K371">
        <f t="shared" si="40"/>
        <v>2</v>
      </c>
      <c r="L371">
        <f t="shared" si="41"/>
        <v>15</v>
      </c>
      <c r="M371" t="str">
        <f>VLOOKUP(E371,Index!$A$1:$B$7,2,0)</f>
        <v>YES</v>
      </c>
      <c r="N371" t="str">
        <f t="shared" si="42"/>
        <v>12/10</v>
      </c>
      <c r="O371" t="str">
        <f t="shared" si="43"/>
        <v>01/11</v>
      </c>
      <c r="Q371" s="14">
        <f t="shared" si="44"/>
        <v>0</v>
      </c>
      <c r="R371" s="14">
        <f t="shared" si="45"/>
        <v>0</v>
      </c>
      <c r="S371" s="14">
        <f t="shared" si="46"/>
        <v>20000</v>
      </c>
      <c r="T371">
        <f>IF(F371="Airlines 4",IF(N371&lt;="15/10",IF(O371&gt;="02/10",IF(O371&lt;="30/11",'Data - Answer'!G371*15000,0),0),0),0)</f>
        <v>0</v>
      </c>
      <c r="U371" s="14"/>
      <c r="W371">
        <f t="shared" si="47"/>
        <v>0</v>
      </c>
    </row>
    <row r="372" spans="2:23">
      <c r="B372" s="1">
        <v>53200062</v>
      </c>
      <c r="C372" s="2">
        <v>42293</v>
      </c>
      <c r="D372" s="2">
        <v>42296</v>
      </c>
      <c r="E372" t="s">
        <v>43</v>
      </c>
      <c r="F372" t="s">
        <v>11</v>
      </c>
      <c r="G372">
        <v>1</v>
      </c>
      <c r="H372">
        <v>538337</v>
      </c>
      <c r="I372" s="14">
        <v>535600</v>
      </c>
      <c r="J372" s="29" t="s">
        <v>22</v>
      </c>
      <c r="K372">
        <f t="shared" si="40"/>
        <v>6</v>
      </c>
      <c r="L372">
        <f t="shared" si="41"/>
        <v>15</v>
      </c>
      <c r="M372" t="str">
        <f>VLOOKUP(E372,Index!$A$1:$B$7,2,0)</f>
        <v>YES</v>
      </c>
      <c r="N372" t="str">
        <f t="shared" si="42"/>
        <v>16/10</v>
      </c>
      <c r="O372" t="str">
        <f t="shared" si="43"/>
        <v>19/10</v>
      </c>
      <c r="Q372" s="14">
        <f t="shared" si="44"/>
        <v>0</v>
      </c>
      <c r="R372" s="14">
        <f t="shared" si="45"/>
        <v>0</v>
      </c>
      <c r="S372" s="14">
        <f t="shared" si="46"/>
        <v>20000</v>
      </c>
      <c r="T372">
        <f>IF(F372="Airlines 4",IF(N372&lt;="15/10",IF(O372&gt;="02/10",IF(O372&lt;="30/11",'Data - Answer'!G372*15000,0),0),0),0)</f>
        <v>0</v>
      </c>
      <c r="U372" s="14"/>
      <c r="W372">
        <f t="shared" si="47"/>
        <v>0</v>
      </c>
    </row>
    <row r="373" spans="2:23">
      <c r="B373" s="1">
        <v>53200090</v>
      </c>
      <c r="C373" s="2">
        <v>42293</v>
      </c>
      <c r="D373" s="2">
        <v>42297</v>
      </c>
      <c r="E373" t="s">
        <v>43</v>
      </c>
      <c r="F373" t="s">
        <v>11</v>
      </c>
      <c r="G373">
        <v>1</v>
      </c>
      <c r="H373">
        <v>584900</v>
      </c>
      <c r="I373" s="14">
        <v>581900</v>
      </c>
      <c r="J373" s="29" t="s">
        <v>24</v>
      </c>
      <c r="K373">
        <f t="shared" si="40"/>
        <v>6</v>
      </c>
      <c r="L373">
        <f t="shared" si="41"/>
        <v>15</v>
      </c>
      <c r="M373" t="str">
        <f>VLOOKUP(E373,Index!$A$1:$B$7,2,0)</f>
        <v>YES</v>
      </c>
      <c r="N373" t="str">
        <f t="shared" si="42"/>
        <v>16/10</v>
      </c>
      <c r="O373" t="str">
        <f t="shared" si="43"/>
        <v>20/10</v>
      </c>
      <c r="Q373" s="14">
        <f t="shared" si="44"/>
        <v>0</v>
      </c>
      <c r="R373" s="14">
        <f t="shared" si="45"/>
        <v>0</v>
      </c>
      <c r="S373" s="14">
        <f t="shared" si="46"/>
        <v>20000</v>
      </c>
      <c r="T373">
        <f>IF(F373="Airlines 4",IF(N373&lt;="15/10",IF(O373&gt;="02/10",IF(O373&lt;="30/11",'Data - Answer'!G373*15000,0),0),0),0)</f>
        <v>0</v>
      </c>
      <c r="U373" s="14"/>
      <c r="W373">
        <f t="shared" si="47"/>
        <v>17457</v>
      </c>
    </row>
    <row r="374" spans="2:23">
      <c r="B374" s="1">
        <v>53199807</v>
      </c>
      <c r="C374" s="2">
        <v>42293</v>
      </c>
      <c r="D374" s="2">
        <v>42330</v>
      </c>
      <c r="E374" t="s">
        <v>153</v>
      </c>
      <c r="F374" t="s">
        <v>11</v>
      </c>
      <c r="G374">
        <v>1</v>
      </c>
      <c r="H374">
        <v>439993</v>
      </c>
      <c r="I374" s="14">
        <v>437200</v>
      </c>
      <c r="J374" s="29" t="s">
        <v>26</v>
      </c>
      <c r="K374">
        <f t="shared" si="40"/>
        <v>6</v>
      </c>
      <c r="L374">
        <f t="shared" si="41"/>
        <v>15</v>
      </c>
      <c r="M374" t="e">
        <f>VLOOKUP(E374,Index!$A$1:$B$7,2,0)</f>
        <v>#N/A</v>
      </c>
      <c r="N374" t="str">
        <f t="shared" si="42"/>
        <v>16/10</v>
      </c>
      <c r="O374" t="str">
        <f t="shared" si="43"/>
        <v>22/11</v>
      </c>
      <c r="Q374" s="14">
        <f t="shared" si="44"/>
        <v>0</v>
      </c>
      <c r="R374" s="14">
        <f t="shared" si="45"/>
        <v>0</v>
      </c>
      <c r="S374" s="14">
        <f t="shared" si="46"/>
        <v>0</v>
      </c>
      <c r="T374">
        <f>IF(F374="Airlines 4",IF(N374&lt;="15/10",IF(O374&gt;="02/10",IF(O374&lt;="30/11",'Data - Answer'!G374*15000,0),0),0),0)</f>
        <v>0</v>
      </c>
      <c r="U374" s="14"/>
      <c r="W374">
        <f t="shared" si="47"/>
        <v>4000</v>
      </c>
    </row>
    <row r="375" spans="2:23">
      <c r="B375" s="1">
        <v>53200105</v>
      </c>
      <c r="C375" s="2">
        <v>42293</v>
      </c>
      <c r="D375" s="2">
        <v>42296</v>
      </c>
      <c r="E375" t="s">
        <v>74</v>
      </c>
      <c r="F375" t="s">
        <v>11</v>
      </c>
      <c r="G375">
        <v>2</v>
      </c>
      <c r="H375">
        <v>1237686</v>
      </c>
      <c r="I375" s="14">
        <v>1236938</v>
      </c>
      <c r="J375" s="29" t="s">
        <v>24</v>
      </c>
      <c r="K375">
        <f t="shared" si="40"/>
        <v>6</v>
      </c>
      <c r="L375">
        <f t="shared" si="41"/>
        <v>15</v>
      </c>
      <c r="M375" t="e">
        <f>VLOOKUP(E375,Index!$A$1:$B$7,2,0)</f>
        <v>#N/A</v>
      </c>
      <c r="N375" t="str">
        <f t="shared" si="42"/>
        <v>16/10</v>
      </c>
      <c r="O375" t="str">
        <f t="shared" si="43"/>
        <v>19/10</v>
      </c>
      <c r="Q375" s="14">
        <f t="shared" si="44"/>
        <v>0</v>
      </c>
      <c r="R375" s="14">
        <f t="shared" si="45"/>
        <v>0</v>
      </c>
      <c r="S375" s="14">
        <f t="shared" si="46"/>
        <v>0</v>
      </c>
      <c r="T375">
        <f>IF(F375="Airlines 4",IF(N375&lt;="15/10",IF(O375&gt;="02/10",IF(O375&lt;="30/11",'Data - Answer'!G375*15000,0),0),0),0)</f>
        <v>0</v>
      </c>
      <c r="U375" s="14"/>
      <c r="W375">
        <f t="shared" si="47"/>
        <v>37108.14</v>
      </c>
    </row>
    <row r="376" spans="2:23">
      <c r="B376" s="1">
        <v>53200072</v>
      </c>
      <c r="C376" s="2">
        <v>42293</v>
      </c>
      <c r="D376" s="2">
        <v>42309</v>
      </c>
      <c r="E376" t="s">
        <v>43</v>
      </c>
      <c r="F376" t="s">
        <v>11</v>
      </c>
      <c r="G376">
        <v>1</v>
      </c>
      <c r="H376">
        <v>538337</v>
      </c>
      <c r="I376" s="14">
        <v>535100</v>
      </c>
      <c r="J376" s="29" t="s">
        <v>26</v>
      </c>
      <c r="K376">
        <f t="shared" si="40"/>
        <v>6</v>
      </c>
      <c r="L376">
        <f t="shared" si="41"/>
        <v>15</v>
      </c>
      <c r="M376" t="str">
        <f>VLOOKUP(E376,Index!$A$1:$B$7,2,0)</f>
        <v>YES</v>
      </c>
      <c r="N376" t="str">
        <f t="shared" si="42"/>
        <v>16/10</v>
      </c>
      <c r="O376" t="str">
        <f t="shared" si="43"/>
        <v>01/11</v>
      </c>
      <c r="Q376" s="14">
        <f t="shared" si="44"/>
        <v>0</v>
      </c>
      <c r="R376" s="14">
        <f t="shared" si="45"/>
        <v>0</v>
      </c>
      <c r="S376" s="14">
        <f t="shared" si="46"/>
        <v>20000</v>
      </c>
      <c r="T376">
        <f>IF(F376="Airlines 4",IF(N376&lt;="15/10",IF(O376&gt;="02/10",IF(O376&lt;="30/11",'Data - Answer'!G376*15000,0),0),0),0)</f>
        <v>0</v>
      </c>
      <c r="U376" s="14"/>
      <c r="W376">
        <f t="shared" si="47"/>
        <v>4000</v>
      </c>
    </row>
    <row r="377" spans="2:23">
      <c r="B377" s="1">
        <v>53199795</v>
      </c>
      <c r="C377" s="2">
        <v>42293</v>
      </c>
      <c r="D377" s="2">
        <v>42297</v>
      </c>
      <c r="E377" t="s">
        <v>97</v>
      </c>
      <c r="F377" t="s">
        <v>11</v>
      </c>
      <c r="G377">
        <v>1</v>
      </c>
      <c r="H377">
        <v>368466</v>
      </c>
      <c r="I377" s="14">
        <v>366100</v>
      </c>
      <c r="J377" s="29" t="s">
        <v>24</v>
      </c>
      <c r="K377">
        <f t="shared" si="40"/>
        <v>6</v>
      </c>
      <c r="L377">
        <f t="shared" si="41"/>
        <v>15</v>
      </c>
      <c r="M377" t="str">
        <f>VLOOKUP(E377,Index!$A$1:$B$7,2,0)</f>
        <v>YES</v>
      </c>
      <c r="N377" t="str">
        <f t="shared" si="42"/>
        <v>16/10</v>
      </c>
      <c r="O377" t="str">
        <f t="shared" si="43"/>
        <v>20/10</v>
      </c>
      <c r="Q377" s="14">
        <f t="shared" si="44"/>
        <v>0</v>
      </c>
      <c r="R377" s="14">
        <f t="shared" si="45"/>
        <v>0</v>
      </c>
      <c r="S377" s="14">
        <f t="shared" si="46"/>
        <v>20000</v>
      </c>
      <c r="T377">
        <f>IF(F377="Airlines 4",IF(N377&lt;="15/10",IF(O377&gt;="02/10",IF(O377&lt;="30/11",'Data - Answer'!G377*15000,0),0),0),0)</f>
        <v>0</v>
      </c>
      <c r="U377" s="14"/>
      <c r="W377">
        <f t="shared" si="47"/>
        <v>10983</v>
      </c>
    </row>
    <row r="378" spans="2:23">
      <c r="B378" s="1">
        <v>53200150</v>
      </c>
      <c r="C378" s="2">
        <v>42293</v>
      </c>
      <c r="D378" s="2">
        <v>42295</v>
      </c>
      <c r="E378" t="s">
        <v>41</v>
      </c>
      <c r="F378" t="s">
        <v>11</v>
      </c>
      <c r="G378">
        <v>1</v>
      </c>
      <c r="H378">
        <v>868900</v>
      </c>
      <c r="I378" s="14">
        <v>864500</v>
      </c>
      <c r="J378" s="29" t="s">
        <v>22</v>
      </c>
      <c r="K378">
        <f t="shared" si="40"/>
        <v>6</v>
      </c>
      <c r="L378">
        <f t="shared" si="41"/>
        <v>15</v>
      </c>
      <c r="M378" t="e">
        <f>VLOOKUP(E378,Index!$A$1:$B$7,2,0)</f>
        <v>#N/A</v>
      </c>
      <c r="N378" t="str">
        <f t="shared" si="42"/>
        <v>16/10</v>
      </c>
      <c r="O378" t="str">
        <f t="shared" si="43"/>
        <v>18/10</v>
      </c>
      <c r="Q378" s="14">
        <f t="shared" si="44"/>
        <v>0</v>
      </c>
      <c r="R378" s="14">
        <f t="shared" si="45"/>
        <v>0</v>
      </c>
      <c r="S378" s="14">
        <f t="shared" si="46"/>
        <v>0</v>
      </c>
      <c r="T378">
        <f>IF(F378="Airlines 4",IF(N378&lt;="15/10",IF(O378&gt;="02/10",IF(O378&lt;="30/11",'Data - Answer'!G378*15000,0),0),0),0)</f>
        <v>0</v>
      </c>
      <c r="U378" s="14"/>
      <c r="W378">
        <f t="shared" si="47"/>
        <v>0</v>
      </c>
    </row>
    <row r="379" spans="2:23">
      <c r="B379" s="1">
        <v>53200123</v>
      </c>
      <c r="C379" s="2">
        <v>42293</v>
      </c>
      <c r="D379" s="2">
        <v>42298</v>
      </c>
      <c r="E379" t="s">
        <v>181</v>
      </c>
      <c r="F379" t="s">
        <v>11</v>
      </c>
      <c r="G379">
        <v>1</v>
      </c>
      <c r="H379">
        <v>314642</v>
      </c>
      <c r="I379" s="14">
        <v>311466</v>
      </c>
      <c r="J379" s="29" t="s">
        <v>26</v>
      </c>
      <c r="K379">
        <f t="shared" si="40"/>
        <v>6</v>
      </c>
      <c r="L379">
        <f t="shared" si="41"/>
        <v>15</v>
      </c>
      <c r="M379" t="e">
        <f>VLOOKUP(E379,Index!$A$1:$B$7,2,0)</f>
        <v>#N/A</v>
      </c>
      <c r="N379" t="str">
        <f t="shared" si="42"/>
        <v>16/10</v>
      </c>
      <c r="O379" t="str">
        <f t="shared" si="43"/>
        <v>21/10</v>
      </c>
      <c r="Q379" s="14">
        <f t="shared" si="44"/>
        <v>0</v>
      </c>
      <c r="R379" s="14">
        <f t="shared" si="45"/>
        <v>0</v>
      </c>
      <c r="S379" s="14">
        <f t="shared" si="46"/>
        <v>0</v>
      </c>
      <c r="T379">
        <f>IF(F379="Airlines 4",IF(N379&lt;="15/10",IF(O379&gt;="02/10",IF(O379&lt;="30/11",'Data - Answer'!G379*15000,0),0),0),0)</f>
        <v>0</v>
      </c>
      <c r="U379" s="14"/>
      <c r="W379">
        <f t="shared" si="47"/>
        <v>4000</v>
      </c>
    </row>
    <row r="380" spans="2:23">
      <c r="B380" s="1">
        <v>53200126</v>
      </c>
      <c r="C380" s="2">
        <v>42293</v>
      </c>
      <c r="D380" s="2">
        <v>42295</v>
      </c>
      <c r="E380" t="s">
        <v>41</v>
      </c>
      <c r="F380" t="s">
        <v>11</v>
      </c>
      <c r="G380">
        <v>2</v>
      </c>
      <c r="H380">
        <v>1249240</v>
      </c>
      <c r="I380" s="14">
        <v>1242800</v>
      </c>
      <c r="J380" s="29" t="s">
        <v>26</v>
      </c>
      <c r="K380">
        <f t="shared" si="40"/>
        <v>6</v>
      </c>
      <c r="L380">
        <f t="shared" si="41"/>
        <v>15</v>
      </c>
      <c r="M380" t="e">
        <f>VLOOKUP(E380,Index!$A$1:$B$7,2,0)</f>
        <v>#N/A</v>
      </c>
      <c r="N380" t="str">
        <f t="shared" si="42"/>
        <v>16/10</v>
      </c>
      <c r="O380" t="str">
        <f t="shared" si="43"/>
        <v>18/10</v>
      </c>
      <c r="Q380" s="14">
        <f t="shared" si="44"/>
        <v>0</v>
      </c>
      <c r="R380" s="14">
        <f t="shared" si="45"/>
        <v>0</v>
      </c>
      <c r="S380" s="14">
        <f t="shared" si="46"/>
        <v>0</v>
      </c>
      <c r="T380">
        <f>IF(F380="Airlines 4",IF(N380&lt;="15/10",IF(O380&gt;="02/10",IF(O380&lt;="30/11",'Data - Answer'!G380*15000,0),0),0),0)</f>
        <v>0</v>
      </c>
      <c r="U380" s="14"/>
      <c r="W380">
        <f t="shared" si="47"/>
        <v>4000</v>
      </c>
    </row>
    <row r="381" spans="2:23">
      <c r="B381" s="1">
        <v>53200195</v>
      </c>
      <c r="C381" s="2">
        <v>42293</v>
      </c>
      <c r="D381" s="2">
        <v>42294</v>
      </c>
      <c r="E381" t="s">
        <v>159</v>
      </c>
      <c r="F381" t="s">
        <v>11</v>
      </c>
      <c r="G381">
        <v>1</v>
      </c>
      <c r="H381">
        <v>227524</v>
      </c>
      <c r="I381" s="14">
        <v>227500</v>
      </c>
      <c r="J381" s="29" t="s">
        <v>26</v>
      </c>
      <c r="K381">
        <f t="shared" si="40"/>
        <v>6</v>
      </c>
      <c r="L381">
        <f t="shared" si="41"/>
        <v>15</v>
      </c>
      <c r="M381" t="e">
        <f>VLOOKUP(E381,Index!$A$1:$B$7,2,0)</f>
        <v>#N/A</v>
      </c>
      <c r="N381" t="str">
        <f t="shared" si="42"/>
        <v>16/10</v>
      </c>
      <c r="O381" t="str">
        <f t="shared" si="43"/>
        <v>17/10</v>
      </c>
      <c r="Q381" s="14">
        <f t="shared" si="44"/>
        <v>0</v>
      </c>
      <c r="R381" s="14">
        <f t="shared" si="45"/>
        <v>0</v>
      </c>
      <c r="S381" s="14">
        <f t="shared" si="46"/>
        <v>0</v>
      </c>
      <c r="T381">
        <f>IF(F381="Airlines 4",IF(N381&lt;="15/10",IF(O381&gt;="02/10",IF(O381&lt;="30/11",'Data - Answer'!G381*15000,0),0),0),0)</f>
        <v>0</v>
      </c>
      <c r="U381" s="14"/>
      <c r="W381">
        <f t="shared" si="47"/>
        <v>4000</v>
      </c>
    </row>
    <row r="382" spans="2:23">
      <c r="B382" s="1">
        <v>53200141</v>
      </c>
      <c r="C382" s="2">
        <v>42293</v>
      </c>
      <c r="D382" s="2">
        <v>42310</v>
      </c>
      <c r="E382" t="s">
        <v>62</v>
      </c>
      <c r="F382" t="s">
        <v>11</v>
      </c>
      <c r="G382">
        <v>1</v>
      </c>
      <c r="H382">
        <v>725900</v>
      </c>
      <c r="I382" s="14">
        <v>721700</v>
      </c>
      <c r="J382" s="29" t="s">
        <v>26</v>
      </c>
      <c r="K382">
        <f t="shared" si="40"/>
        <v>6</v>
      </c>
      <c r="L382">
        <f t="shared" si="41"/>
        <v>15</v>
      </c>
      <c r="M382" t="str">
        <f>VLOOKUP(E382,Index!$A$1:$B$7,2,0)</f>
        <v>YES</v>
      </c>
      <c r="N382" t="str">
        <f t="shared" si="42"/>
        <v>16/10</v>
      </c>
      <c r="O382" t="str">
        <f t="shared" si="43"/>
        <v>02/11</v>
      </c>
      <c r="Q382" s="14">
        <f t="shared" si="44"/>
        <v>0</v>
      </c>
      <c r="R382" s="14">
        <f t="shared" si="45"/>
        <v>0</v>
      </c>
      <c r="S382" s="14">
        <f t="shared" si="46"/>
        <v>20000</v>
      </c>
      <c r="T382">
        <f>IF(F382="Airlines 4",IF(N382&lt;="15/10",IF(O382&gt;="02/10",IF(O382&lt;="30/11",'Data - Answer'!G382*15000,0),0),0),0)</f>
        <v>0</v>
      </c>
      <c r="U382" s="14"/>
      <c r="W382">
        <f t="shared" si="47"/>
        <v>4000</v>
      </c>
    </row>
    <row r="383" spans="2:23">
      <c r="B383" s="1">
        <v>53200181</v>
      </c>
      <c r="C383" s="2">
        <v>42293</v>
      </c>
      <c r="D383" s="2">
        <v>42294</v>
      </c>
      <c r="E383" t="s">
        <v>41</v>
      </c>
      <c r="F383" t="s">
        <v>11</v>
      </c>
      <c r="G383">
        <v>1</v>
      </c>
      <c r="H383">
        <v>549620</v>
      </c>
      <c r="I383" s="14">
        <v>546400</v>
      </c>
      <c r="J383" s="29" t="s">
        <v>26</v>
      </c>
      <c r="K383">
        <f t="shared" si="40"/>
        <v>6</v>
      </c>
      <c r="L383">
        <f t="shared" si="41"/>
        <v>15</v>
      </c>
      <c r="M383" t="e">
        <f>VLOOKUP(E383,Index!$A$1:$B$7,2,0)</f>
        <v>#N/A</v>
      </c>
      <c r="N383" t="str">
        <f t="shared" si="42"/>
        <v>16/10</v>
      </c>
      <c r="O383" t="str">
        <f t="shared" si="43"/>
        <v>17/10</v>
      </c>
      <c r="Q383" s="14">
        <f t="shared" si="44"/>
        <v>0</v>
      </c>
      <c r="R383" s="14">
        <f t="shared" si="45"/>
        <v>0</v>
      </c>
      <c r="S383" s="14">
        <f t="shared" si="46"/>
        <v>0</v>
      </c>
      <c r="T383">
        <f>IF(F383="Airlines 4",IF(N383&lt;="15/10",IF(O383&gt;="02/10",IF(O383&lt;="30/11",'Data - Answer'!G383*15000,0),0),0),0)</f>
        <v>0</v>
      </c>
      <c r="U383" s="14"/>
      <c r="W383">
        <f t="shared" si="47"/>
        <v>4000</v>
      </c>
    </row>
    <row r="384" spans="2:23">
      <c r="B384" s="1">
        <v>53200102</v>
      </c>
      <c r="C384" s="2">
        <v>42293</v>
      </c>
      <c r="D384" s="2">
        <v>42297</v>
      </c>
      <c r="E384" t="s">
        <v>182</v>
      </c>
      <c r="F384" t="s">
        <v>11</v>
      </c>
      <c r="G384">
        <v>1</v>
      </c>
      <c r="H384">
        <v>699000</v>
      </c>
      <c r="I384" s="14">
        <v>698900</v>
      </c>
      <c r="J384" s="29" t="s">
        <v>26</v>
      </c>
      <c r="K384">
        <f t="shared" si="40"/>
        <v>6</v>
      </c>
      <c r="L384">
        <f t="shared" si="41"/>
        <v>15</v>
      </c>
      <c r="M384" t="e">
        <f>VLOOKUP(E384,Index!$A$1:$B$7,2,0)</f>
        <v>#N/A</v>
      </c>
      <c r="N384" t="str">
        <f t="shared" si="42"/>
        <v>16/10</v>
      </c>
      <c r="O384" t="str">
        <f t="shared" si="43"/>
        <v>20/10</v>
      </c>
      <c r="Q384" s="14">
        <f t="shared" si="44"/>
        <v>0</v>
      </c>
      <c r="R384" s="14">
        <f t="shared" si="45"/>
        <v>0</v>
      </c>
      <c r="S384" s="14">
        <f t="shared" si="46"/>
        <v>0</v>
      </c>
      <c r="T384">
        <f>IF(F384="Airlines 4",IF(N384&lt;="15/10",IF(O384&gt;="02/10",IF(O384&lt;="30/11",'Data - Answer'!G384*15000,0),0),0),0)</f>
        <v>0</v>
      </c>
      <c r="U384" s="14"/>
      <c r="W384">
        <f t="shared" si="47"/>
        <v>4000</v>
      </c>
    </row>
    <row r="385" spans="2:23">
      <c r="B385" s="1">
        <v>53200188</v>
      </c>
      <c r="C385" s="2">
        <v>42296</v>
      </c>
      <c r="D385" s="2">
        <v>42305</v>
      </c>
      <c r="E385" t="s">
        <v>48</v>
      </c>
      <c r="F385" t="s">
        <v>11</v>
      </c>
      <c r="G385">
        <v>6</v>
      </c>
      <c r="H385">
        <v>3507720</v>
      </c>
      <c r="I385" s="14">
        <v>3490200</v>
      </c>
      <c r="J385" s="29" t="s">
        <v>26</v>
      </c>
      <c r="K385">
        <f t="shared" si="40"/>
        <v>2</v>
      </c>
      <c r="L385">
        <f t="shared" si="41"/>
        <v>29</v>
      </c>
      <c r="M385" t="e">
        <f>VLOOKUP(E385,Index!$A$1:$B$7,2,0)</f>
        <v>#N/A</v>
      </c>
      <c r="N385" t="str">
        <f t="shared" si="42"/>
        <v>19/10</v>
      </c>
      <c r="O385" t="str">
        <f t="shared" si="43"/>
        <v>28/10</v>
      </c>
      <c r="Q385" s="14">
        <f t="shared" si="44"/>
        <v>0</v>
      </c>
      <c r="R385" s="14">
        <f t="shared" si="45"/>
        <v>0</v>
      </c>
      <c r="S385" s="14">
        <f t="shared" si="46"/>
        <v>0</v>
      </c>
      <c r="T385">
        <f>IF(F385="Airlines 4",IF(N385&lt;="15/10",IF(O385&gt;="02/10",IF(O385&lt;="30/11",'Data - Answer'!G385*15000,0),0),0),0)</f>
        <v>0</v>
      </c>
      <c r="U385" s="14"/>
      <c r="W385">
        <f t="shared" si="47"/>
        <v>4000</v>
      </c>
    </row>
    <row r="386" spans="2:23">
      <c r="B386" s="1">
        <v>53200288</v>
      </c>
      <c r="C386" s="2">
        <v>42296</v>
      </c>
      <c r="D386" s="2">
        <v>42320</v>
      </c>
      <c r="E386" t="s">
        <v>66</v>
      </c>
      <c r="F386" t="s">
        <v>11</v>
      </c>
      <c r="G386">
        <v>2</v>
      </c>
      <c r="H386">
        <v>1178000</v>
      </c>
      <c r="I386" s="14">
        <v>1177800</v>
      </c>
      <c r="J386" s="29" t="s">
        <v>26</v>
      </c>
      <c r="K386">
        <f t="shared" si="40"/>
        <v>2</v>
      </c>
      <c r="L386">
        <f t="shared" si="41"/>
        <v>29</v>
      </c>
      <c r="M386" t="e">
        <f>VLOOKUP(E386,Index!$A$1:$B$7,2,0)</f>
        <v>#N/A</v>
      </c>
      <c r="N386" t="str">
        <f t="shared" si="42"/>
        <v>19/10</v>
      </c>
      <c r="O386" t="str">
        <f t="shared" si="43"/>
        <v>12/11</v>
      </c>
      <c r="Q386" s="14">
        <f t="shared" si="44"/>
        <v>0</v>
      </c>
      <c r="R386" s="14">
        <f t="shared" si="45"/>
        <v>0</v>
      </c>
      <c r="S386" s="14">
        <f t="shared" si="46"/>
        <v>0</v>
      </c>
      <c r="T386">
        <f>IF(F386="Airlines 4",IF(N386&lt;="15/10",IF(O386&gt;="02/10",IF(O386&lt;="30/11",'Data - Answer'!G386*15000,0),0),0),0)</f>
        <v>0</v>
      </c>
      <c r="U386" s="14"/>
      <c r="W386">
        <f t="shared" si="47"/>
        <v>4000</v>
      </c>
    </row>
    <row r="387" spans="2:23">
      <c r="B387" s="1">
        <v>53200319</v>
      </c>
      <c r="C387" s="2">
        <v>42296</v>
      </c>
      <c r="D387" s="2">
        <v>42301</v>
      </c>
      <c r="E387" t="s">
        <v>169</v>
      </c>
      <c r="F387" t="s">
        <v>11</v>
      </c>
      <c r="G387">
        <v>1</v>
      </c>
      <c r="H387">
        <v>353900</v>
      </c>
      <c r="I387" s="14">
        <v>351500</v>
      </c>
      <c r="J387" s="29" t="s">
        <v>26</v>
      </c>
      <c r="K387">
        <f t="shared" si="40"/>
        <v>2</v>
      </c>
      <c r="L387">
        <f t="shared" si="41"/>
        <v>29</v>
      </c>
      <c r="M387" t="e">
        <f>VLOOKUP(E387,Index!$A$1:$B$7,2,0)</f>
        <v>#N/A</v>
      </c>
      <c r="N387" t="str">
        <f t="shared" si="42"/>
        <v>19/10</v>
      </c>
      <c r="O387" t="str">
        <f t="shared" si="43"/>
        <v>24/10</v>
      </c>
      <c r="Q387" s="14">
        <f t="shared" si="44"/>
        <v>0</v>
      </c>
      <c r="R387" s="14">
        <f t="shared" si="45"/>
        <v>0</v>
      </c>
      <c r="S387" s="14">
        <f t="shared" si="46"/>
        <v>0</v>
      </c>
      <c r="T387">
        <f>IF(F387="Airlines 4",IF(N387&lt;="15/10",IF(O387&gt;="02/10",IF(O387&lt;="30/11",'Data - Answer'!G387*15000,0),0),0),0)</f>
        <v>0</v>
      </c>
      <c r="U387" s="14"/>
      <c r="W387">
        <f t="shared" si="47"/>
        <v>4000</v>
      </c>
    </row>
    <row r="388" spans="2:23">
      <c r="B388" s="1">
        <v>53200362</v>
      </c>
      <c r="C388" s="2">
        <v>42296</v>
      </c>
      <c r="D388" s="2">
        <v>42297</v>
      </c>
      <c r="E388" t="s">
        <v>62</v>
      </c>
      <c r="F388" t="s">
        <v>11</v>
      </c>
      <c r="G388">
        <v>1</v>
      </c>
      <c r="H388">
        <v>582900</v>
      </c>
      <c r="I388" s="14">
        <v>579400</v>
      </c>
      <c r="J388" s="29" t="s">
        <v>26</v>
      </c>
      <c r="K388">
        <f t="shared" si="40"/>
        <v>2</v>
      </c>
      <c r="L388">
        <f t="shared" si="41"/>
        <v>29</v>
      </c>
      <c r="M388" t="str">
        <f>VLOOKUP(E388,Index!$A$1:$B$7,2,0)</f>
        <v>YES</v>
      </c>
      <c r="N388" t="str">
        <f t="shared" si="42"/>
        <v>19/10</v>
      </c>
      <c r="O388" t="str">
        <f t="shared" si="43"/>
        <v>20/10</v>
      </c>
      <c r="Q388" s="14">
        <f t="shared" si="44"/>
        <v>0</v>
      </c>
      <c r="R388" s="14">
        <f t="shared" si="45"/>
        <v>0</v>
      </c>
      <c r="S388" s="14">
        <f t="shared" si="46"/>
        <v>20000</v>
      </c>
      <c r="T388">
        <f>IF(F388="Airlines 4",IF(N388&lt;="15/10",IF(O388&gt;="02/10",IF(O388&lt;="30/11",'Data - Answer'!G388*15000,0),0),0),0)</f>
        <v>0</v>
      </c>
      <c r="U388" s="14"/>
      <c r="W388">
        <f t="shared" si="47"/>
        <v>4000</v>
      </c>
    </row>
    <row r="389" spans="2:23">
      <c r="B389" s="1">
        <v>53200323</v>
      </c>
      <c r="C389" s="2">
        <v>42296</v>
      </c>
      <c r="D389" s="2">
        <v>42303</v>
      </c>
      <c r="E389" t="s">
        <v>177</v>
      </c>
      <c r="F389" t="s">
        <v>11</v>
      </c>
      <c r="G389">
        <v>1</v>
      </c>
      <c r="H389">
        <v>869000</v>
      </c>
      <c r="I389" s="14">
        <v>868900</v>
      </c>
      <c r="J389" s="29" t="s">
        <v>26</v>
      </c>
      <c r="K389">
        <f t="shared" si="40"/>
        <v>2</v>
      </c>
      <c r="L389">
        <f t="shared" si="41"/>
        <v>29</v>
      </c>
      <c r="M389" t="e">
        <f>VLOOKUP(E389,Index!$A$1:$B$7,2,0)</f>
        <v>#N/A</v>
      </c>
      <c r="N389" t="str">
        <f t="shared" si="42"/>
        <v>19/10</v>
      </c>
      <c r="O389" t="str">
        <f t="shared" si="43"/>
        <v>26/10</v>
      </c>
      <c r="Q389" s="14">
        <f t="shared" si="44"/>
        <v>0</v>
      </c>
      <c r="R389" s="14">
        <f t="shared" si="45"/>
        <v>0</v>
      </c>
      <c r="S389" s="14">
        <f t="shared" si="46"/>
        <v>0</v>
      </c>
      <c r="T389">
        <f>IF(F389="Airlines 4",IF(N389&lt;="15/10",IF(O389&gt;="02/10",IF(O389&lt;="30/11",'Data - Answer'!G389*15000,0),0),0),0)</f>
        <v>0</v>
      </c>
      <c r="U389" s="14"/>
      <c r="W389">
        <f t="shared" si="47"/>
        <v>4000</v>
      </c>
    </row>
    <row r="390" spans="2:23">
      <c r="B390" s="1">
        <v>53200360</v>
      </c>
      <c r="C390" s="2">
        <v>42296</v>
      </c>
      <c r="D390" s="2">
        <v>42298</v>
      </c>
      <c r="E390" t="s">
        <v>87</v>
      </c>
      <c r="F390" t="s">
        <v>11</v>
      </c>
      <c r="G390">
        <v>1</v>
      </c>
      <c r="H390">
        <v>479993</v>
      </c>
      <c r="I390" s="14">
        <v>477000</v>
      </c>
      <c r="J390" s="29" t="s">
        <v>26</v>
      </c>
      <c r="K390">
        <f t="shared" si="40"/>
        <v>2</v>
      </c>
      <c r="L390">
        <f t="shared" si="41"/>
        <v>29</v>
      </c>
      <c r="M390" t="e">
        <f>VLOOKUP(E390,Index!$A$1:$B$7,2,0)</f>
        <v>#N/A</v>
      </c>
      <c r="N390" t="str">
        <f t="shared" si="42"/>
        <v>19/10</v>
      </c>
      <c r="O390" t="str">
        <f t="shared" si="43"/>
        <v>21/10</v>
      </c>
      <c r="Q390" s="14">
        <f t="shared" si="44"/>
        <v>0</v>
      </c>
      <c r="R390" s="14">
        <f t="shared" si="45"/>
        <v>0</v>
      </c>
      <c r="S390" s="14">
        <f t="shared" si="46"/>
        <v>0</v>
      </c>
      <c r="T390">
        <f>IF(F390="Airlines 4",IF(N390&lt;="15/10",IF(O390&gt;="02/10",IF(O390&lt;="30/11",'Data - Answer'!G390*15000,0),0),0),0)</f>
        <v>0</v>
      </c>
      <c r="U390" s="14"/>
      <c r="W390">
        <f t="shared" si="47"/>
        <v>4000</v>
      </c>
    </row>
    <row r="391" spans="2:23">
      <c r="B391" s="1">
        <v>53200320</v>
      </c>
      <c r="C391" s="2">
        <v>42296</v>
      </c>
      <c r="D391" s="2">
        <v>42300</v>
      </c>
      <c r="E391" t="s">
        <v>145</v>
      </c>
      <c r="F391" t="s">
        <v>11</v>
      </c>
      <c r="G391">
        <v>1</v>
      </c>
      <c r="H391">
        <v>519094</v>
      </c>
      <c r="I391" s="14">
        <v>515900</v>
      </c>
      <c r="J391" s="29" t="s">
        <v>26</v>
      </c>
      <c r="K391">
        <f t="shared" ref="K391:K454" si="48">WEEKDAY(C391)</f>
        <v>2</v>
      </c>
      <c r="L391">
        <f t="shared" ref="L391:L454" si="49">SUMIFS(G:G,F:F,F391,C:C,C391)</f>
        <v>29</v>
      </c>
      <c r="M391" t="e">
        <f>VLOOKUP(E391,Index!$A$1:$B$7,2,0)</f>
        <v>#N/A</v>
      </c>
      <c r="N391" t="str">
        <f t="shared" ref="N391:N454" si="50">TEXT(C391,"dd/mm")</f>
        <v>19/10</v>
      </c>
      <c r="O391" t="str">
        <f t="shared" ref="O391:O454" si="51">TEXT(D391,"dd/mm")</f>
        <v>23/10</v>
      </c>
      <c r="Q391" s="14">
        <f t="shared" ref="Q391:Q454" si="52">IF(AND(F391="Airlines 1",K391&gt;5),4%*H391,0)</f>
        <v>0</v>
      </c>
      <c r="R391" s="14">
        <f t="shared" ref="R391:R454" si="53">IF(AND(F391="Airlines 2",L391&gt;20),5%*H391,0)</f>
        <v>0</v>
      </c>
      <c r="S391" s="14">
        <f t="shared" ref="S391:S454" si="54">IFERROR(IF(F391="Airlines 3",IF(M391="YES",G391*20000,0),0),0)</f>
        <v>0</v>
      </c>
      <c r="T391">
        <f>IF(F391="Airlines 4",IF(N391&lt;="15/10",IF(O391&gt;="02/10",IF(O391&lt;="30/11",'Data - Answer'!G391*15000,0),0),0),0)</f>
        <v>0</v>
      </c>
      <c r="U391" s="14"/>
      <c r="W391">
        <f t="shared" ref="W391:W454" si="55">IF(J391="Method 1",0,IF(J391="Method 2",I391*3%,IF(J391="Method 3",4000,3000)))</f>
        <v>4000</v>
      </c>
    </row>
    <row r="392" spans="2:23">
      <c r="B392" s="1">
        <v>53200434</v>
      </c>
      <c r="C392" s="2">
        <v>42296</v>
      </c>
      <c r="D392" s="2">
        <v>42400</v>
      </c>
      <c r="E392" t="s">
        <v>183</v>
      </c>
      <c r="F392" t="s">
        <v>11</v>
      </c>
      <c r="G392">
        <v>1</v>
      </c>
      <c r="H392">
        <v>1727882</v>
      </c>
      <c r="I392" s="14">
        <v>1727838</v>
      </c>
      <c r="J392" s="29" t="s">
        <v>26</v>
      </c>
      <c r="K392">
        <f t="shared" si="48"/>
        <v>2</v>
      </c>
      <c r="L392">
        <f t="shared" si="49"/>
        <v>29</v>
      </c>
      <c r="M392" t="e">
        <f>VLOOKUP(E392,Index!$A$1:$B$7,2,0)</f>
        <v>#N/A</v>
      </c>
      <c r="N392" t="str">
        <f t="shared" si="50"/>
        <v>19/10</v>
      </c>
      <c r="O392" t="str">
        <f t="shared" si="51"/>
        <v>31/01</v>
      </c>
      <c r="Q392" s="14">
        <f t="shared" si="52"/>
        <v>0</v>
      </c>
      <c r="R392" s="14">
        <f t="shared" si="53"/>
        <v>0</v>
      </c>
      <c r="S392" s="14">
        <f t="shared" si="54"/>
        <v>0</v>
      </c>
      <c r="T392">
        <f>IF(F392="Airlines 4",IF(N392&lt;="15/10",IF(O392&gt;="02/10",IF(O392&lt;="30/11",'Data - Answer'!G392*15000,0),0),0),0)</f>
        <v>0</v>
      </c>
      <c r="U392" s="14"/>
      <c r="W392">
        <f t="shared" si="55"/>
        <v>4000</v>
      </c>
    </row>
    <row r="393" spans="2:23">
      <c r="B393" s="1">
        <v>53200437</v>
      </c>
      <c r="C393" s="2">
        <v>42296</v>
      </c>
      <c r="D393" s="2">
        <v>42308</v>
      </c>
      <c r="E393" t="s">
        <v>40</v>
      </c>
      <c r="F393" t="s">
        <v>11</v>
      </c>
      <c r="G393">
        <v>1</v>
      </c>
      <c r="H393">
        <v>373466</v>
      </c>
      <c r="I393" s="14">
        <v>371500</v>
      </c>
      <c r="J393" s="29" t="s">
        <v>26</v>
      </c>
      <c r="K393">
        <f t="shared" si="48"/>
        <v>2</v>
      </c>
      <c r="L393">
        <f t="shared" si="49"/>
        <v>29</v>
      </c>
      <c r="M393" t="str">
        <f>VLOOKUP(E393,Index!$A$1:$B$7,2,0)</f>
        <v>YES</v>
      </c>
      <c r="N393" t="str">
        <f t="shared" si="50"/>
        <v>19/10</v>
      </c>
      <c r="O393" t="str">
        <f t="shared" si="51"/>
        <v>31/10</v>
      </c>
      <c r="Q393" s="14">
        <f t="shared" si="52"/>
        <v>0</v>
      </c>
      <c r="R393" s="14">
        <f t="shared" si="53"/>
        <v>0</v>
      </c>
      <c r="S393" s="14">
        <f t="shared" si="54"/>
        <v>20000</v>
      </c>
      <c r="T393">
        <f>IF(F393="Airlines 4",IF(N393&lt;="15/10",IF(O393&gt;="02/10",IF(O393&lt;="30/11",'Data - Answer'!G393*15000,0),0),0),0)</f>
        <v>0</v>
      </c>
      <c r="U393" s="14"/>
      <c r="W393">
        <f t="shared" si="55"/>
        <v>4000</v>
      </c>
    </row>
    <row r="394" spans="2:23">
      <c r="B394" s="1">
        <v>53200442</v>
      </c>
      <c r="C394" s="2">
        <v>42296</v>
      </c>
      <c r="D394" s="2">
        <v>42300</v>
      </c>
      <c r="E394" t="s">
        <v>177</v>
      </c>
      <c r="F394" t="s">
        <v>11</v>
      </c>
      <c r="G394">
        <v>1</v>
      </c>
      <c r="H394">
        <v>869000</v>
      </c>
      <c r="I394" s="14">
        <v>868900</v>
      </c>
      <c r="J394" s="29" t="s">
        <v>26</v>
      </c>
      <c r="K394">
        <f t="shared" si="48"/>
        <v>2</v>
      </c>
      <c r="L394">
        <f t="shared" si="49"/>
        <v>29</v>
      </c>
      <c r="M394" t="e">
        <f>VLOOKUP(E394,Index!$A$1:$B$7,2,0)</f>
        <v>#N/A</v>
      </c>
      <c r="N394" t="str">
        <f t="shared" si="50"/>
        <v>19/10</v>
      </c>
      <c r="O394" t="str">
        <f t="shared" si="51"/>
        <v>23/10</v>
      </c>
      <c r="Q394" s="14">
        <f t="shared" si="52"/>
        <v>0</v>
      </c>
      <c r="R394" s="14">
        <f t="shared" si="53"/>
        <v>0</v>
      </c>
      <c r="S394" s="14">
        <f t="shared" si="54"/>
        <v>0</v>
      </c>
      <c r="T394">
        <f>IF(F394="Airlines 4",IF(N394&lt;="15/10",IF(O394&gt;="02/10",IF(O394&lt;="30/11",'Data - Answer'!G394*15000,0),0),0),0)</f>
        <v>0</v>
      </c>
      <c r="U394" s="14"/>
      <c r="W394">
        <f t="shared" si="55"/>
        <v>4000</v>
      </c>
    </row>
    <row r="395" spans="2:23">
      <c r="B395" s="1">
        <v>53200428</v>
      </c>
      <c r="C395" s="2">
        <v>42296</v>
      </c>
      <c r="D395" s="2">
        <v>42306</v>
      </c>
      <c r="E395" t="s">
        <v>124</v>
      </c>
      <c r="F395" t="s">
        <v>11</v>
      </c>
      <c r="G395">
        <v>1</v>
      </c>
      <c r="H395">
        <v>562900</v>
      </c>
      <c r="I395" s="14">
        <v>559500</v>
      </c>
      <c r="J395" s="29" t="s">
        <v>26</v>
      </c>
      <c r="K395">
        <f t="shared" si="48"/>
        <v>2</v>
      </c>
      <c r="L395">
        <f t="shared" si="49"/>
        <v>29</v>
      </c>
      <c r="M395" t="e">
        <f>VLOOKUP(E395,Index!$A$1:$B$7,2,0)</f>
        <v>#N/A</v>
      </c>
      <c r="N395" t="str">
        <f t="shared" si="50"/>
        <v>19/10</v>
      </c>
      <c r="O395" t="str">
        <f t="shared" si="51"/>
        <v>29/10</v>
      </c>
      <c r="Q395" s="14">
        <f t="shared" si="52"/>
        <v>0</v>
      </c>
      <c r="R395" s="14">
        <f t="shared" si="53"/>
        <v>0</v>
      </c>
      <c r="S395" s="14">
        <f t="shared" si="54"/>
        <v>0</v>
      </c>
      <c r="T395">
        <f>IF(F395="Airlines 4",IF(N395&lt;="15/10",IF(O395&gt;="02/10",IF(O395&lt;="30/11",'Data - Answer'!G395*15000,0),0),0),0)</f>
        <v>0</v>
      </c>
      <c r="U395" s="14"/>
      <c r="W395">
        <f t="shared" si="55"/>
        <v>4000</v>
      </c>
    </row>
    <row r="396" spans="2:23">
      <c r="B396" s="1">
        <v>53200386</v>
      </c>
      <c r="C396" s="2">
        <v>42296</v>
      </c>
      <c r="D396" s="2">
        <v>42400</v>
      </c>
      <c r="E396" t="s">
        <v>97</v>
      </c>
      <c r="F396" t="s">
        <v>11</v>
      </c>
      <c r="G396">
        <v>1</v>
      </c>
      <c r="H396">
        <v>434900</v>
      </c>
      <c r="I396" s="14">
        <v>432100</v>
      </c>
      <c r="J396" s="29" t="s">
        <v>26</v>
      </c>
      <c r="K396">
        <f t="shared" si="48"/>
        <v>2</v>
      </c>
      <c r="L396">
        <f t="shared" si="49"/>
        <v>29</v>
      </c>
      <c r="M396" t="str">
        <f>VLOOKUP(E396,Index!$A$1:$B$7,2,0)</f>
        <v>YES</v>
      </c>
      <c r="N396" t="str">
        <f t="shared" si="50"/>
        <v>19/10</v>
      </c>
      <c r="O396" t="str">
        <f t="shared" si="51"/>
        <v>31/01</v>
      </c>
      <c r="Q396" s="14">
        <f t="shared" si="52"/>
        <v>0</v>
      </c>
      <c r="R396" s="14">
        <f t="shared" si="53"/>
        <v>0</v>
      </c>
      <c r="S396" s="14">
        <f t="shared" si="54"/>
        <v>20000</v>
      </c>
      <c r="T396">
        <f>IF(F396="Airlines 4",IF(N396&lt;="15/10",IF(O396&gt;="02/10",IF(O396&lt;="30/11",'Data - Answer'!G396*15000,0),0),0),0)</f>
        <v>0</v>
      </c>
      <c r="U396" s="14"/>
      <c r="W396">
        <f t="shared" si="55"/>
        <v>4000</v>
      </c>
    </row>
    <row r="397" spans="2:23">
      <c r="B397" s="1">
        <v>53200410</v>
      </c>
      <c r="C397" s="2">
        <v>42296</v>
      </c>
      <c r="D397" s="2">
        <v>42410</v>
      </c>
      <c r="E397" t="s">
        <v>62</v>
      </c>
      <c r="F397" t="s">
        <v>11</v>
      </c>
      <c r="G397">
        <v>1</v>
      </c>
      <c r="H397">
        <v>725900</v>
      </c>
      <c r="I397" s="14">
        <v>722200</v>
      </c>
      <c r="J397" s="29" t="s">
        <v>22</v>
      </c>
      <c r="K397">
        <f t="shared" si="48"/>
        <v>2</v>
      </c>
      <c r="L397">
        <f t="shared" si="49"/>
        <v>29</v>
      </c>
      <c r="M397" t="str">
        <f>VLOOKUP(E397,Index!$A$1:$B$7,2,0)</f>
        <v>YES</v>
      </c>
      <c r="N397" t="str">
        <f t="shared" si="50"/>
        <v>19/10</v>
      </c>
      <c r="O397" t="str">
        <f t="shared" si="51"/>
        <v>10/02</v>
      </c>
      <c r="Q397" s="14">
        <f t="shared" si="52"/>
        <v>0</v>
      </c>
      <c r="R397" s="14">
        <f t="shared" si="53"/>
        <v>0</v>
      </c>
      <c r="S397" s="14">
        <f t="shared" si="54"/>
        <v>20000</v>
      </c>
      <c r="T397">
        <f>IF(F397="Airlines 4",IF(N397&lt;="15/10",IF(O397&gt;="02/10",IF(O397&lt;="30/11",'Data - Answer'!G397*15000,0),0),0),0)</f>
        <v>0</v>
      </c>
      <c r="U397" s="14"/>
      <c r="W397">
        <f t="shared" si="55"/>
        <v>0</v>
      </c>
    </row>
    <row r="398" spans="2:23">
      <c r="B398" s="1">
        <v>53200459</v>
      </c>
      <c r="C398" s="2">
        <v>42296</v>
      </c>
      <c r="D398" s="2">
        <v>42410</v>
      </c>
      <c r="E398" t="s">
        <v>48</v>
      </c>
      <c r="F398" t="s">
        <v>11</v>
      </c>
      <c r="G398">
        <v>3</v>
      </c>
      <c r="H398">
        <v>3701700</v>
      </c>
      <c r="I398" s="14">
        <v>3682800</v>
      </c>
      <c r="J398" s="29" t="s">
        <v>22</v>
      </c>
      <c r="K398">
        <f t="shared" si="48"/>
        <v>2</v>
      </c>
      <c r="L398">
        <f t="shared" si="49"/>
        <v>29</v>
      </c>
      <c r="M398" t="e">
        <f>VLOOKUP(E398,Index!$A$1:$B$7,2,0)</f>
        <v>#N/A</v>
      </c>
      <c r="N398" t="str">
        <f t="shared" si="50"/>
        <v>19/10</v>
      </c>
      <c r="O398" t="str">
        <f t="shared" si="51"/>
        <v>10/02</v>
      </c>
      <c r="Q398" s="14">
        <f t="shared" si="52"/>
        <v>0</v>
      </c>
      <c r="R398" s="14">
        <f t="shared" si="53"/>
        <v>0</v>
      </c>
      <c r="S398" s="14">
        <f t="shared" si="54"/>
        <v>0</v>
      </c>
      <c r="T398">
        <f>IF(F398="Airlines 4",IF(N398&lt;="15/10",IF(O398&gt;="02/10",IF(O398&lt;="30/11",'Data - Answer'!G398*15000,0),0),0),0)</f>
        <v>0</v>
      </c>
      <c r="U398" s="14"/>
      <c r="W398">
        <f t="shared" si="55"/>
        <v>0</v>
      </c>
    </row>
    <row r="399" spans="2:23">
      <c r="B399" s="1">
        <v>53200019</v>
      </c>
      <c r="C399" s="2">
        <v>42296</v>
      </c>
      <c r="D399" s="2">
        <v>42297</v>
      </c>
      <c r="E399" t="s">
        <v>43</v>
      </c>
      <c r="F399" t="s">
        <v>11</v>
      </c>
      <c r="G399">
        <v>1</v>
      </c>
      <c r="H399">
        <v>538337</v>
      </c>
      <c r="I399" s="14">
        <v>535600</v>
      </c>
      <c r="J399" s="29" t="s">
        <v>22</v>
      </c>
      <c r="K399">
        <f t="shared" si="48"/>
        <v>2</v>
      </c>
      <c r="L399">
        <f t="shared" si="49"/>
        <v>29</v>
      </c>
      <c r="M399" t="str">
        <f>VLOOKUP(E399,Index!$A$1:$B$7,2,0)</f>
        <v>YES</v>
      </c>
      <c r="N399" t="str">
        <f t="shared" si="50"/>
        <v>19/10</v>
      </c>
      <c r="O399" t="str">
        <f t="shared" si="51"/>
        <v>20/10</v>
      </c>
      <c r="Q399" s="14">
        <f t="shared" si="52"/>
        <v>0</v>
      </c>
      <c r="R399" s="14">
        <f t="shared" si="53"/>
        <v>0</v>
      </c>
      <c r="S399" s="14">
        <f t="shared" si="54"/>
        <v>20000</v>
      </c>
      <c r="T399">
        <f>IF(F399="Airlines 4",IF(N399&lt;="15/10",IF(O399&gt;="02/10",IF(O399&lt;="30/11",'Data - Answer'!G399*15000,0),0),0),0)</f>
        <v>0</v>
      </c>
      <c r="U399" s="14"/>
      <c r="W399">
        <f t="shared" si="55"/>
        <v>0</v>
      </c>
    </row>
    <row r="400" spans="2:23">
      <c r="B400" s="1">
        <v>53200493</v>
      </c>
      <c r="C400" s="2">
        <v>42296</v>
      </c>
      <c r="D400" s="2">
        <v>42301</v>
      </c>
      <c r="E400" t="s">
        <v>124</v>
      </c>
      <c r="F400" t="s">
        <v>11</v>
      </c>
      <c r="G400">
        <v>1</v>
      </c>
      <c r="H400">
        <v>661900</v>
      </c>
      <c r="I400" s="14">
        <v>658000</v>
      </c>
      <c r="J400" s="29" t="s">
        <v>22</v>
      </c>
      <c r="K400">
        <f t="shared" si="48"/>
        <v>2</v>
      </c>
      <c r="L400">
        <f t="shared" si="49"/>
        <v>29</v>
      </c>
      <c r="M400" t="e">
        <f>VLOOKUP(E400,Index!$A$1:$B$7,2,0)</f>
        <v>#N/A</v>
      </c>
      <c r="N400" t="str">
        <f t="shared" si="50"/>
        <v>19/10</v>
      </c>
      <c r="O400" t="str">
        <f t="shared" si="51"/>
        <v>24/10</v>
      </c>
      <c r="Q400" s="14">
        <f t="shared" si="52"/>
        <v>0</v>
      </c>
      <c r="R400" s="14">
        <f t="shared" si="53"/>
        <v>0</v>
      </c>
      <c r="S400" s="14">
        <f t="shared" si="54"/>
        <v>0</v>
      </c>
      <c r="T400">
        <f>IF(F400="Airlines 4",IF(N400&lt;="15/10",IF(O400&gt;="02/10",IF(O400&lt;="30/11",'Data - Answer'!G400*15000,0),0),0),0)</f>
        <v>0</v>
      </c>
      <c r="U400" s="14"/>
      <c r="W400">
        <f t="shared" si="55"/>
        <v>0</v>
      </c>
    </row>
    <row r="401" spans="2:23">
      <c r="B401" s="1">
        <v>53200468</v>
      </c>
      <c r="C401" s="2">
        <v>42296</v>
      </c>
      <c r="D401" s="2">
        <v>42308</v>
      </c>
      <c r="E401" t="s">
        <v>40</v>
      </c>
      <c r="F401" t="s">
        <v>11</v>
      </c>
      <c r="G401">
        <v>4</v>
      </c>
      <c r="H401">
        <v>1493864</v>
      </c>
      <c r="I401" s="14">
        <v>1484000</v>
      </c>
      <c r="J401" s="29" t="s">
        <v>22</v>
      </c>
      <c r="K401">
        <f t="shared" si="48"/>
        <v>2</v>
      </c>
      <c r="L401">
        <f t="shared" si="49"/>
        <v>29</v>
      </c>
      <c r="M401" t="str">
        <f>VLOOKUP(E401,Index!$A$1:$B$7,2,0)</f>
        <v>YES</v>
      </c>
      <c r="N401" t="str">
        <f t="shared" si="50"/>
        <v>19/10</v>
      </c>
      <c r="O401" t="str">
        <f t="shared" si="51"/>
        <v>31/10</v>
      </c>
      <c r="Q401" s="14">
        <f t="shared" si="52"/>
        <v>0</v>
      </c>
      <c r="R401" s="14">
        <f t="shared" si="53"/>
        <v>0</v>
      </c>
      <c r="S401" s="14">
        <f t="shared" si="54"/>
        <v>80000</v>
      </c>
      <c r="T401">
        <f>IF(F401="Airlines 4",IF(N401&lt;="15/10",IF(O401&gt;="02/10",IF(O401&lt;="30/11",'Data - Answer'!G401*15000,0),0),0),0)</f>
        <v>0</v>
      </c>
      <c r="U401" s="14"/>
      <c r="W401">
        <f t="shared" si="55"/>
        <v>0</v>
      </c>
    </row>
    <row r="402" spans="2:23">
      <c r="B402" s="1">
        <v>53200314</v>
      </c>
      <c r="C402" s="2">
        <v>42296</v>
      </c>
      <c r="D402" s="2">
        <v>42309</v>
      </c>
      <c r="E402" t="s">
        <v>62</v>
      </c>
      <c r="F402" t="s">
        <v>11</v>
      </c>
      <c r="G402">
        <v>1</v>
      </c>
      <c r="H402">
        <v>503337</v>
      </c>
      <c r="I402" s="14">
        <v>500300</v>
      </c>
      <c r="J402" s="29" t="s">
        <v>22</v>
      </c>
      <c r="K402">
        <f t="shared" si="48"/>
        <v>2</v>
      </c>
      <c r="L402">
        <f t="shared" si="49"/>
        <v>29</v>
      </c>
      <c r="M402" t="str">
        <f>VLOOKUP(E402,Index!$A$1:$B$7,2,0)</f>
        <v>YES</v>
      </c>
      <c r="N402" t="str">
        <f t="shared" si="50"/>
        <v>19/10</v>
      </c>
      <c r="O402" t="str">
        <f t="shared" si="51"/>
        <v>01/11</v>
      </c>
      <c r="Q402" s="14">
        <f t="shared" si="52"/>
        <v>0</v>
      </c>
      <c r="R402" s="14">
        <f t="shared" si="53"/>
        <v>0</v>
      </c>
      <c r="S402" s="14">
        <f t="shared" si="54"/>
        <v>20000</v>
      </c>
      <c r="T402">
        <f>IF(F402="Airlines 4",IF(N402&lt;="15/10",IF(O402&gt;="02/10",IF(O402&lt;="30/11",'Data - Answer'!G402*15000,0),0),0),0)</f>
        <v>0</v>
      </c>
      <c r="U402" s="14"/>
      <c r="W402">
        <f t="shared" si="55"/>
        <v>0</v>
      </c>
    </row>
    <row r="403" spans="2:23">
      <c r="B403" s="1">
        <v>53200307</v>
      </c>
      <c r="C403" s="2">
        <v>42300</v>
      </c>
      <c r="D403" s="2">
        <v>42308</v>
      </c>
      <c r="E403" t="s">
        <v>43</v>
      </c>
      <c r="F403" t="s">
        <v>11</v>
      </c>
      <c r="G403">
        <v>1</v>
      </c>
      <c r="H403">
        <v>538337</v>
      </c>
      <c r="I403" s="14">
        <v>535100</v>
      </c>
      <c r="J403" s="29" t="s">
        <v>22</v>
      </c>
      <c r="K403">
        <f t="shared" si="48"/>
        <v>6</v>
      </c>
      <c r="L403">
        <f t="shared" si="49"/>
        <v>20</v>
      </c>
      <c r="M403" t="str">
        <f>VLOOKUP(E403,Index!$A$1:$B$7,2,0)</f>
        <v>YES</v>
      </c>
      <c r="N403" t="str">
        <f t="shared" si="50"/>
        <v>23/10</v>
      </c>
      <c r="O403" t="str">
        <f t="shared" si="51"/>
        <v>31/10</v>
      </c>
      <c r="Q403" s="14">
        <f t="shared" si="52"/>
        <v>0</v>
      </c>
      <c r="R403" s="14">
        <f t="shared" si="53"/>
        <v>0</v>
      </c>
      <c r="S403" s="14">
        <f t="shared" si="54"/>
        <v>20000</v>
      </c>
      <c r="T403">
        <f>IF(F403="Airlines 4",IF(N403&lt;="15/10",IF(O403&gt;="02/10",IF(O403&lt;="30/11",'Data - Answer'!G403*15000,0),0),0),0)</f>
        <v>0</v>
      </c>
      <c r="U403" s="14"/>
      <c r="W403">
        <f t="shared" si="55"/>
        <v>0</v>
      </c>
    </row>
    <row r="404" spans="2:23">
      <c r="B404" s="1">
        <v>53200524</v>
      </c>
      <c r="C404" s="2">
        <v>42300</v>
      </c>
      <c r="D404" s="2">
        <v>42306</v>
      </c>
      <c r="E404" t="s">
        <v>184</v>
      </c>
      <c r="F404" t="s">
        <v>11</v>
      </c>
      <c r="G404">
        <v>1</v>
      </c>
      <c r="H404">
        <v>1105435</v>
      </c>
      <c r="I404" s="14">
        <v>1116600</v>
      </c>
      <c r="J404" s="29" t="s">
        <v>22</v>
      </c>
      <c r="K404">
        <f t="shared" si="48"/>
        <v>6</v>
      </c>
      <c r="L404">
        <f t="shared" si="49"/>
        <v>20</v>
      </c>
      <c r="M404" t="e">
        <f>VLOOKUP(E404,Index!$A$1:$B$7,2,0)</f>
        <v>#N/A</v>
      </c>
      <c r="N404" t="str">
        <f t="shared" si="50"/>
        <v>23/10</v>
      </c>
      <c r="O404" t="str">
        <f t="shared" si="51"/>
        <v>29/10</v>
      </c>
      <c r="Q404" s="14">
        <f t="shared" si="52"/>
        <v>0</v>
      </c>
      <c r="R404" s="14">
        <f t="shared" si="53"/>
        <v>0</v>
      </c>
      <c r="S404" s="14">
        <f t="shared" si="54"/>
        <v>0</v>
      </c>
      <c r="T404">
        <f>IF(F404="Airlines 4",IF(N404&lt;="15/10",IF(O404&gt;="02/10",IF(O404&lt;="30/11",'Data - Answer'!G404*15000,0),0),0),0)</f>
        <v>0</v>
      </c>
      <c r="U404" s="14"/>
      <c r="W404">
        <f t="shared" si="55"/>
        <v>0</v>
      </c>
    </row>
    <row r="405" spans="2:23">
      <c r="B405" s="1">
        <v>53200251</v>
      </c>
      <c r="C405" s="2">
        <v>42300</v>
      </c>
      <c r="D405" s="2">
        <v>42303</v>
      </c>
      <c r="E405" t="s">
        <v>185</v>
      </c>
      <c r="F405" t="s">
        <v>11</v>
      </c>
      <c r="G405">
        <v>2</v>
      </c>
      <c r="H405">
        <v>1971872</v>
      </c>
      <c r="I405" s="14">
        <v>1991800</v>
      </c>
      <c r="J405" s="29" t="s">
        <v>26</v>
      </c>
      <c r="K405">
        <f t="shared" si="48"/>
        <v>6</v>
      </c>
      <c r="L405">
        <f t="shared" si="49"/>
        <v>20</v>
      </c>
      <c r="M405" t="e">
        <f>VLOOKUP(E405,Index!$A$1:$B$7,2,0)</f>
        <v>#N/A</v>
      </c>
      <c r="N405" t="str">
        <f t="shared" si="50"/>
        <v>23/10</v>
      </c>
      <c r="O405" t="str">
        <f t="shared" si="51"/>
        <v>26/10</v>
      </c>
      <c r="Q405" s="14">
        <f t="shared" si="52"/>
        <v>0</v>
      </c>
      <c r="R405" s="14">
        <f t="shared" si="53"/>
        <v>0</v>
      </c>
      <c r="S405" s="14">
        <f t="shared" si="54"/>
        <v>0</v>
      </c>
      <c r="T405">
        <f>IF(F405="Airlines 4",IF(N405&lt;="15/10",IF(O405&gt;="02/10",IF(O405&lt;="30/11",'Data - Answer'!G405*15000,0),0),0),0)</f>
        <v>0</v>
      </c>
      <c r="U405" s="14"/>
      <c r="W405">
        <f t="shared" si="55"/>
        <v>4000</v>
      </c>
    </row>
    <row r="406" spans="2:23">
      <c r="B406" s="1">
        <v>53200555</v>
      </c>
      <c r="C406" s="2">
        <v>42300</v>
      </c>
      <c r="D406" s="2">
        <v>42309</v>
      </c>
      <c r="E406" t="s">
        <v>43</v>
      </c>
      <c r="F406" t="s">
        <v>11</v>
      </c>
      <c r="G406">
        <v>1</v>
      </c>
      <c r="H406">
        <v>672900</v>
      </c>
      <c r="I406" s="14">
        <v>668900</v>
      </c>
      <c r="J406" s="29" t="s">
        <v>24</v>
      </c>
      <c r="K406">
        <f t="shared" si="48"/>
        <v>6</v>
      </c>
      <c r="L406">
        <f t="shared" si="49"/>
        <v>20</v>
      </c>
      <c r="M406" t="str">
        <f>VLOOKUP(E406,Index!$A$1:$B$7,2,0)</f>
        <v>YES</v>
      </c>
      <c r="N406" t="str">
        <f t="shared" si="50"/>
        <v>23/10</v>
      </c>
      <c r="O406" t="str">
        <f t="shared" si="51"/>
        <v>01/11</v>
      </c>
      <c r="Q406" s="14">
        <f t="shared" si="52"/>
        <v>0</v>
      </c>
      <c r="R406" s="14">
        <f t="shared" si="53"/>
        <v>0</v>
      </c>
      <c r="S406" s="14">
        <f t="shared" si="54"/>
        <v>20000</v>
      </c>
      <c r="T406">
        <f>IF(F406="Airlines 4",IF(N406&lt;="15/10",IF(O406&gt;="02/10",IF(O406&lt;="30/11",'Data - Answer'!G406*15000,0),0),0),0)</f>
        <v>0</v>
      </c>
      <c r="U406" s="14"/>
      <c r="W406">
        <f t="shared" si="55"/>
        <v>20067</v>
      </c>
    </row>
    <row r="407" spans="2:23">
      <c r="B407" s="1">
        <v>53200191</v>
      </c>
      <c r="C407" s="2">
        <v>42300</v>
      </c>
      <c r="D407" s="2">
        <v>42303</v>
      </c>
      <c r="E407" t="s">
        <v>40</v>
      </c>
      <c r="F407" t="s">
        <v>11</v>
      </c>
      <c r="G407">
        <v>1</v>
      </c>
      <c r="H407">
        <v>373466</v>
      </c>
      <c r="I407" s="14">
        <v>371500</v>
      </c>
      <c r="J407" s="29" t="s">
        <v>22</v>
      </c>
      <c r="K407">
        <f t="shared" si="48"/>
        <v>6</v>
      </c>
      <c r="L407">
        <f t="shared" si="49"/>
        <v>20</v>
      </c>
      <c r="M407" t="str">
        <f>VLOOKUP(E407,Index!$A$1:$B$7,2,0)</f>
        <v>YES</v>
      </c>
      <c r="N407" t="str">
        <f t="shared" si="50"/>
        <v>23/10</v>
      </c>
      <c r="O407" t="str">
        <f t="shared" si="51"/>
        <v>26/10</v>
      </c>
      <c r="Q407" s="14">
        <f t="shared" si="52"/>
        <v>0</v>
      </c>
      <c r="R407" s="14">
        <f t="shared" si="53"/>
        <v>0</v>
      </c>
      <c r="S407" s="14">
        <f t="shared" si="54"/>
        <v>20000</v>
      </c>
      <c r="T407">
        <f>IF(F407="Airlines 4",IF(N407&lt;="15/10",IF(O407&gt;="02/10",IF(O407&lt;="30/11",'Data - Answer'!G407*15000,0),0),0),0)</f>
        <v>0</v>
      </c>
      <c r="U407" s="14"/>
      <c r="W407">
        <f t="shared" si="55"/>
        <v>0</v>
      </c>
    </row>
    <row r="408" spans="2:23">
      <c r="B408" s="1">
        <v>53200628</v>
      </c>
      <c r="C408" s="2">
        <v>42300</v>
      </c>
      <c r="D408" s="2">
        <v>42301</v>
      </c>
      <c r="E408" t="s">
        <v>158</v>
      </c>
      <c r="F408" t="s">
        <v>11</v>
      </c>
      <c r="G408">
        <v>1</v>
      </c>
      <c r="H408">
        <v>1609000</v>
      </c>
      <c r="I408" s="14">
        <v>1608900</v>
      </c>
      <c r="J408" s="29" t="s">
        <v>22</v>
      </c>
      <c r="K408">
        <f t="shared" si="48"/>
        <v>6</v>
      </c>
      <c r="L408">
        <f t="shared" si="49"/>
        <v>20</v>
      </c>
      <c r="M408" t="e">
        <f>VLOOKUP(E408,Index!$A$1:$B$7,2,0)</f>
        <v>#N/A</v>
      </c>
      <c r="N408" t="str">
        <f t="shared" si="50"/>
        <v>23/10</v>
      </c>
      <c r="O408" t="str">
        <f t="shared" si="51"/>
        <v>24/10</v>
      </c>
      <c r="Q408" s="14">
        <f t="shared" si="52"/>
        <v>0</v>
      </c>
      <c r="R408" s="14">
        <f t="shared" si="53"/>
        <v>0</v>
      </c>
      <c r="S408" s="14">
        <f t="shared" si="54"/>
        <v>0</v>
      </c>
      <c r="T408">
        <f>IF(F408="Airlines 4",IF(N408&lt;="15/10",IF(O408&gt;="02/10",IF(O408&lt;="30/11",'Data - Answer'!G408*15000,0),0),0),0)</f>
        <v>0</v>
      </c>
      <c r="U408" s="14"/>
      <c r="W408">
        <f t="shared" si="55"/>
        <v>0</v>
      </c>
    </row>
    <row r="409" spans="2:23">
      <c r="B409" s="1">
        <v>53200571</v>
      </c>
      <c r="C409" s="2">
        <v>42300</v>
      </c>
      <c r="D409" s="2">
        <v>42302</v>
      </c>
      <c r="E409" t="s">
        <v>83</v>
      </c>
      <c r="F409" t="s">
        <v>11</v>
      </c>
      <c r="G409">
        <v>4</v>
      </c>
      <c r="H409">
        <v>2559600</v>
      </c>
      <c r="I409" s="14">
        <v>2546400</v>
      </c>
      <c r="J409" s="29" t="s">
        <v>26</v>
      </c>
      <c r="K409">
        <f t="shared" si="48"/>
        <v>6</v>
      </c>
      <c r="L409">
        <f t="shared" si="49"/>
        <v>20</v>
      </c>
      <c r="M409" t="e">
        <f>VLOOKUP(E409,Index!$A$1:$B$7,2,0)</f>
        <v>#N/A</v>
      </c>
      <c r="N409" t="str">
        <f t="shared" si="50"/>
        <v>23/10</v>
      </c>
      <c r="O409" t="str">
        <f t="shared" si="51"/>
        <v>25/10</v>
      </c>
      <c r="Q409" s="14">
        <f t="shared" si="52"/>
        <v>0</v>
      </c>
      <c r="R409" s="14">
        <f t="shared" si="53"/>
        <v>0</v>
      </c>
      <c r="S409" s="14">
        <f t="shared" si="54"/>
        <v>0</v>
      </c>
      <c r="T409">
        <f>IF(F409="Airlines 4",IF(N409&lt;="15/10",IF(O409&gt;="02/10",IF(O409&lt;="30/11",'Data - Answer'!G409*15000,0),0),0),0)</f>
        <v>0</v>
      </c>
      <c r="U409" s="14"/>
      <c r="W409">
        <f t="shared" si="55"/>
        <v>4000</v>
      </c>
    </row>
    <row r="410" spans="2:23">
      <c r="B410" s="1">
        <v>53200505</v>
      </c>
      <c r="C410" s="2">
        <v>42300</v>
      </c>
      <c r="D410" s="2">
        <v>42307</v>
      </c>
      <c r="E410" t="s">
        <v>43</v>
      </c>
      <c r="F410" t="s">
        <v>11</v>
      </c>
      <c r="G410">
        <v>1</v>
      </c>
      <c r="H410">
        <v>562900</v>
      </c>
      <c r="I410" s="14">
        <v>559500</v>
      </c>
      <c r="J410" s="29" t="s">
        <v>24</v>
      </c>
      <c r="K410">
        <f t="shared" si="48"/>
        <v>6</v>
      </c>
      <c r="L410">
        <f t="shared" si="49"/>
        <v>20</v>
      </c>
      <c r="M410" t="str">
        <f>VLOOKUP(E410,Index!$A$1:$B$7,2,0)</f>
        <v>YES</v>
      </c>
      <c r="N410" t="str">
        <f t="shared" si="50"/>
        <v>23/10</v>
      </c>
      <c r="O410" t="str">
        <f t="shared" si="51"/>
        <v>30/10</v>
      </c>
      <c r="Q410" s="14">
        <f t="shared" si="52"/>
        <v>0</v>
      </c>
      <c r="R410" s="14">
        <f t="shared" si="53"/>
        <v>0</v>
      </c>
      <c r="S410" s="14">
        <f t="shared" si="54"/>
        <v>20000</v>
      </c>
      <c r="T410">
        <f>IF(F410="Airlines 4",IF(N410&lt;="15/10",IF(O410&gt;="02/10",IF(O410&lt;="30/11",'Data - Answer'!G410*15000,0),0),0),0)</f>
        <v>0</v>
      </c>
      <c r="U410" s="14"/>
      <c r="W410">
        <f t="shared" si="55"/>
        <v>16785</v>
      </c>
    </row>
    <row r="411" spans="2:23">
      <c r="B411" s="1">
        <v>53200633</v>
      </c>
      <c r="C411" s="2">
        <v>42300</v>
      </c>
      <c r="D411" s="2">
        <v>42361</v>
      </c>
      <c r="E411" t="s">
        <v>169</v>
      </c>
      <c r="F411" t="s">
        <v>11</v>
      </c>
      <c r="G411">
        <v>1</v>
      </c>
      <c r="H411">
        <v>333853</v>
      </c>
      <c r="I411" s="14">
        <v>332100</v>
      </c>
      <c r="J411" s="29" t="s">
        <v>22</v>
      </c>
      <c r="K411">
        <f t="shared" si="48"/>
        <v>6</v>
      </c>
      <c r="L411">
        <f t="shared" si="49"/>
        <v>20</v>
      </c>
      <c r="M411" t="e">
        <f>VLOOKUP(E411,Index!$A$1:$B$7,2,0)</f>
        <v>#N/A</v>
      </c>
      <c r="N411" t="str">
        <f t="shared" si="50"/>
        <v>23/10</v>
      </c>
      <c r="O411" t="str">
        <f t="shared" si="51"/>
        <v>23/12</v>
      </c>
      <c r="Q411" s="14">
        <f t="shared" si="52"/>
        <v>0</v>
      </c>
      <c r="R411" s="14">
        <f t="shared" si="53"/>
        <v>0</v>
      </c>
      <c r="S411" s="14">
        <f t="shared" si="54"/>
        <v>0</v>
      </c>
      <c r="T411">
        <f>IF(F411="Airlines 4",IF(N411&lt;="15/10",IF(O411&gt;="02/10",IF(O411&lt;="30/11",'Data - Answer'!G411*15000,0),0),0),0)</f>
        <v>0</v>
      </c>
      <c r="U411" s="14"/>
      <c r="W411">
        <f t="shared" si="55"/>
        <v>0</v>
      </c>
    </row>
    <row r="412" spans="2:23">
      <c r="B412" s="1">
        <v>53200678</v>
      </c>
      <c r="C412" s="2">
        <v>42300</v>
      </c>
      <c r="D412" s="2">
        <v>42301</v>
      </c>
      <c r="E412" t="s">
        <v>62</v>
      </c>
      <c r="F412" t="s">
        <v>11</v>
      </c>
      <c r="G412">
        <v>1</v>
      </c>
      <c r="H412">
        <v>637900</v>
      </c>
      <c r="I412" s="14">
        <v>634900</v>
      </c>
      <c r="J412" s="29" t="s">
        <v>22</v>
      </c>
      <c r="K412">
        <f t="shared" si="48"/>
        <v>6</v>
      </c>
      <c r="L412">
        <f t="shared" si="49"/>
        <v>20</v>
      </c>
      <c r="M412" t="str">
        <f>VLOOKUP(E412,Index!$A$1:$B$7,2,0)</f>
        <v>YES</v>
      </c>
      <c r="N412" t="str">
        <f t="shared" si="50"/>
        <v>23/10</v>
      </c>
      <c r="O412" t="str">
        <f t="shared" si="51"/>
        <v>24/10</v>
      </c>
      <c r="Q412" s="14">
        <f t="shared" si="52"/>
        <v>0</v>
      </c>
      <c r="R412" s="14">
        <f t="shared" si="53"/>
        <v>0</v>
      </c>
      <c r="S412" s="14">
        <f t="shared" si="54"/>
        <v>20000</v>
      </c>
      <c r="T412">
        <f>IF(F412="Airlines 4",IF(N412&lt;="15/10",IF(O412&gt;="02/10",IF(O412&lt;="30/11",'Data - Answer'!G412*15000,0),0),0),0)</f>
        <v>0</v>
      </c>
      <c r="U412" s="14"/>
      <c r="W412">
        <f t="shared" si="55"/>
        <v>0</v>
      </c>
    </row>
    <row r="413" spans="2:23">
      <c r="B413" s="1">
        <v>53200551</v>
      </c>
      <c r="C413" s="2">
        <v>42300</v>
      </c>
      <c r="D413" s="2">
        <v>42302</v>
      </c>
      <c r="E413" t="s">
        <v>186</v>
      </c>
      <c r="F413" t="s">
        <v>11</v>
      </c>
      <c r="G413">
        <v>1</v>
      </c>
      <c r="H413">
        <v>879000</v>
      </c>
      <c r="I413" s="14">
        <v>878900</v>
      </c>
      <c r="J413" s="29" t="s">
        <v>26</v>
      </c>
      <c r="K413">
        <f t="shared" si="48"/>
        <v>6</v>
      </c>
      <c r="L413">
        <f t="shared" si="49"/>
        <v>20</v>
      </c>
      <c r="M413" t="e">
        <f>VLOOKUP(E413,Index!$A$1:$B$7,2,0)</f>
        <v>#N/A</v>
      </c>
      <c r="N413" t="str">
        <f t="shared" si="50"/>
        <v>23/10</v>
      </c>
      <c r="O413" t="str">
        <f t="shared" si="51"/>
        <v>25/10</v>
      </c>
      <c r="Q413" s="14">
        <f t="shared" si="52"/>
        <v>0</v>
      </c>
      <c r="R413" s="14">
        <f t="shared" si="53"/>
        <v>0</v>
      </c>
      <c r="S413" s="14">
        <f t="shared" si="54"/>
        <v>0</v>
      </c>
      <c r="T413">
        <f>IF(F413="Airlines 4",IF(N413&lt;="15/10",IF(O413&gt;="02/10",IF(O413&lt;="30/11",'Data - Answer'!G413*15000,0),0),0),0)</f>
        <v>0</v>
      </c>
      <c r="U413" s="14"/>
      <c r="W413">
        <f t="shared" si="55"/>
        <v>4000</v>
      </c>
    </row>
    <row r="414" spans="2:23">
      <c r="B414" s="1">
        <v>53200675</v>
      </c>
      <c r="C414" s="2">
        <v>42300</v>
      </c>
      <c r="D414" s="2">
        <v>42301</v>
      </c>
      <c r="E414" t="s">
        <v>187</v>
      </c>
      <c r="F414" t="s">
        <v>11</v>
      </c>
      <c r="G414">
        <v>2</v>
      </c>
      <c r="H414">
        <v>4741726</v>
      </c>
      <c r="I414" s="14">
        <v>4789200</v>
      </c>
      <c r="J414" s="29" t="s">
        <v>24</v>
      </c>
      <c r="K414">
        <f t="shared" si="48"/>
        <v>6</v>
      </c>
      <c r="L414">
        <f t="shared" si="49"/>
        <v>20</v>
      </c>
      <c r="M414" t="e">
        <f>VLOOKUP(E414,Index!$A$1:$B$7,2,0)</f>
        <v>#N/A</v>
      </c>
      <c r="N414" t="str">
        <f t="shared" si="50"/>
        <v>23/10</v>
      </c>
      <c r="O414" t="str">
        <f t="shared" si="51"/>
        <v>24/10</v>
      </c>
      <c r="Q414" s="14">
        <f t="shared" si="52"/>
        <v>0</v>
      </c>
      <c r="R414" s="14">
        <f t="shared" si="53"/>
        <v>0</v>
      </c>
      <c r="S414" s="14">
        <f t="shared" si="54"/>
        <v>0</v>
      </c>
      <c r="T414">
        <f>IF(F414="Airlines 4",IF(N414&lt;="15/10",IF(O414&gt;="02/10",IF(O414&lt;="30/11",'Data - Answer'!G414*15000,0),0),0),0)</f>
        <v>0</v>
      </c>
      <c r="U414" s="14"/>
      <c r="W414">
        <f t="shared" si="55"/>
        <v>143676</v>
      </c>
    </row>
    <row r="415" spans="2:23">
      <c r="B415" s="1">
        <v>53200413</v>
      </c>
      <c r="C415" s="2">
        <v>42300</v>
      </c>
      <c r="D415" s="2">
        <v>42303</v>
      </c>
      <c r="E415" t="s">
        <v>174</v>
      </c>
      <c r="F415" t="s">
        <v>11</v>
      </c>
      <c r="G415">
        <v>2</v>
      </c>
      <c r="H415">
        <v>1180486</v>
      </c>
      <c r="I415" s="14">
        <v>1192400</v>
      </c>
      <c r="J415" s="29" t="s">
        <v>22</v>
      </c>
      <c r="K415">
        <f t="shared" si="48"/>
        <v>6</v>
      </c>
      <c r="L415">
        <f t="shared" si="49"/>
        <v>20</v>
      </c>
      <c r="M415" t="e">
        <f>VLOOKUP(E415,Index!$A$1:$B$7,2,0)</f>
        <v>#N/A</v>
      </c>
      <c r="N415" t="str">
        <f t="shared" si="50"/>
        <v>23/10</v>
      </c>
      <c r="O415" t="str">
        <f t="shared" si="51"/>
        <v>26/10</v>
      </c>
      <c r="Q415" s="14">
        <f t="shared" si="52"/>
        <v>0</v>
      </c>
      <c r="R415" s="14">
        <f t="shared" si="53"/>
        <v>0</v>
      </c>
      <c r="S415" s="14">
        <f t="shared" si="54"/>
        <v>0</v>
      </c>
      <c r="T415">
        <f>IF(F415="Airlines 4",IF(N415&lt;="15/10",IF(O415&gt;="02/10",IF(O415&lt;="30/11",'Data - Answer'!G415*15000,0),0),0),0)</f>
        <v>0</v>
      </c>
      <c r="U415" s="14"/>
      <c r="W415">
        <f t="shared" si="55"/>
        <v>0</v>
      </c>
    </row>
    <row r="416" spans="2:23">
      <c r="B416" s="1">
        <v>53200693</v>
      </c>
      <c r="C416" s="2">
        <v>42300</v>
      </c>
      <c r="D416" s="2">
        <v>42303</v>
      </c>
      <c r="E416" t="s">
        <v>62</v>
      </c>
      <c r="F416" t="s">
        <v>11</v>
      </c>
      <c r="G416">
        <v>1</v>
      </c>
      <c r="H416">
        <v>527900</v>
      </c>
      <c r="I416" s="14">
        <v>524700</v>
      </c>
      <c r="J416" s="29" t="s">
        <v>22</v>
      </c>
      <c r="K416">
        <f t="shared" si="48"/>
        <v>6</v>
      </c>
      <c r="L416">
        <f t="shared" si="49"/>
        <v>20</v>
      </c>
      <c r="M416" t="str">
        <f>VLOOKUP(E416,Index!$A$1:$B$7,2,0)</f>
        <v>YES</v>
      </c>
      <c r="N416" t="str">
        <f t="shared" si="50"/>
        <v>23/10</v>
      </c>
      <c r="O416" t="str">
        <f t="shared" si="51"/>
        <v>26/10</v>
      </c>
      <c r="Q416" s="14">
        <f t="shared" si="52"/>
        <v>0</v>
      </c>
      <c r="R416" s="14">
        <f t="shared" si="53"/>
        <v>0</v>
      </c>
      <c r="S416" s="14">
        <f t="shared" si="54"/>
        <v>20000</v>
      </c>
      <c r="T416">
        <f>IF(F416="Airlines 4",IF(N416&lt;="15/10",IF(O416&gt;="02/10",IF(O416&lt;="30/11",'Data - Answer'!G416*15000,0),0),0),0)</f>
        <v>0</v>
      </c>
      <c r="U416" s="14"/>
      <c r="W416">
        <f t="shared" si="55"/>
        <v>0</v>
      </c>
    </row>
    <row r="417" spans="2:23">
      <c r="B417" s="1">
        <v>53200376</v>
      </c>
      <c r="C417" s="2">
        <v>42302</v>
      </c>
      <c r="D417" s="2">
        <v>42303</v>
      </c>
      <c r="E417" t="s">
        <v>62</v>
      </c>
      <c r="F417" t="s">
        <v>11</v>
      </c>
      <c r="G417">
        <v>1</v>
      </c>
      <c r="H417">
        <v>503337</v>
      </c>
      <c r="I417" s="14">
        <v>500800</v>
      </c>
      <c r="J417" s="29" t="s">
        <v>26</v>
      </c>
      <c r="K417">
        <f t="shared" si="48"/>
        <v>1</v>
      </c>
      <c r="L417">
        <f t="shared" si="49"/>
        <v>24</v>
      </c>
      <c r="M417" t="str">
        <f>VLOOKUP(E417,Index!$A$1:$B$7,2,0)</f>
        <v>YES</v>
      </c>
      <c r="N417" t="str">
        <f t="shared" si="50"/>
        <v>25/10</v>
      </c>
      <c r="O417" t="str">
        <f t="shared" si="51"/>
        <v>26/10</v>
      </c>
      <c r="Q417" s="14">
        <f t="shared" si="52"/>
        <v>0</v>
      </c>
      <c r="R417" s="14">
        <f t="shared" si="53"/>
        <v>0</v>
      </c>
      <c r="S417" s="14">
        <f t="shared" si="54"/>
        <v>20000</v>
      </c>
      <c r="T417">
        <f>IF(F417="Airlines 4",IF(N417&lt;="15/10",IF(O417&gt;="02/10",IF(O417&lt;="30/11",'Data - Answer'!G417*15000,0),0),0),0)</f>
        <v>0</v>
      </c>
      <c r="U417" s="14"/>
      <c r="W417">
        <f t="shared" si="55"/>
        <v>4000</v>
      </c>
    </row>
    <row r="418" spans="2:23">
      <c r="B418" s="1">
        <v>53200701</v>
      </c>
      <c r="C418" s="2">
        <v>42302</v>
      </c>
      <c r="D418" s="2">
        <v>42303</v>
      </c>
      <c r="E418" t="s">
        <v>164</v>
      </c>
      <c r="F418" t="s">
        <v>11</v>
      </c>
      <c r="G418">
        <v>1</v>
      </c>
      <c r="H418">
        <v>462900</v>
      </c>
      <c r="I418" s="14">
        <v>460500</v>
      </c>
      <c r="J418" s="29" t="s">
        <v>22</v>
      </c>
      <c r="K418">
        <f t="shared" si="48"/>
        <v>1</v>
      </c>
      <c r="L418">
        <f t="shared" si="49"/>
        <v>24</v>
      </c>
      <c r="M418" t="e">
        <f>VLOOKUP(E418,Index!$A$1:$B$7,2,0)</f>
        <v>#N/A</v>
      </c>
      <c r="N418" t="str">
        <f t="shared" si="50"/>
        <v>25/10</v>
      </c>
      <c r="O418" t="str">
        <f t="shared" si="51"/>
        <v>26/10</v>
      </c>
      <c r="Q418" s="14">
        <f t="shared" si="52"/>
        <v>0</v>
      </c>
      <c r="R418" s="14">
        <f t="shared" si="53"/>
        <v>0</v>
      </c>
      <c r="S418" s="14">
        <f t="shared" si="54"/>
        <v>0</v>
      </c>
      <c r="T418">
        <f>IF(F418="Airlines 4",IF(N418&lt;="15/10",IF(O418&gt;="02/10",IF(O418&lt;="30/11",'Data - Answer'!G418*15000,0),0),0),0)</f>
        <v>0</v>
      </c>
      <c r="U418" s="14"/>
      <c r="W418">
        <f t="shared" si="55"/>
        <v>0</v>
      </c>
    </row>
    <row r="419" spans="2:23">
      <c r="B419" s="1">
        <v>53200736</v>
      </c>
      <c r="C419" s="2">
        <v>42302</v>
      </c>
      <c r="D419" s="2">
        <v>42314</v>
      </c>
      <c r="E419" t="s">
        <v>48</v>
      </c>
      <c r="F419" t="s">
        <v>11</v>
      </c>
      <c r="G419">
        <v>1</v>
      </c>
      <c r="H419">
        <v>584620</v>
      </c>
      <c r="I419" s="14">
        <v>581200</v>
      </c>
      <c r="J419" s="29" t="s">
        <v>22</v>
      </c>
      <c r="K419">
        <f t="shared" si="48"/>
        <v>1</v>
      </c>
      <c r="L419">
        <f t="shared" si="49"/>
        <v>24</v>
      </c>
      <c r="M419" t="e">
        <f>VLOOKUP(E419,Index!$A$1:$B$7,2,0)</f>
        <v>#N/A</v>
      </c>
      <c r="N419" t="str">
        <f t="shared" si="50"/>
        <v>25/10</v>
      </c>
      <c r="O419" t="str">
        <f t="shared" si="51"/>
        <v>06/11</v>
      </c>
      <c r="Q419" s="14">
        <f t="shared" si="52"/>
        <v>0</v>
      </c>
      <c r="R419" s="14">
        <f t="shared" si="53"/>
        <v>0</v>
      </c>
      <c r="S419" s="14">
        <f t="shared" si="54"/>
        <v>0</v>
      </c>
      <c r="T419">
        <f>IF(F419="Airlines 4",IF(N419&lt;="15/10",IF(O419&gt;="02/10",IF(O419&lt;="30/11",'Data - Answer'!G419*15000,0),0),0),0)</f>
        <v>0</v>
      </c>
      <c r="U419" s="14"/>
      <c r="W419">
        <f t="shared" si="55"/>
        <v>0</v>
      </c>
    </row>
    <row r="420" spans="2:23">
      <c r="B420" s="1">
        <v>53200786</v>
      </c>
      <c r="C420" s="2">
        <v>42302</v>
      </c>
      <c r="D420" s="2">
        <v>42303</v>
      </c>
      <c r="E420" t="s">
        <v>83</v>
      </c>
      <c r="F420" t="s">
        <v>11</v>
      </c>
      <c r="G420">
        <v>2</v>
      </c>
      <c r="H420">
        <v>1279800</v>
      </c>
      <c r="I420" s="14">
        <v>1272200</v>
      </c>
      <c r="J420" s="29" t="s">
        <v>22</v>
      </c>
      <c r="K420">
        <f t="shared" si="48"/>
        <v>1</v>
      </c>
      <c r="L420">
        <f t="shared" si="49"/>
        <v>24</v>
      </c>
      <c r="M420" t="e">
        <f>VLOOKUP(E420,Index!$A$1:$B$7,2,0)</f>
        <v>#N/A</v>
      </c>
      <c r="N420" t="str">
        <f t="shared" si="50"/>
        <v>25/10</v>
      </c>
      <c r="O420" t="str">
        <f t="shared" si="51"/>
        <v>26/10</v>
      </c>
      <c r="Q420" s="14">
        <f t="shared" si="52"/>
        <v>0</v>
      </c>
      <c r="R420" s="14">
        <f t="shared" si="53"/>
        <v>0</v>
      </c>
      <c r="S420" s="14">
        <f t="shared" si="54"/>
        <v>0</v>
      </c>
      <c r="T420">
        <f>IF(F420="Airlines 4",IF(N420&lt;="15/10",IF(O420&gt;="02/10",IF(O420&lt;="30/11",'Data - Answer'!G420*15000,0),0),0),0)</f>
        <v>0</v>
      </c>
      <c r="U420" s="14"/>
      <c r="W420">
        <f t="shared" si="55"/>
        <v>0</v>
      </c>
    </row>
    <row r="421" spans="2:23">
      <c r="B421" s="1">
        <v>53200822</v>
      </c>
      <c r="C421" s="2">
        <v>42302</v>
      </c>
      <c r="D421" s="2">
        <v>42304</v>
      </c>
      <c r="E421" t="s">
        <v>62</v>
      </c>
      <c r="F421" t="s">
        <v>11</v>
      </c>
      <c r="G421">
        <v>3</v>
      </c>
      <c r="H421">
        <v>1510011</v>
      </c>
      <c r="I421" s="14">
        <v>1500900</v>
      </c>
      <c r="J421" s="29" t="s">
        <v>22</v>
      </c>
      <c r="K421">
        <f t="shared" si="48"/>
        <v>1</v>
      </c>
      <c r="L421">
        <f t="shared" si="49"/>
        <v>24</v>
      </c>
      <c r="M421" t="str">
        <f>VLOOKUP(E421,Index!$A$1:$B$7,2,0)</f>
        <v>YES</v>
      </c>
      <c r="N421" t="str">
        <f t="shared" si="50"/>
        <v>25/10</v>
      </c>
      <c r="O421" t="str">
        <f t="shared" si="51"/>
        <v>27/10</v>
      </c>
      <c r="Q421" s="14">
        <f t="shared" si="52"/>
        <v>0</v>
      </c>
      <c r="R421" s="14">
        <f t="shared" si="53"/>
        <v>0</v>
      </c>
      <c r="S421" s="14">
        <f t="shared" si="54"/>
        <v>60000</v>
      </c>
      <c r="T421">
        <f>IF(F421="Airlines 4",IF(N421&lt;="15/10",IF(O421&gt;="02/10",IF(O421&lt;="30/11",'Data - Answer'!G421*15000,0),0),0),0)</f>
        <v>0</v>
      </c>
      <c r="U421" s="14"/>
      <c r="W421">
        <f t="shared" si="55"/>
        <v>0</v>
      </c>
    </row>
    <row r="422" spans="2:23">
      <c r="B422" s="1">
        <v>53200863</v>
      </c>
      <c r="C422" s="2">
        <v>42302</v>
      </c>
      <c r="D422" s="2">
        <v>42316</v>
      </c>
      <c r="E422" t="s">
        <v>43</v>
      </c>
      <c r="F422" t="s">
        <v>11</v>
      </c>
      <c r="G422">
        <v>1</v>
      </c>
      <c r="H422">
        <v>538337</v>
      </c>
      <c r="I422" s="14">
        <v>535100</v>
      </c>
      <c r="J422" s="29" t="s">
        <v>22</v>
      </c>
      <c r="K422">
        <f t="shared" si="48"/>
        <v>1</v>
      </c>
      <c r="L422">
        <f t="shared" si="49"/>
        <v>24</v>
      </c>
      <c r="M422" t="str">
        <f>VLOOKUP(E422,Index!$A$1:$B$7,2,0)</f>
        <v>YES</v>
      </c>
      <c r="N422" t="str">
        <f t="shared" si="50"/>
        <v>25/10</v>
      </c>
      <c r="O422" t="str">
        <f t="shared" si="51"/>
        <v>08/11</v>
      </c>
      <c r="Q422" s="14">
        <f t="shared" si="52"/>
        <v>0</v>
      </c>
      <c r="R422" s="14">
        <f t="shared" si="53"/>
        <v>0</v>
      </c>
      <c r="S422" s="14">
        <f t="shared" si="54"/>
        <v>20000</v>
      </c>
      <c r="T422">
        <f>IF(F422="Airlines 4",IF(N422&lt;="15/10",IF(O422&gt;="02/10",IF(O422&lt;="30/11",'Data - Answer'!G422*15000,0),0),0),0)</f>
        <v>0</v>
      </c>
      <c r="U422" s="14"/>
      <c r="W422">
        <f t="shared" si="55"/>
        <v>0</v>
      </c>
    </row>
    <row r="423" spans="2:23">
      <c r="B423" s="1">
        <v>53200350</v>
      </c>
      <c r="C423" s="2">
        <v>42302</v>
      </c>
      <c r="D423" s="2">
        <v>42303</v>
      </c>
      <c r="E423" t="s">
        <v>62</v>
      </c>
      <c r="F423" t="s">
        <v>11</v>
      </c>
      <c r="G423">
        <v>1</v>
      </c>
      <c r="H423">
        <v>549900</v>
      </c>
      <c r="I423" s="14">
        <v>547100</v>
      </c>
      <c r="J423" s="29" t="s">
        <v>22</v>
      </c>
      <c r="K423">
        <f t="shared" si="48"/>
        <v>1</v>
      </c>
      <c r="L423">
        <f t="shared" si="49"/>
        <v>24</v>
      </c>
      <c r="M423" t="str">
        <f>VLOOKUP(E423,Index!$A$1:$B$7,2,0)</f>
        <v>YES</v>
      </c>
      <c r="N423" t="str">
        <f t="shared" si="50"/>
        <v>25/10</v>
      </c>
      <c r="O423" t="str">
        <f t="shared" si="51"/>
        <v>26/10</v>
      </c>
      <c r="Q423" s="14">
        <f t="shared" si="52"/>
        <v>0</v>
      </c>
      <c r="R423" s="14">
        <f t="shared" si="53"/>
        <v>0</v>
      </c>
      <c r="S423" s="14">
        <f t="shared" si="54"/>
        <v>20000</v>
      </c>
      <c r="T423">
        <f>IF(F423="Airlines 4",IF(N423&lt;="15/10",IF(O423&gt;="02/10",IF(O423&lt;="30/11",'Data - Answer'!G423*15000,0),0),0),0)</f>
        <v>0</v>
      </c>
      <c r="U423" s="14"/>
      <c r="W423">
        <f t="shared" si="55"/>
        <v>0</v>
      </c>
    </row>
    <row r="424" spans="2:23">
      <c r="B424" s="1">
        <v>53200800</v>
      </c>
      <c r="C424" s="2">
        <v>42302</v>
      </c>
      <c r="D424" s="2">
        <v>42467</v>
      </c>
      <c r="E424" t="s">
        <v>124</v>
      </c>
      <c r="F424" t="s">
        <v>11</v>
      </c>
      <c r="G424">
        <v>1</v>
      </c>
      <c r="H424">
        <v>509165</v>
      </c>
      <c r="I424" s="14">
        <v>506100</v>
      </c>
      <c r="J424" s="29" t="s">
        <v>26</v>
      </c>
      <c r="K424">
        <f t="shared" si="48"/>
        <v>1</v>
      </c>
      <c r="L424">
        <f t="shared" si="49"/>
        <v>24</v>
      </c>
      <c r="M424" t="e">
        <f>VLOOKUP(E424,Index!$A$1:$B$7,2,0)</f>
        <v>#N/A</v>
      </c>
      <c r="N424" t="str">
        <f t="shared" si="50"/>
        <v>25/10</v>
      </c>
      <c r="O424" t="str">
        <f t="shared" si="51"/>
        <v>07/04</v>
      </c>
      <c r="Q424" s="14">
        <f t="shared" si="52"/>
        <v>0</v>
      </c>
      <c r="R424" s="14">
        <f t="shared" si="53"/>
        <v>0</v>
      </c>
      <c r="S424" s="14">
        <f t="shared" si="54"/>
        <v>0</v>
      </c>
      <c r="T424">
        <f>IF(F424="Airlines 4",IF(N424&lt;="15/10",IF(O424&gt;="02/10",IF(O424&lt;="30/11",'Data - Answer'!G424*15000,0),0),0),0)</f>
        <v>0</v>
      </c>
      <c r="U424" s="14"/>
      <c r="W424">
        <f t="shared" si="55"/>
        <v>4000</v>
      </c>
    </row>
    <row r="425" spans="2:23">
      <c r="B425" s="1">
        <v>53199951</v>
      </c>
      <c r="C425" s="2">
        <v>42302</v>
      </c>
      <c r="D425" s="2">
        <v>42302</v>
      </c>
      <c r="E425" t="s">
        <v>43</v>
      </c>
      <c r="F425" t="s">
        <v>11</v>
      </c>
      <c r="G425">
        <v>1</v>
      </c>
      <c r="H425">
        <v>538337</v>
      </c>
      <c r="I425" s="14">
        <v>535100</v>
      </c>
      <c r="J425" s="29" t="s">
        <v>24</v>
      </c>
      <c r="K425">
        <f t="shared" si="48"/>
        <v>1</v>
      </c>
      <c r="L425">
        <f t="shared" si="49"/>
        <v>24</v>
      </c>
      <c r="M425" t="str">
        <f>VLOOKUP(E425,Index!$A$1:$B$7,2,0)</f>
        <v>YES</v>
      </c>
      <c r="N425" t="str">
        <f t="shared" si="50"/>
        <v>25/10</v>
      </c>
      <c r="O425" t="str">
        <f t="shared" si="51"/>
        <v>25/10</v>
      </c>
      <c r="Q425" s="14">
        <f t="shared" si="52"/>
        <v>0</v>
      </c>
      <c r="R425" s="14">
        <f t="shared" si="53"/>
        <v>0</v>
      </c>
      <c r="S425" s="14">
        <f t="shared" si="54"/>
        <v>20000</v>
      </c>
      <c r="T425">
        <f>IF(F425="Airlines 4",IF(N425&lt;="15/10",IF(O425&gt;="02/10",IF(O425&lt;="30/11",'Data - Answer'!G425*15000,0),0),0),0)</f>
        <v>0</v>
      </c>
      <c r="U425" s="14"/>
      <c r="W425">
        <f t="shared" si="55"/>
        <v>16053</v>
      </c>
    </row>
    <row r="426" spans="2:23">
      <c r="B426" s="1">
        <v>53200682</v>
      </c>
      <c r="C426" s="2">
        <v>42302</v>
      </c>
      <c r="D426" s="2">
        <v>42308</v>
      </c>
      <c r="E426" t="s">
        <v>41</v>
      </c>
      <c r="F426" t="s">
        <v>11</v>
      </c>
      <c r="G426">
        <v>3</v>
      </c>
      <c r="H426">
        <v>2045700</v>
      </c>
      <c r="I426" s="14">
        <v>2033700</v>
      </c>
      <c r="J426" s="29" t="s">
        <v>22</v>
      </c>
      <c r="K426">
        <f t="shared" si="48"/>
        <v>1</v>
      </c>
      <c r="L426">
        <f t="shared" si="49"/>
        <v>24</v>
      </c>
      <c r="M426" t="e">
        <f>VLOOKUP(E426,Index!$A$1:$B$7,2,0)</f>
        <v>#N/A</v>
      </c>
      <c r="N426" t="str">
        <f t="shared" si="50"/>
        <v>25/10</v>
      </c>
      <c r="O426" t="str">
        <f t="shared" si="51"/>
        <v>31/10</v>
      </c>
      <c r="Q426" s="14">
        <f t="shared" si="52"/>
        <v>0</v>
      </c>
      <c r="R426" s="14">
        <f t="shared" si="53"/>
        <v>0</v>
      </c>
      <c r="S426" s="14">
        <f t="shared" si="54"/>
        <v>0</v>
      </c>
      <c r="T426">
        <f>IF(F426="Airlines 4",IF(N426&lt;="15/10",IF(O426&gt;="02/10",IF(O426&lt;="30/11",'Data - Answer'!G426*15000,0),0),0),0)</f>
        <v>0</v>
      </c>
      <c r="U426" s="14"/>
      <c r="W426">
        <f t="shared" si="55"/>
        <v>0</v>
      </c>
    </row>
    <row r="427" spans="2:23">
      <c r="B427" s="1">
        <v>53200801</v>
      </c>
      <c r="C427" s="2">
        <v>42302</v>
      </c>
      <c r="D427" s="2">
        <v>42303</v>
      </c>
      <c r="E427" t="s">
        <v>74</v>
      </c>
      <c r="F427" t="s">
        <v>11</v>
      </c>
      <c r="G427">
        <v>2</v>
      </c>
      <c r="H427">
        <v>1358000</v>
      </c>
      <c r="I427" s="14">
        <v>1355800</v>
      </c>
      <c r="J427" s="29" t="s">
        <v>22</v>
      </c>
      <c r="K427">
        <f t="shared" si="48"/>
        <v>1</v>
      </c>
      <c r="L427">
        <f t="shared" si="49"/>
        <v>24</v>
      </c>
      <c r="M427" t="e">
        <f>VLOOKUP(E427,Index!$A$1:$B$7,2,0)</f>
        <v>#N/A</v>
      </c>
      <c r="N427" t="str">
        <f t="shared" si="50"/>
        <v>25/10</v>
      </c>
      <c r="O427" t="str">
        <f t="shared" si="51"/>
        <v>26/10</v>
      </c>
      <c r="Q427" s="14">
        <f t="shared" si="52"/>
        <v>0</v>
      </c>
      <c r="R427" s="14">
        <f t="shared" si="53"/>
        <v>0</v>
      </c>
      <c r="S427" s="14">
        <f t="shared" si="54"/>
        <v>0</v>
      </c>
      <c r="T427">
        <f>IF(F427="Airlines 4",IF(N427&lt;="15/10",IF(O427&gt;="02/10",IF(O427&lt;="30/11",'Data - Answer'!G427*15000,0),0),0),0)</f>
        <v>0</v>
      </c>
      <c r="U427" s="14"/>
      <c r="W427">
        <f t="shared" si="55"/>
        <v>0</v>
      </c>
    </row>
    <row r="428" spans="2:23">
      <c r="B428" s="1">
        <v>53200461</v>
      </c>
      <c r="C428" s="2">
        <v>42302</v>
      </c>
      <c r="D428" s="2">
        <v>42303</v>
      </c>
      <c r="E428" t="s">
        <v>66</v>
      </c>
      <c r="F428" t="s">
        <v>11</v>
      </c>
      <c r="G428">
        <v>1</v>
      </c>
      <c r="H428">
        <v>299000</v>
      </c>
      <c r="I428" s="14">
        <v>298900</v>
      </c>
      <c r="J428" s="29" t="s">
        <v>26</v>
      </c>
      <c r="K428">
        <f t="shared" si="48"/>
        <v>1</v>
      </c>
      <c r="L428">
        <f t="shared" si="49"/>
        <v>24</v>
      </c>
      <c r="M428" t="e">
        <f>VLOOKUP(E428,Index!$A$1:$B$7,2,0)</f>
        <v>#N/A</v>
      </c>
      <c r="N428" t="str">
        <f t="shared" si="50"/>
        <v>25/10</v>
      </c>
      <c r="O428" t="str">
        <f t="shared" si="51"/>
        <v>26/10</v>
      </c>
      <c r="Q428" s="14">
        <f t="shared" si="52"/>
        <v>0</v>
      </c>
      <c r="R428" s="14">
        <f t="shared" si="53"/>
        <v>0</v>
      </c>
      <c r="S428" s="14">
        <f t="shared" si="54"/>
        <v>0</v>
      </c>
      <c r="T428">
        <f>IF(F428="Airlines 4",IF(N428&lt;="15/10",IF(O428&gt;="02/10",IF(O428&lt;="30/11",'Data - Answer'!G428*15000,0),0),0),0)</f>
        <v>0</v>
      </c>
      <c r="U428" s="14"/>
      <c r="W428">
        <f t="shared" si="55"/>
        <v>4000</v>
      </c>
    </row>
    <row r="429" spans="2:23">
      <c r="B429" s="1">
        <v>53200880</v>
      </c>
      <c r="C429" s="2">
        <v>42302</v>
      </c>
      <c r="D429" s="2">
        <v>42305</v>
      </c>
      <c r="E429" t="s">
        <v>41</v>
      </c>
      <c r="F429" t="s">
        <v>11</v>
      </c>
      <c r="G429">
        <v>1</v>
      </c>
      <c r="H429">
        <v>1308900</v>
      </c>
      <c r="I429" s="14">
        <v>1301800</v>
      </c>
      <c r="J429" s="29" t="s">
        <v>24</v>
      </c>
      <c r="K429">
        <f t="shared" si="48"/>
        <v>1</v>
      </c>
      <c r="L429">
        <f t="shared" si="49"/>
        <v>24</v>
      </c>
      <c r="M429" t="e">
        <f>VLOOKUP(E429,Index!$A$1:$B$7,2,0)</f>
        <v>#N/A</v>
      </c>
      <c r="N429" t="str">
        <f t="shared" si="50"/>
        <v>25/10</v>
      </c>
      <c r="O429" t="str">
        <f t="shared" si="51"/>
        <v>28/10</v>
      </c>
      <c r="Q429" s="14">
        <f t="shared" si="52"/>
        <v>0</v>
      </c>
      <c r="R429" s="14">
        <f t="shared" si="53"/>
        <v>0</v>
      </c>
      <c r="S429" s="14">
        <f t="shared" si="54"/>
        <v>0</v>
      </c>
      <c r="T429">
        <f>IF(F429="Airlines 4",IF(N429&lt;="15/10",IF(O429&gt;="02/10",IF(O429&lt;="30/11",'Data - Answer'!G429*15000,0),0),0),0)</f>
        <v>0</v>
      </c>
      <c r="U429" s="14"/>
      <c r="W429">
        <f t="shared" si="55"/>
        <v>39054</v>
      </c>
    </row>
    <row r="430" spans="2:23">
      <c r="B430" s="1">
        <v>53200861</v>
      </c>
      <c r="C430" s="2">
        <v>42302</v>
      </c>
      <c r="D430" s="2">
        <v>42303</v>
      </c>
      <c r="E430" t="s">
        <v>171</v>
      </c>
      <c r="F430" t="s">
        <v>11</v>
      </c>
      <c r="G430">
        <v>1</v>
      </c>
      <c r="H430">
        <v>333853</v>
      </c>
      <c r="I430" s="14">
        <v>331600</v>
      </c>
      <c r="J430" s="29" t="s">
        <v>24</v>
      </c>
      <c r="K430">
        <f t="shared" si="48"/>
        <v>1</v>
      </c>
      <c r="L430">
        <f t="shared" si="49"/>
        <v>24</v>
      </c>
      <c r="M430" t="e">
        <f>VLOOKUP(E430,Index!$A$1:$B$7,2,0)</f>
        <v>#N/A</v>
      </c>
      <c r="N430" t="str">
        <f t="shared" si="50"/>
        <v>25/10</v>
      </c>
      <c r="O430" t="str">
        <f t="shared" si="51"/>
        <v>26/10</v>
      </c>
      <c r="Q430" s="14">
        <f t="shared" si="52"/>
        <v>0</v>
      </c>
      <c r="R430" s="14">
        <f t="shared" si="53"/>
        <v>0</v>
      </c>
      <c r="S430" s="14">
        <f t="shared" si="54"/>
        <v>0</v>
      </c>
      <c r="T430">
        <f>IF(F430="Airlines 4",IF(N430&lt;="15/10",IF(O430&gt;="02/10",IF(O430&lt;="30/11",'Data - Answer'!G430*15000,0),0),0),0)</f>
        <v>0</v>
      </c>
      <c r="U430" s="14"/>
      <c r="W430">
        <f t="shared" si="55"/>
        <v>9948</v>
      </c>
    </row>
    <row r="431" spans="2:23">
      <c r="B431" s="1">
        <v>53200921</v>
      </c>
      <c r="C431" s="2">
        <v>42302</v>
      </c>
      <c r="D431" s="2">
        <v>42306</v>
      </c>
      <c r="E431" t="s">
        <v>145</v>
      </c>
      <c r="F431" t="s">
        <v>11</v>
      </c>
      <c r="G431">
        <v>4</v>
      </c>
      <c r="H431">
        <v>4247600</v>
      </c>
      <c r="I431" s="14">
        <v>4224000</v>
      </c>
      <c r="J431" s="29" t="s">
        <v>24</v>
      </c>
      <c r="K431">
        <f t="shared" si="48"/>
        <v>1</v>
      </c>
      <c r="L431">
        <f t="shared" si="49"/>
        <v>24</v>
      </c>
      <c r="M431" t="e">
        <f>VLOOKUP(E431,Index!$A$1:$B$7,2,0)</f>
        <v>#N/A</v>
      </c>
      <c r="N431" t="str">
        <f t="shared" si="50"/>
        <v>25/10</v>
      </c>
      <c r="O431" t="str">
        <f t="shared" si="51"/>
        <v>29/10</v>
      </c>
      <c r="Q431" s="14">
        <f t="shared" si="52"/>
        <v>0</v>
      </c>
      <c r="R431" s="14">
        <f t="shared" si="53"/>
        <v>0</v>
      </c>
      <c r="S431" s="14">
        <f t="shared" si="54"/>
        <v>0</v>
      </c>
      <c r="T431">
        <f>IF(F431="Airlines 4",IF(N431&lt;="15/10",IF(O431&gt;="02/10",IF(O431&lt;="30/11",'Data - Answer'!G431*15000,0),0),0),0)</f>
        <v>0</v>
      </c>
      <c r="U431" s="14"/>
      <c r="W431">
        <f t="shared" si="55"/>
        <v>126720</v>
      </c>
    </row>
    <row r="432" spans="2:23">
      <c r="B432" s="1">
        <v>53200901</v>
      </c>
      <c r="C432" s="2">
        <v>42304</v>
      </c>
      <c r="D432" s="2">
        <v>42308</v>
      </c>
      <c r="E432" t="s">
        <v>160</v>
      </c>
      <c r="F432" t="s">
        <v>11</v>
      </c>
      <c r="G432">
        <v>2</v>
      </c>
      <c r="H432">
        <v>784792</v>
      </c>
      <c r="I432" s="14">
        <v>792600</v>
      </c>
      <c r="J432" s="29" t="s">
        <v>24</v>
      </c>
      <c r="K432">
        <f t="shared" si="48"/>
        <v>3</v>
      </c>
      <c r="L432">
        <f t="shared" si="49"/>
        <v>14</v>
      </c>
      <c r="M432" t="e">
        <f>VLOOKUP(E432,Index!$A$1:$B$7,2,0)</f>
        <v>#N/A</v>
      </c>
      <c r="N432" t="str">
        <f t="shared" si="50"/>
        <v>27/10</v>
      </c>
      <c r="O432" t="str">
        <f t="shared" si="51"/>
        <v>31/10</v>
      </c>
      <c r="Q432" s="14">
        <f t="shared" si="52"/>
        <v>0</v>
      </c>
      <c r="R432" s="14">
        <f t="shared" si="53"/>
        <v>0</v>
      </c>
      <c r="S432" s="14">
        <f t="shared" si="54"/>
        <v>0</v>
      </c>
      <c r="T432">
        <f>IF(F432="Airlines 4",IF(N432&lt;="15/10",IF(O432&gt;="02/10",IF(O432&lt;="30/11",'Data - Answer'!G432*15000,0),0),0),0)</f>
        <v>0</v>
      </c>
      <c r="U432" s="14"/>
      <c r="W432">
        <f t="shared" si="55"/>
        <v>23778</v>
      </c>
    </row>
    <row r="433" spans="2:23">
      <c r="B433" s="1">
        <v>53201036</v>
      </c>
      <c r="C433" s="2">
        <v>42304</v>
      </c>
      <c r="D433" s="2">
        <v>42308</v>
      </c>
      <c r="E433" t="s">
        <v>66</v>
      </c>
      <c r="F433" t="s">
        <v>11</v>
      </c>
      <c r="G433">
        <v>2</v>
      </c>
      <c r="H433">
        <v>1178000</v>
      </c>
      <c r="I433" s="14">
        <v>1177800</v>
      </c>
      <c r="J433" s="29" t="s">
        <v>24</v>
      </c>
      <c r="K433">
        <f t="shared" si="48"/>
        <v>3</v>
      </c>
      <c r="L433">
        <f t="shared" si="49"/>
        <v>14</v>
      </c>
      <c r="M433" t="e">
        <f>VLOOKUP(E433,Index!$A$1:$B$7,2,0)</f>
        <v>#N/A</v>
      </c>
      <c r="N433" t="str">
        <f t="shared" si="50"/>
        <v>27/10</v>
      </c>
      <c r="O433" t="str">
        <f t="shared" si="51"/>
        <v>31/10</v>
      </c>
      <c r="Q433" s="14">
        <f t="shared" si="52"/>
        <v>0</v>
      </c>
      <c r="R433" s="14">
        <f t="shared" si="53"/>
        <v>0</v>
      </c>
      <c r="S433" s="14">
        <f t="shared" si="54"/>
        <v>0</v>
      </c>
      <c r="T433">
        <f>IF(F433="Airlines 4",IF(N433&lt;="15/10",IF(O433&gt;="02/10",IF(O433&lt;="30/11",'Data - Answer'!G433*15000,0),0),0),0)</f>
        <v>0</v>
      </c>
      <c r="U433" s="14"/>
      <c r="W433">
        <f t="shared" si="55"/>
        <v>35334</v>
      </c>
    </row>
    <row r="434" spans="2:23">
      <c r="B434" s="1">
        <v>53200847</v>
      </c>
      <c r="C434" s="2">
        <v>42304</v>
      </c>
      <c r="D434" s="2">
        <v>42305</v>
      </c>
      <c r="E434" t="s">
        <v>43</v>
      </c>
      <c r="F434" t="s">
        <v>11</v>
      </c>
      <c r="G434">
        <v>1</v>
      </c>
      <c r="H434">
        <v>538337</v>
      </c>
      <c r="I434" s="14">
        <v>535100</v>
      </c>
      <c r="J434" s="29" t="s">
        <v>22</v>
      </c>
      <c r="K434">
        <f t="shared" si="48"/>
        <v>3</v>
      </c>
      <c r="L434">
        <f t="shared" si="49"/>
        <v>14</v>
      </c>
      <c r="M434" t="str">
        <f>VLOOKUP(E434,Index!$A$1:$B$7,2,0)</f>
        <v>YES</v>
      </c>
      <c r="N434" t="str">
        <f t="shared" si="50"/>
        <v>27/10</v>
      </c>
      <c r="O434" t="str">
        <f t="shared" si="51"/>
        <v>28/10</v>
      </c>
      <c r="Q434" s="14">
        <f t="shared" si="52"/>
        <v>0</v>
      </c>
      <c r="R434" s="14">
        <f t="shared" si="53"/>
        <v>0</v>
      </c>
      <c r="S434" s="14">
        <f t="shared" si="54"/>
        <v>20000</v>
      </c>
      <c r="T434">
        <f>IF(F434="Airlines 4",IF(N434&lt;="15/10",IF(O434&gt;="02/10",IF(O434&lt;="30/11",'Data - Answer'!G434*15000,0),0),0),0)</f>
        <v>0</v>
      </c>
      <c r="U434" s="14"/>
      <c r="W434">
        <f t="shared" si="55"/>
        <v>0</v>
      </c>
    </row>
    <row r="435" spans="2:23">
      <c r="B435" s="1">
        <v>53200913</v>
      </c>
      <c r="C435" s="2">
        <v>42304</v>
      </c>
      <c r="D435" s="2">
        <v>42309</v>
      </c>
      <c r="E435" t="s">
        <v>74</v>
      </c>
      <c r="F435" t="s">
        <v>11</v>
      </c>
      <c r="G435">
        <v>1</v>
      </c>
      <c r="H435">
        <v>439000</v>
      </c>
      <c r="I435" s="14">
        <v>437900</v>
      </c>
      <c r="J435" s="29" t="s">
        <v>22</v>
      </c>
      <c r="K435">
        <f t="shared" si="48"/>
        <v>3</v>
      </c>
      <c r="L435">
        <f t="shared" si="49"/>
        <v>14</v>
      </c>
      <c r="M435" t="e">
        <f>VLOOKUP(E435,Index!$A$1:$B$7,2,0)</f>
        <v>#N/A</v>
      </c>
      <c r="N435" t="str">
        <f t="shared" si="50"/>
        <v>27/10</v>
      </c>
      <c r="O435" t="str">
        <f t="shared" si="51"/>
        <v>01/11</v>
      </c>
      <c r="Q435" s="14">
        <f t="shared" si="52"/>
        <v>0</v>
      </c>
      <c r="R435" s="14">
        <f t="shared" si="53"/>
        <v>0</v>
      </c>
      <c r="S435" s="14">
        <f t="shared" si="54"/>
        <v>0</v>
      </c>
      <c r="T435">
        <f>IF(F435="Airlines 4",IF(N435&lt;="15/10",IF(O435&gt;="02/10",IF(O435&lt;="30/11",'Data - Answer'!G435*15000,0),0),0),0)</f>
        <v>0</v>
      </c>
      <c r="U435" s="14"/>
      <c r="W435">
        <f t="shared" si="55"/>
        <v>0</v>
      </c>
    </row>
    <row r="436" spans="2:23">
      <c r="B436" s="1">
        <v>53200620</v>
      </c>
      <c r="C436" s="2">
        <v>42304</v>
      </c>
      <c r="D436" s="2">
        <v>42347</v>
      </c>
      <c r="E436" t="s">
        <v>97</v>
      </c>
      <c r="F436" t="s">
        <v>11</v>
      </c>
      <c r="G436">
        <v>1</v>
      </c>
      <c r="H436">
        <v>368466</v>
      </c>
      <c r="I436" s="14">
        <v>366600</v>
      </c>
      <c r="J436" s="29" t="s">
        <v>22</v>
      </c>
      <c r="K436">
        <f t="shared" si="48"/>
        <v>3</v>
      </c>
      <c r="L436">
        <f t="shared" si="49"/>
        <v>14</v>
      </c>
      <c r="M436" t="str">
        <f>VLOOKUP(E436,Index!$A$1:$B$7,2,0)</f>
        <v>YES</v>
      </c>
      <c r="N436" t="str">
        <f t="shared" si="50"/>
        <v>27/10</v>
      </c>
      <c r="O436" t="str">
        <f t="shared" si="51"/>
        <v>09/12</v>
      </c>
      <c r="Q436" s="14">
        <f t="shared" si="52"/>
        <v>0</v>
      </c>
      <c r="R436" s="14">
        <f t="shared" si="53"/>
        <v>0</v>
      </c>
      <c r="S436" s="14">
        <f t="shared" si="54"/>
        <v>20000</v>
      </c>
      <c r="T436">
        <f>IF(F436="Airlines 4",IF(N436&lt;="15/10",IF(O436&gt;="02/10",IF(O436&lt;="30/11",'Data - Answer'!G436*15000,0),0),0),0)</f>
        <v>0</v>
      </c>
      <c r="U436" s="14"/>
      <c r="W436">
        <f t="shared" si="55"/>
        <v>0</v>
      </c>
    </row>
    <row r="437" spans="2:23">
      <c r="B437" s="1">
        <v>53200207</v>
      </c>
      <c r="C437" s="2">
        <v>42304</v>
      </c>
      <c r="D437" s="2">
        <v>42307</v>
      </c>
      <c r="E437" t="s">
        <v>62</v>
      </c>
      <c r="F437" t="s">
        <v>11</v>
      </c>
      <c r="G437">
        <v>1</v>
      </c>
      <c r="H437">
        <v>503337</v>
      </c>
      <c r="I437" s="14">
        <v>500800</v>
      </c>
      <c r="J437" s="29" t="s">
        <v>24</v>
      </c>
      <c r="K437">
        <f t="shared" si="48"/>
        <v>3</v>
      </c>
      <c r="L437">
        <f t="shared" si="49"/>
        <v>14</v>
      </c>
      <c r="M437" t="str">
        <f>VLOOKUP(E437,Index!$A$1:$B$7,2,0)</f>
        <v>YES</v>
      </c>
      <c r="N437" t="str">
        <f t="shared" si="50"/>
        <v>27/10</v>
      </c>
      <c r="O437" t="str">
        <f t="shared" si="51"/>
        <v>30/10</v>
      </c>
      <c r="Q437" s="14">
        <f t="shared" si="52"/>
        <v>0</v>
      </c>
      <c r="R437" s="14">
        <f t="shared" si="53"/>
        <v>0</v>
      </c>
      <c r="S437" s="14">
        <f t="shared" si="54"/>
        <v>20000</v>
      </c>
      <c r="T437">
        <f>IF(F437="Airlines 4",IF(N437&lt;="15/10",IF(O437&gt;="02/10",IF(O437&lt;="30/11",'Data - Answer'!G437*15000,0),0),0),0)</f>
        <v>0</v>
      </c>
      <c r="U437" s="14"/>
      <c r="W437">
        <f t="shared" si="55"/>
        <v>15024</v>
      </c>
    </row>
    <row r="438" spans="2:23">
      <c r="B438" s="1">
        <v>53200809</v>
      </c>
      <c r="C438" s="2">
        <v>42304</v>
      </c>
      <c r="D438" s="2">
        <v>42311</v>
      </c>
      <c r="E438" t="s">
        <v>74</v>
      </c>
      <c r="F438" t="s">
        <v>11</v>
      </c>
      <c r="G438">
        <v>1</v>
      </c>
      <c r="H438">
        <v>679000</v>
      </c>
      <c r="I438" s="14">
        <v>677900</v>
      </c>
      <c r="J438" s="29" t="s">
        <v>26</v>
      </c>
      <c r="K438">
        <f t="shared" si="48"/>
        <v>3</v>
      </c>
      <c r="L438">
        <f t="shared" si="49"/>
        <v>14</v>
      </c>
      <c r="M438" t="e">
        <f>VLOOKUP(E438,Index!$A$1:$B$7,2,0)</f>
        <v>#N/A</v>
      </c>
      <c r="N438" t="str">
        <f t="shared" si="50"/>
        <v>27/10</v>
      </c>
      <c r="O438" t="str">
        <f t="shared" si="51"/>
        <v>03/11</v>
      </c>
      <c r="Q438" s="14">
        <f t="shared" si="52"/>
        <v>0</v>
      </c>
      <c r="R438" s="14">
        <f t="shared" si="53"/>
        <v>0</v>
      </c>
      <c r="S438" s="14">
        <f t="shared" si="54"/>
        <v>0</v>
      </c>
      <c r="T438">
        <f>IF(F438="Airlines 4",IF(N438&lt;="15/10",IF(O438&gt;="02/10",IF(O438&lt;="30/11",'Data - Answer'!G438*15000,0),0),0),0)</f>
        <v>0</v>
      </c>
      <c r="U438" s="14"/>
      <c r="W438">
        <f t="shared" si="55"/>
        <v>4000</v>
      </c>
    </row>
    <row r="439" spans="2:23">
      <c r="B439" s="1">
        <v>53200988</v>
      </c>
      <c r="C439" s="2">
        <v>42304</v>
      </c>
      <c r="D439" s="2">
        <v>42323</v>
      </c>
      <c r="E439" t="s">
        <v>62</v>
      </c>
      <c r="F439" t="s">
        <v>11</v>
      </c>
      <c r="G439">
        <v>1</v>
      </c>
      <c r="H439">
        <v>503337</v>
      </c>
      <c r="I439" s="14">
        <v>500300</v>
      </c>
      <c r="J439" s="29" t="s">
        <v>24</v>
      </c>
      <c r="K439">
        <f t="shared" si="48"/>
        <v>3</v>
      </c>
      <c r="L439">
        <f t="shared" si="49"/>
        <v>14</v>
      </c>
      <c r="M439" t="str">
        <f>VLOOKUP(E439,Index!$A$1:$B$7,2,0)</f>
        <v>YES</v>
      </c>
      <c r="N439" t="str">
        <f t="shared" si="50"/>
        <v>27/10</v>
      </c>
      <c r="O439" t="str">
        <f t="shared" si="51"/>
        <v>15/11</v>
      </c>
      <c r="Q439" s="14">
        <f t="shared" si="52"/>
        <v>0</v>
      </c>
      <c r="R439" s="14">
        <f t="shared" si="53"/>
        <v>0</v>
      </c>
      <c r="S439" s="14">
        <f t="shared" si="54"/>
        <v>20000</v>
      </c>
      <c r="T439">
        <f>IF(F439="Airlines 4",IF(N439&lt;="15/10",IF(O439&gt;="02/10",IF(O439&lt;="30/11",'Data - Answer'!G439*15000,0),0),0),0)</f>
        <v>0</v>
      </c>
      <c r="U439" s="14"/>
      <c r="W439">
        <f t="shared" si="55"/>
        <v>15009</v>
      </c>
    </row>
    <row r="440" spans="2:23">
      <c r="B440" s="1">
        <v>53200769</v>
      </c>
      <c r="C440" s="2">
        <v>42304</v>
      </c>
      <c r="D440" s="2">
        <v>42307</v>
      </c>
      <c r="E440" t="s">
        <v>51</v>
      </c>
      <c r="F440" t="s">
        <v>14</v>
      </c>
      <c r="G440">
        <v>1</v>
      </c>
      <c r="H440">
        <v>862100</v>
      </c>
      <c r="I440" s="14">
        <v>853400</v>
      </c>
      <c r="J440" s="29" t="s">
        <v>26</v>
      </c>
      <c r="K440">
        <f t="shared" si="48"/>
        <v>3</v>
      </c>
      <c r="L440">
        <f t="shared" si="49"/>
        <v>8</v>
      </c>
      <c r="M440" t="e">
        <f>VLOOKUP(E440,Index!$A$1:$B$7,2,0)</f>
        <v>#N/A</v>
      </c>
      <c r="N440" t="str">
        <f t="shared" si="50"/>
        <v>27/10</v>
      </c>
      <c r="O440" t="str">
        <f t="shared" si="51"/>
        <v>30/10</v>
      </c>
      <c r="Q440" s="14">
        <f t="shared" si="52"/>
        <v>0</v>
      </c>
      <c r="R440" s="14">
        <f t="shared" si="53"/>
        <v>0</v>
      </c>
      <c r="S440" s="14">
        <f t="shared" si="54"/>
        <v>0</v>
      </c>
      <c r="T440">
        <f>IF(F440="Airlines 4",IF(N440&lt;="15/10",IF(O440&gt;="02/10",IF(O440&lt;="30/11",'Data - Answer'!G440*15000,0),0),0),0)</f>
        <v>0</v>
      </c>
      <c r="U440" s="14"/>
      <c r="W440">
        <f t="shared" si="55"/>
        <v>4000</v>
      </c>
    </row>
    <row r="441" spans="2:23">
      <c r="B441" s="1">
        <v>53201081</v>
      </c>
      <c r="C441" s="2">
        <v>42304</v>
      </c>
      <c r="D441" s="2">
        <v>42308</v>
      </c>
      <c r="E441" t="s">
        <v>43</v>
      </c>
      <c r="F441" t="s">
        <v>14</v>
      </c>
      <c r="G441">
        <v>1</v>
      </c>
      <c r="H441">
        <v>631760</v>
      </c>
      <c r="I441" s="14">
        <v>625400</v>
      </c>
      <c r="J441" s="29" t="s">
        <v>24</v>
      </c>
      <c r="K441">
        <f t="shared" si="48"/>
        <v>3</v>
      </c>
      <c r="L441">
        <f t="shared" si="49"/>
        <v>8</v>
      </c>
      <c r="M441" t="str">
        <f>VLOOKUP(E441,Index!$A$1:$B$7,2,0)</f>
        <v>YES</v>
      </c>
      <c r="N441" t="str">
        <f t="shared" si="50"/>
        <v>27/10</v>
      </c>
      <c r="O441" t="str">
        <f t="shared" si="51"/>
        <v>31/10</v>
      </c>
      <c r="Q441" s="14">
        <f t="shared" si="52"/>
        <v>0</v>
      </c>
      <c r="R441" s="14">
        <f t="shared" si="53"/>
        <v>0</v>
      </c>
      <c r="S441" s="14">
        <f t="shared" si="54"/>
        <v>0</v>
      </c>
      <c r="T441">
        <f>IF(F441="Airlines 4",IF(N441&lt;="15/10",IF(O441&gt;="02/10",IF(O441&lt;="30/11",'Data - Answer'!G441*15000,0),0),0),0)</f>
        <v>0</v>
      </c>
      <c r="U441" s="14"/>
      <c r="W441">
        <f t="shared" si="55"/>
        <v>18762</v>
      </c>
    </row>
    <row r="442" spans="2:23">
      <c r="B442" s="1">
        <v>53200351</v>
      </c>
      <c r="C442" s="2">
        <v>42304</v>
      </c>
      <c r="D442" s="2">
        <v>42314</v>
      </c>
      <c r="E442" t="s">
        <v>51</v>
      </c>
      <c r="F442" t="s">
        <v>14</v>
      </c>
      <c r="G442">
        <v>1</v>
      </c>
      <c r="H442">
        <v>862100</v>
      </c>
      <c r="I442" s="14">
        <v>853400</v>
      </c>
      <c r="J442" s="29" t="s">
        <v>22</v>
      </c>
      <c r="K442">
        <f t="shared" si="48"/>
        <v>3</v>
      </c>
      <c r="L442">
        <f t="shared" si="49"/>
        <v>8</v>
      </c>
      <c r="M442" t="e">
        <f>VLOOKUP(E442,Index!$A$1:$B$7,2,0)</f>
        <v>#N/A</v>
      </c>
      <c r="N442" t="str">
        <f t="shared" si="50"/>
        <v>27/10</v>
      </c>
      <c r="O442" t="str">
        <f t="shared" si="51"/>
        <v>06/11</v>
      </c>
      <c r="Q442" s="14">
        <f t="shared" si="52"/>
        <v>0</v>
      </c>
      <c r="R442" s="14">
        <f t="shared" si="53"/>
        <v>0</v>
      </c>
      <c r="S442" s="14">
        <f t="shared" si="54"/>
        <v>0</v>
      </c>
      <c r="T442">
        <f>IF(F442="Airlines 4",IF(N442&lt;="15/10",IF(O442&gt;="02/10",IF(O442&lt;="30/11",'Data - Answer'!G442*15000,0),0),0),0)</f>
        <v>0</v>
      </c>
      <c r="U442" s="14"/>
      <c r="W442">
        <f t="shared" si="55"/>
        <v>0</v>
      </c>
    </row>
    <row r="443" spans="2:23">
      <c r="B443" s="1">
        <v>53201058</v>
      </c>
      <c r="C443" s="2">
        <v>42304</v>
      </c>
      <c r="D443" s="2">
        <v>42305</v>
      </c>
      <c r="E443" t="s">
        <v>124</v>
      </c>
      <c r="F443" t="s">
        <v>14</v>
      </c>
      <c r="G443">
        <v>1</v>
      </c>
      <c r="H443">
        <v>608000</v>
      </c>
      <c r="I443" s="14">
        <v>601800</v>
      </c>
      <c r="J443" s="29" t="s">
        <v>26</v>
      </c>
      <c r="K443">
        <f t="shared" si="48"/>
        <v>3</v>
      </c>
      <c r="L443">
        <f t="shared" si="49"/>
        <v>8</v>
      </c>
      <c r="M443" t="e">
        <f>VLOOKUP(E443,Index!$A$1:$B$7,2,0)</f>
        <v>#N/A</v>
      </c>
      <c r="N443" t="str">
        <f t="shared" si="50"/>
        <v>27/10</v>
      </c>
      <c r="O443" t="str">
        <f t="shared" si="51"/>
        <v>28/10</v>
      </c>
      <c r="Q443" s="14">
        <f t="shared" si="52"/>
        <v>0</v>
      </c>
      <c r="R443" s="14">
        <f t="shared" si="53"/>
        <v>0</v>
      </c>
      <c r="S443" s="14">
        <f t="shared" si="54"/>
        <v>0</v>
      </c>
      <c r="T443">
        <f>IF(F443="Airlines 4",IF(N443&lt;="15/10",IF(O443&gt;="02/10",IF(O443&lt;="30/11",'Data - Answer'!G443*15000,0),0),0),0)</f>
        <v>0</v>
      </c>
      <c r="U443" s="14"/>
      <c r="W443">
        <f t="shared" si="55"/>
        <v>4000</v>
      </c>
    </row>
    <row r="444" spans="2:23">
      <c r="B444" s="1">
        <v>53200839</v>
      </c>
      <c r="C444" s="2">
        <v>42304</v>
      </c>
      <c r="D444" s="2">
        <v>42309</v>
      </c>
      <c r="E444" t="s">
        <v>91</v>
      </c>
      <c r="F444" t="s">
        <v>14</v>
      </c>
      <c r="G444">
        <v>2</v>
      </c>
      <c r="H444">
        <v>879800</v>
      </c>
      <c r="I444" s="14">
        <v>870800</v>
      </c>
      <c r="J444" s="29" t="s">
        <v>26</v>
      </c>
      <c r="K444">
        <f t="shared" si="48"/>
        <v>3</v>
      </c>
      <c r="L444">
        <f t="shared" si="49"/>
        <v>8</v>
      </c>
      <c r="M444" t="e">
        <f>VLOOKUP(E444,Index!$A$1:$B$7,2,0)</f>
        <v>#N/A</v>
      </c>
      <c r="N444" t="str">
        <f t="shared" si="50"/>
        <v>27/10</v>
      </c>
      <c r="O444" t="str">
        <f t="shared" si="51"/>
        <v>01/11</v>
      </c>
      <c r="Q444" s="14">
        <f t="shared" si="52"/>
        <v>0</v>
      </c>
      <c r="R444" s="14">
        <f t="shared" si="53"/>
        <v>0</v>
      </c>
      <c r="S444" s="14">
        <f t="shared" si="54"/>
        <v>0</v>
      </c>
      <c r="T444">
        <f>IF(F444="Airlines 4",IF(N444&lt;="15/10",IF(O444&gt;="02/10",IF(O444&lt;="30/11",'Data - Answer'!G444*15000,0),0),0),0)</f>
        <v>0</v>
      </c>
      <c r="U444" s="14"/>
      <c r="W444">
        <f t="shared" si="55"/>
        <v>4000</v>
      </c>
    </row>
    <row r="445" spans="2:23">
      <c r="B445" s="1">
        <v>53200970</v>
      </c>
      <c r="C445" s="2">
        <v>42304</v>
      </c>
      <c r="D445" s="2">
        <v>42306</v>
      </c>
      <c r="E445" t="s">
        <v>188</v>
      </c>
      <c r="F445" t="s">
        <v>14</v>
      </c>
      <c r="G445">
        <v>1</v>
      </c>
      <c r="H445">
        <v>475600</v>
      </c>
      <c r="I445" s="14">
        <v>470700</v>
      </c>
      <c r="J445" s="29" t="s">
        <v>26</v>
      </c>
      <c r="K445">
        <f t="shared" si="48"/>
        <v>3</v>
      </c>
      <c r="L445">
        <f t="shared" si="49"/>
        <v>8</v>
      </c>
      <c r="M445" t="e">
        <f>VLOOKUP(E445,Index!$A$1:$B$7,2,0)</f>
        <v>#N/A</v>
      </c>
      <c r="N445" t="str">
        <f t="shared" si="50"/>
        <v>27/10</v>
      </c>
      <c r="O445" t="str">
        <f t="shared" si="51"/>
        <v>29/10</v>
      </c>
      <c r="Q445" s="14">
        <f t="shared" si="52"/>
        <v>0</v>
      </c>
      <c r="R445" s="14">
        <f t="shared" si="53"/>
        <v>0</v>
      </c>
      <c r="S445" s="14">
        <f t="shared" si="54"/>
        <v>0</v>
      </c>
      <c r="T445">
        <f>IF(F445="Airlines 4",IF(N445&lt;="15/10",IF(O445&gt;="02/10",IF(O445&lt;="30/11",'Data - Answer'!G445*15000,0),0),0),0)</f>
        <v>0</v>
      </c>
      <c r="U445" s="14"/>
      <c r="W445">
        <f t="shared" si="55"/>
        <v>4000</v>
      </c>
    </row>
    <row r="446" spans="2:23">
      <c r="B446" s="1">
        <v>53201082</v>
      </c>
      <c r="C446" s="2">
        <v>42304</v>
      </c>
      <c r="D446" s="2">
        <v>42305</v>
      </c>
      <c r="E446" t="s">
        <v>62</v>
      </c>
      <c r="F446" t="s">
        <v>14</v>
      </c>
      <c r="G446">
        <v>1</v>
      </c>
      <c r="H446">
        <v>596760</v>
      </c>
      <c r="I446" s="14">
        <v>590700</v>
      </c>
      <c r="J446" s="29" t="s">
        <v>26</v>
      </c>
      <c r="K446">
        <f t="shared" si="48"/>
        <v>3</v>
      </c>
      <c r="L446">
        <f t="shared" si="49"/>
        <v>8</v>
      </c>
      <c r="M446" t="str">
        <f>VLOOKUP(E446,Index!$A$1:$B$7,2,0)</f>
        <v>YES</v>
      </c>
      <c r="N446" t="str">
        <f t="shared" si="50"/>
        <v>27/10</v>
      </c>
      <c r="O446" t="str">
        <f t="shared" si="51"/>
        <v>28/10</v>
      </c>
      <c r="Q446" s="14">
        <f t="shared" si="52"/>
        <v>0</v>
      </c>
      <c r="R446" s="14">
        <f t="shared" si="53"/>
        <v>0</v>
      </c>
      <c r="S446" s="14">
        <f t="shared" si="54"/>
        <v>0</v>
      </c>
      <c r="T446">
        <f>IF(F446="Airlines 4",IF(N446&lt;="15/10",IF(O446&gt;="02/10",IF(O446&lt;="30/11",'Data - Answer'!G446*15000,0),0),0),0)</f>
        <v>0</v>
      </c>
      <c r="U446" s="14"/>
      <c r="W446">
        <f t="shared" si="55"/>
        <v>4000</v>
      </c>
    </row>
    <row r="447" spans="2:23">
      <c r="B447" s="1">
        <v>53201158</v>
      </c>
      <c r="C447" s="2">
        <v>42278</v>
      </c>
      <c r="D447" s="2">
        <v>42279</v>
      </c>
      <c r="E447" t="s">
        <v>51</v>
      </c>
      <c r="F447" t="s">
        <v>14</v>
      </c>
      <c r="G447">
        <v>1</v>
      </c>
      <c r="H447">
        <v>884650</v>
      </c>
      <c r="I447" s="14">
        <v>875800</v>
      </c>
      <c r="J447" s="29" t="s">
        <v>26</v>
      </c>
      <c r="K447">
        <f t="shared" si="48"/>
        <v>5</v>
      </c>
      <c r="L447">
        <f t="shared" si="49"/>
        <v>11</v>
      </c>
      <c r="M447" t="e">
        <f>VLOOKUP(E447,Index!$A$1:$B$7,2,0)</f>
        <v>#N/A</v>
      </c>
      <c r="N447" t="str">
        <f t="shared" si="50"/>
        <v>01/10</v>
      </c>
      <c r="O447" t="str">
        <f t="shared" si="51"/>
        <v>02/10</v>
      </c>
      <c r="Q447" s="14">
        <f t="shared" si="52"/>
        <v>0</v>
      </c>
      <c r="R447" s="14">
        <f t="shared" si="53"/>
        <v>0</v>
      </c>
      <c r="S447" s="14">
        <f t="shared" si="54"/>
        <v>0</v>
      </c>
      <c r="T447">
        <f>IF(F447="Airlines 4",IF(N447&lt;="15/10",IF(O447&gt;="02/10",IF(O447&lt;="30/11",'Data - Answer'!G447*15000,0),0),0),0)</f>
        <v>15000</v>
      </c>
      <c r="U447" s="14"/>
      <c r="W447">
        <f t="shared" si="55"/>
        <v>4000</v>
      </c>
    </row>
    <row r="448" spans="2:23">
      <c r="B448" s="1">
        <v>53201123</v>
      </c>
      <c r="C448" s="2">
        <v>42278</v>
      </c>
      <c r="D448" s="2">
        <v>42278</v>
      </c>
      <c r="E448" t="s">
        <v>59</v>
      </c>
      <c r="F448" t="s">
        <v>14</v>
      </c>
      <c r="G448">
        <v>1</v>
      </c>
      <c r="H448">
        <v>498750</v>
      </c>
      <c r="I448" s="14">
        <v>490800</v>
      </c>
      <c r="J448" s="29" t="s">
        <v>26</v>
      </c>
      <c r="K448">
        <f t="shared" si="48"/>
        <v>5</v>
      </c>
      <c r="L448">
        <f t="shared" si="49"/>
        <v>11</v>
      </c>
      <c r="M448" t="e">
        <f>VLOOKUP(E448,Index!$A$1:$B$7,2,0)</f>
        <v>#N/A</v>
      </c>
      <c r="N448" t="str">
        <f t="shared" si="50"/>
        <v>01/10</v>
      </c>
      <c r="O448" t="str">
        <f t="shared" si="51"/>
        <v>01/10</v>
      </c>
      <c r="Q448" s="14">
        <f t="shared" si="52"/>
        <v>0</v>
      </c>
      <c r="R448" s="14">
        <f t="shared" si="53"/>
        <v>0</v>
      </c>
      <c r="S448" s="14">
        <f t="shared" si="54"/>
        <v>0</v>
      </c>
      <c r="T448">
        <f>IF(F448="Airlines 4",IF(N448&lt;="15/10",IF(O448&gt;="02/10",IF(O448&lt;="30/11",'Data - Answer'!G448*15000,0),0),0),0)</f>
        <v>0</v>
      </c>
      <c r="U448" s="14"/>
      <c r="W448">
        <f t="shared" si="55"/>
        <v>4000</v>
      </c>
    </row>
    <row r="449" spans="2:23">
      <c r="B449" s="1">
        <v>53201091</v>
      </c>
      <c r="C449" s="2">
        <v>42278</v>
      </c>
      <c r="D449" s="2">
        <v>42281</v>
      </c>
      <c r="E449" t="s">
        <v>62</v>
      </c>
      <c r="F449" t="s">
        <v>14</v>
      </c>
      <c r="G449">
        <v>1</v>
      </c>
      <c r="H449">
        <v>542200</v>
      </c>
      <c r="I449" s="14">
        <v>536700</v>
      </c>
      <c r="J449" s="29" t="s">
        <v>26</v>
      </c>
      <c r="K449">
        <f t="shared" si="48"/>
        <v>5</v>
      </c>
      <c r="L449">
        <f t="shared" si="49"/>
        <v>11</v>
      </c>
      <c r="M449" t="str">
        <f>VLOOKUP(E449,Index!$A$1:$B$7,2,0)</f>
        <v>YES</v>
      </c>
      <c r="N449" t="str">
        <f t="shared" si="50"/>
        <v>01/10</v>
      </c>
      <c r="O449" t="str">
        <f t="shared" si="51"/>
        <v>04/10</v>
      </c>
      <c r="Q449" s="14">
        <f t="shared" si="52"/>
        <v>0</v>
      </c>
      <c r="R449" s="14">
        <f t="shared" si="53"/>
        <v>0</v>
      </c>
      <c r="S449" s="14">
        <f t="shared" si="54"/>
        <v>0</v>
      </c>
      <c r="T449">
        <f>IF(F449="Airlines 4",IF(N449&lt;="15/10",IF(O449&gt;="02/10",IF(O449&lt;="30/11",'Data - Answer'!G449*15000,0),0),0),0)</f>
        <v>15000</v>
      </c>
      <c r="U449" s="14"/>
      <c r="W449">
        <f t="shared" si="55"/>
        <v>4000</v>
      </c>
    </row>
    <row r="450" spans="2:23">
      <c r="B450" s="1">
        <v>53201174</v>
      </c>
      <c r="C450" s="2">
        <v>42278</v>
      </c>
      <c r="D450" s="2">
        <v>42280</v>
      </c>
      <c r="E450" t="s">
        <v>51</v>
      </c>
      <c r="F450" t="s">
        <v>14</v>
      </c>
      <c r="G450">
        <v>1</v>
      </c>
      <c r="H450">
        <v>993853</v>
      </c>
      <c r="I450" s="14">
        <v>983900</v>
      </c>
      <c r="J450" s="29" t="s">
        <v>22</v>
      </c>
      <c r="K450">
        <f t="shared" si="48"/>
        <v>5</v>
      </c>
      <c r="L450">
        <f t="shared" si="49"/>
        <v>11</v>
      </c>
      <c r="M450" t="e">
        <f>VLOOKUP(E450,Index!$A$1:$B$7,2,0)</f>
        <v>#N/A</v>
      </c>
      <c r="N450" t="str">
        <f t="shared" si="50"/>
        <v>01/10</v>
      </c>
      <c r="O450" t="str">
        <f t="shared" si="51"/>
        <v>03/10</v>
      </c>
      <c r="Q450" s="14">
        <f t="shared" si="52"/>
        <v>0</v>
      </c>
      <c r="R450" s="14">
        <f t="shared" si="53"/>
        <v>0</v>
      </c>
      <c r="S450" s="14">
        <f t="shared" si="54"/>
        <v>0</v>
      </c>
      <c r="T450">
        <f>IF(F450="Airlines 4",IF(N450&lt;="15/10",IF(O450&gt;="02/10",IF(O450&lt;="30/11",'Data - Answer'!G450*15000,0),0),0),0)</f>
        <v>15000</v>
      </c>
      <c r="U450" s="14"/>
      <c r="W450">
        <f t="shared" si="55"/>
        <v>0</v>
      </c>
    </row>
    <row r="451" spans="2:23">
      <c r="B451" s="1">
        <v>53201212</v>
      </c>
      <c r="C451" s="2">
        <v>42278</v>
      </c>
      <c r="D451" s="2">
        <v>42280</v>
      </c>
      <c r="E451" t="s">
        <v>189</v>
      </c>
      <c r="F451" t="s">
        <v>14</v>
      </c>
      <c r="G451">
        <v>1</v>
      </c>
      <c r="H451">
        <v>472900</v>
      </c>
      <c r="I451" s="14">
        <v>468100</v>
      </c>
      <c r="J451" s="29" t="s">
        <v>24</v>
      </c>
      <c r="K451">
        <f t="shared" si="48"/>
        <v>5</v>
      </c>
      <c r="L451">
        <f t="shared" si="49"/>
        <v>11</v>
      </c>
      <c r="M451" t="e">
        <f>VLOOKUP(E451,Index!$A$1:$B$7,2,0)</f>
        <v>#N/A</v>
      </c>
      <c r="N451" t="str">
        <f t="shared" si="50"/>
        <v>01/10</v>
      </c>
      <c r="O451" t="str">
        <f t="shared" si="51"/>
        <v>03/10</v>
      </c>
      <c r="Q451" s="14">
        <f t="shared" si="52"/>
        <v>0</v>
      </c>
      <c r="R451" s="14">
        <f t="shared" si="53"/>
        <v>0</v>
      </c>
      <c r="S451" s="14">
        <f t="shared" si="54"/>
        <v>0</v>
      </c>
      <c r="T451">
        <f>IF(F451="Airlines 4",IF(N451&lt;="15/10",IF(O451&gt;="02/10",IF(O451&lt;="30/11",'Data - Answer'!G451*15000,0),0),0),0)</f>
        <v>15000</v>
      </c>
      <c r="U451" s="14"/>
      <c r="W451">
        <f t="shared" si="55"/>
        <v>14043</v>
      </c>
    </row>
    <row r="452" spans="2:23">
      <c r="B452" s="1">
        <v>53200753</v>
      </c>
      <c r="C452" s="2">
        <v>42278</v>
      </c>
      <c r="D452" s="2">
        <v>42279</v>
      </c>
      <c r="E452" t="s">
        <v>88</v>
      </c>
      <c r="F452" t="s">
        <v>14</v>
      </c>
      <c r="G452">
        <v>1</v>
      </c>
      <c r="H452">
        <v>822500</v>
      </c>
      <c r="I452" s="14">
        <v>814200</v>
      </c>
      <c r="J452" s="29" t="s">
        <v>26</v>
      </c>
      <c r="K452">
        <f t="shared" si="48"/>
        <v>5</v>
      </c>
      <c r="L452">
        <f t="shared" si="49"/>
        <v>11</v>
      </c>
      <c r="M452" t="e">
        <f>VLOOKUP(E452,Index!$A$1:$B$7,2,0)</f>
        <v>#N/A</v>
      </c>
      <c r="N452" t="str">
        <f t="shared" si="50"/>
        <v>01/10</v>
      </c>
      <c r="O452" t="str">
        <f t="shared" si="51"/>
        <v>02/10</v>
      </c>
      <c r="Q452" s="14">
        <f t="shared" si="52"/>
        <v>0</v>
      </c>
      <c r="R452" s="14">
        <f t="shared" si="53"/>
        <v>0</v>
      </c>
      <c r="S452" s="14">
        <f t="shared" si="54"/>
        <v>0</v>
      </c>
      <c r="T452">
        <f>IF(F452="Airlines 4",IF(N452&lt;="15/10",IF(O452&gt;="02/10",IF(O452&lt;="30/11",'Data - Answer'!G452*15000,0),0),0),0)</f>
        <v>15000</v>
      </c>
      <c r="U452" s="14"/>
      <c r="W452">
        <f t="shared" si="55"/>
        <v>4000</v>
      </c>
    </row>
    <row r="453" spans="2:23">
      <c r="B453" s="1">
        <v>53201039</v>
      </c>
      <c r="C453" s="2">
        <v>42278</v>
      </c>
      <c r="D453" s="2">
        <v>42279</v>
      </c>
      <c r="E453" t="s">
        <v>190</v>
      </c>
      <c r="F453" t="s">
        <v>14</v>
      </c>
      <c r="G453">
        <v>1</v>
      </c>
      <c r="H453">
        <v>468500</v>
      </c>
      <c r="I453" s="14">
        <v>463700</v>
      </c>
      <c r="J453" s="29" t="s">
        <v>24</v>
      </c>
      <c r="K453">
        <f t="shared" si="48"/>
        <v>5</v>
      </c>
      <c r="L453">
        <f t="shared" si="49"/>
        <v>11</v>
      </c>
      <c r="M453" t="e">
        <f>VLOOKUP(E453,Index!$A$1:$B$7,2,0)</f>
        <v>#N/A</v>
      </c>
      <c r="N453" t="str">
        <f t="shared" si="50"/>
        <v>01/10</v>
      </c>
      <c r="O453" t="str">
        <f t="shared" si="51"/>
        <v>02/10</v>
      </c>
      <c r="Q453" s="14">
        <f t="shared" si="52"/>
        <v>0</v>
      </c>
      <c r="R453" s="14">
        <f t="shared" si="53"/>
        <v>0</v>
      </c>
      <c r="S453" s="14">
        <f t="shared" si="54"/>
        <v>0</v>
      </c>
      <c r="T453">
        <f>IF(F453="Airlines 4",IF(N453&lt;="15/10",IF(O453&gt;="02/10",IF(O453&lt;="30/11",'Data - Answer'!G453*15000,0),0),0),0)</f>
        <v>15000</v>
      </c>
      <c r="U453" s="14"/>
      <c r="W453">
        <f t="shared" si="55"/>
        <v>13911</v>
      </c>
    </row>
    <row r="454" spans="2:23">
      <c r="B454" s="1">
        <v>53201221</v>
      </c>
      <c r="C454" s="2">
        <v>42278</v>
      </c>
      <c r="D454" s="2">
        <v>42285</v>
      </c>
      <c r="E454" t="s">
        <v>191</v>
      </c>
      <c r="F454" t="s">
        <v>14</v>
      </c>
      <c r="G454">
        <v>1</v>
      </c>
      <c r="H454">
        <v>918620</v>
      </c>
      <c r="I454" s="14">
        <v>909400</v>
      </c>
      <c r="J454" s="29" t="s">
        <v>26</v>
      </c>
      <c r="K454">
        <f t="shared" si="48"/>
        <v>5</v>
      </c>
      <c r="L454">
        <f t="shared" si="49"/>
        <v>11</v>
      </c>
      <c r="M454" t="e">
        <f>VLOOKUP(E454,Index!$A$1:$B$7,2,0)</f>
        <v>#N/A</v>
      </c>
      <c r="N454" t="str">
        <f t="shared" si="50"/>
        <v>01/10</v>
      </c>
      <c r="O454" t="str">
        <f t="shared" si="51"/>
        <v>08/10</v>
      </c>
      <c r="Q454" s="14">
        <f t="shared" si="52"/>
        <v>0</v>
      </c>
      <c r="R454" s="14">
        <f t="shared" si="53"/>
        <v>0</v>
      </c>
      <c r="S454" s="14">
        <f t="shared" si="54"/>
        <v>0</v>
      </c>
      <c r="T454">
        <f>IF(F454="Airlines 4",IF(N454&lt;="15/10",IF(O454&gt;="02/10",IF(O454&lt;="30/11",'Data - Answer'!G454*15000,0),0),0),0)</f>
        <v>15000</v>
      </c>
      <c r="U454" s="14"/>
      <c r="W454">
        <f t="shared" si="55"/>
        <v>4000</v>
      </c>
    </row>
    <row r="455" spans="2:23">
      <c r="B455" s="1">
        <v>53201261</v>
      </c>
      <c r="C455" s="2">
        <v>42278</v>
      </c>
      <c r="D455" s="2">
        <v>42278</v>
      </c>
      <c r="E455" t="s">
        <v>43</v>
      </c>
      <c r="F455" t="s">
        <v>14</v>
      </c>
      <c r="G455">
        <v>2</v>
      </c>
      <c r="H455">
        <v>1350580</v>
      </c>
      <c r="I455" s="14">
        <v>1317600</v>
      </c>
      <c r="J455" s="29" t="s">
        <v>24</v>
      </c>
      <c r="K455">
        <f t="shared" ref="K455:K518" si="56">WEEKDAY(C455)</f>
        <v>5</v>
      </c>
      <c r="L455">
        <f t="shared" ref="L455:L518" si="57">SUMIFS(G:G,F:F,F455,C:C,C455)</f>
        <v>11</v>
      </c>
      <c r="M455" t="str">
        <f>VLOOKUP(E455,Index!$A$1:$B$7,2,0)</f>
        <v>YES</v>
      </c>
      <c r="N455" t="str">
        <f t="shared" ref="N455:N518" si="58">TEXT(C455,"dd/mm")</f>
        <v>01/10</v>
      </c>
      <c r="O455" t="str">
        <f t="shared" ref="O455:O518" si="59">TEXT(D455,"dd/mm")</f>
        <v>01/10</v>
      </c>
      <c r="Q455" s="14">
        <f t="shared" ref="Q455:Q518" si="60">IF(AND(F455="Airlines 1",K455&gt;5),4%*H455,0)</f>
        <v>0</v>
      </c>
      <c r="R455" s="14">
        <f t="shared" ref="R455:R518" si="61">IF(AND(F455="Airlines 2",L455&gt;20),5%*H455,0)</f>
        <v>0</v>
      </c>
      <c r="S455" s="14">
        <f t="shared" ref="S455:S518" si="62">IFERROR(IF(F455="Airlines 3",IF(M455="YES",G455*20000,0),0),0)</f>
        <v>0</v>
      </c>
      <c r="T455">
        <f>IF(F455="Airlines 4",IF(N455&lt;="15/10",IF(O455&gt;="02/10",IF(O455&lt;="30/11",'Data - Answer'!G455*15000,0),0),0),0)</f>
        <v>0</v>
      </c>
      <c r="U455" s="14"/>
      <c r="W455">
        <f t="shared" ref="W455:W518" si="63">IF(J455="Method 1",0,IF(J455="Method 2",I455*3%,IF(J455="Method 3",4000,3000)))</f>
        <v>39528</v>
      </c>
    </row>
    <row r="456" spans="2:23">
      <c r="B456" s="1">
        <v>53200383</v>
      </c>
      <c r="C456" s="2">
        <v>42278</v>
      </c>
      <c r="D456" s="2">
        <v>42281</v>
      </c>
      <c r="E456" t="s">
        <v>137</v>
      </c>
      <c r="F456" t="s">
        <v>14</v>
      </c>
      <c r="G456">
        <v>1</v>
      </c>
      <c r="H456">
        <v>621993</v>
      </c>
      <c r="I456" s="14">
        <v>615700</v>
      </c>
      <c r="J456" s="29" t="s">
        <v>22</v>
      </c>
      <c r="K456">
        <f t="shared" si="56"/>
        <v>5</v>
      </c>
      <c r="L456">
        <f t="shared" si="57"/>
        <v>11</v>
      </c>
      <c r="M456" t="e">
        <f>VLOOKUP(E456,Index!$A$1:$B$7,2,0)</f>
        <v>#N/A</v>
      </c>
      <c r="N456" t="str">
        <f t="shared" si="58"/>
        <v>01/10</v>
      </c>
      <c r="O456" t="str">
        <f t="shared" si="59"/>
        <v>04/10</v>
      </c>
      <c r="Q456" s="14">
        <f t="shared" si="60"/>
        <v>0</v>
      </c>
      <c r="R456" s="14">
        <f t="shared" si="61"/>
        <v>0</v>
      </c>
      <c r="S456" s="14">
        <f t="shared" si="62"/>
        <v>0</v>
      </c>
      <c r="T456">
        <f>IF(F456="Airlines 4",IF(N456&lt;="15/10",IF(O456&gt;="02/10",IF(O456&lt;="30/11",'Data - Answer'!G456*15000,0),0),0),0)</f>
        <v>15000</v>
      </c>
      <c r="U456" s="14"/>
      <c r="W456">
        <f t="shared" si="63"/>
        <v>0</v>
      </c>
    </row>
    <row r="457" spans="2:23">
      <c r="B457" s="1">
        <v>53201101</v>
      </c>
      <c r="C457" s="2">
        <v>42280</v>
      </c>
      <c r="D457" s="2">
        <v>42281</v>
      </c>
      <c r="E457" t="s">
        <v>42</v>
      </c>
      <c r="F457" t="s">
        <v>14</v>
      </c>
      <c r="G457">
        <v>1</v>
      </c>
      <c r="H457">
        <v>768800</v>
      </c>
      <c r="I457" s="14">
        <v>761000</v>
      </c>
      <c r="J457" s="29" t="s">
        <v>26</v>
      </c>
      <c r="K457">
        <f t="shared" si="56"/>
        <v>7</v>
      </c>
      <c r="L457">
        <f t="shared" si="57"/>
        <v>6</v>
      </c>
      <c r="M457" t="e">
        <f>VLOOKUP(E457,Index!$A$1:$B$7,2,0)</f>
        <v>#N/A</v>
      </c>
      <c r="N457" t="str">
        <f t="shared" si="58"/>
        <v>03/10</v>
      </c>
      <c r="O457" t="str">
        <f t="shared" si="59"/>
        <v>04/10</v>
      </c>
      <c r="Q457" s="14">
        <f t="shared" si="60"/>
        <v>0</v>
      </c>
      <c r="R457" s="14">
        <f t="shared" si="61"/>
        <v>0</v>
      </c>
      <c r="S457" s="14">
        <f t="shared" si="62"/>
        <v>0</v>
      </c>
      <c r="T457">
        <f>IF(F457="Airlines 4",IF(N457&lt;="15/10",IF(O457&gt;="02/10",IF(O457&lt;="30/11",'Data - Answer'!G457*15000,0),0),0),0)</f>
        <v>15000</v>
      </c>
      <c r="U457" s="14"/>
      <c r="W457">
        <f t="shared" si="63"/>
        <v>4000</v>
      </c>
    </row>
    <row r="458" spans="2:23">
      <c r="B458" s="1">
        <v>53201280</v>
      </c>
      <c r="C458" s="2">
        <v>42280</v>
      </c>
      <c r="D458" s="2">
        <v>42282</v>
      </c>
      <c r="E458" t="s">
        <v>192</v>
      </c>
      <c r="F458" t="s">
        <v>14</v>
      </c>
      <c r="G458">
        <v>1</v>
      </c>
      <c r="H458">
        <v>989680</v>
      </c>
      <c r="I458" s="14">
        <v>979700</v>
      </c>
      <c r="J458" s="29" t="s">
        <v>26</v>
      </c>
      <c r="K458">
        <f t="shared" si="56"/>
        <v>7</v>
      </c>
      <c r="L458">
        <f t="shared" si="57"/>
        <v>6</v>
      </c>
      <c r="M458" t="e">
        <f>VLOOKUP(E458,Index!$A$1:$B$7,2,0)</f>
        <v>#N/A</v>
      </c>
      <c r="N458" t="str">
        <f t="shared" si="58"/>
        <v>03/10</v>
      </c>
      <c r="O458" t="str">
        <f t="shared" si="59"/>
        <v>05/10</v>
      </c>
      <c r="Q458" s="14">
        <f t="shared" si="60"/>
        <v>0</v>
      </c>
      <c r="R458" s="14">
        <f t="shared" si="61"/>
        <v>0</v>
      </c>
      <c r="S458" s="14">
        <f t="shared" si="62"/>
        <v>0</v>
      </c>
      <c r="T458">
        <f>IF(F458="Airlines 4",IF(N458&lt;="15/10",IF(O458&gt;="02/10",IF(O458&lt;="30/11",'Data - Answer'!G458*15000,0),0),0),0)</f>
        <v>15000</v>
      </c>
      <c r="U458" s="14"/>
      <c r="W458">
        <f t="shared" si="63"/>
        <v>4000</v>
      </c>
    </row>
    <row r="459" spans="2:23">
      <c r="B459" s="1">
        <v>53201063</v>
      </c>
      <c r="C459" s="2">
        <v>42280</v>
      </c>
      <c r="D459" s="2">
        <v>42284</v>
      </c>
      <c r="E459" t="s">
        <v>98</v>
      </c>
      <c r="F459" t="s">
        <v>14</v>
      </c>
      <c r="G459">
        <v>1</v>
      </c>
      <c r="H459">
        <v>521300</v>
      </c>
      <c r="I459" s="14">
        <v>516000</v>
      </c>
      <c r="J459" s="29" t="s">
        <v>26</v>
      </c>
      <c r="K459">
        <f t="shared" si="56"/>
        <v>7</v>
      </c>
      <c r="L459">
        <f t="shared" si="57"/>
        <v>6</v>
      </c>
      <c r="M459" t="e">
        <f>VLOOKUP(E459,Index!$A$1:$B$7,2,0)</f>
        <v>#N/A</v>
      </c>
      <c r="N459" t="str">
        <f t="shared" si="58"/>
        <v>03/10</v>
      </c>
      <c r="O459" t="str">
        <f t="shared" si="59"/>
        <v>07/10</v>
      </c>
      <c r="Q459" s="14">
        <f t="shared" si="60"/>
        <v>0</v>
      </c>
      <c r="R459" s="14">
        <f t="shared" si="61"/>
        <v>0</v>
      </c>
      <c r="S459" s="14">
        <f t="shared" si="62"/>
        <v>0</v>
      </c>
      <c r="T459">
        <f>IF(F459="Airlines 4",IF(N459&lt;="15/10",IF(O459&gt;="02/10",IF(O459&lt;="30/11",'Data - Answer'!G459*15000,0),0),0),0)</f>
        <v>15000</v>
      </c>
      <c r="U459" s="14"/>
      <c r="W459">
        <f t="shared" si="63"/>
        <v>4000</v>
      </c>
    </row>
    <row r="460" spans="2:23">
      <c r="B460" s="1">
        <v>53201288</v>
      </c>
      <c r="C460" s="2">
        <v>42280</v>
      </c>
      <c r="D460" s="2">
        <v>42323</v>
      </c>
      <c r="E460" t="s">
        <v>62</v>
      </c>
      <c r="F460" t="s">
        <v>14</v>
      </c>
      <c r="G460">
        <v>2</v>
      </c>
      <c r="H460">
        <v>1262490</v>
      </c>
      <c r="I460" s="14">
        <v>1249800</v>
      </c>
      <c r="J460" s="29" t="s">
        <v>24</v>
      </c>
      <c r="K460">
        <f t="shared" si="56"/>
        <v>7</v>
      </c>
      <c r="L460">
        <f t="shared" si="57"/>
        <v>6</v>
      </c>
      <c r="M460" t="str">
        <f>VLOOKUP(E460,Index!$A$1:$B$7,2,0)</f>
        <v>YES</v>
      </c>
      <c r="N460" t="str">
        <f t="shared" si="58"/>
        <v>03/10</v>
      </c>
      <c r="O460" t="str">
        <f t="shared" si="59"/>
        <v>15/11</v>
      </c>
      <c r="Q460" s="14">
        <f t="shared" si="60"/>
        <v>0</v>
      </c>
      <c r="R460" s="14">
        <f t="shared" si="61"/>
        <v>0</v>
      </c>
      <c r="S460" s="14">
        <f t="shared" si="62"/>
        <v>0</v>
      </c>
      <c r="T460">
        <f>IF(F460="Airlines 4",IF(N460&lt;="15/10",IF(O460&gt;="02/10",IF(O460&lt;="30/11",'Data - Answer'!G460*15000,0),0),0),0)</f>
        <v>30000</v>
      </c>
      <c r="U460" s="14"/>
      <c r="W460">
        <f t="shared" si="63"/>
        <v>37494</v>
      </c>
    </row>
    <row r="461" spans="2:23">
      <c r="B461" s="1">
        <v>53201271</v>
      </c>
      <c r="C461" s="2">
        <v>42280</v>
      </c>
      <c r="D461" s="2">
        <v>42283</v>
      </c>
      <c r="E461" t="s">
        <v>193</v>
      </c>
      <c r="F461" t="s">
        <v>14</v>
      </c>
      <c r="G461">
        <v>1</v>
      </c>
      <c r="H461">
        <v>639000</v>
      </c>
      <c r="I461" s="14">
        <v>632500</v>
      </c>
      <c r="J461" s="29" t="s">
        <v>24</v>
      </c>
      <c r="K461">
        <f t="shared" si="56"/>
        <v>7</v>
      </c>
      <c r="L461">
        <f t="shared" si="57"/>
        <v>6</v>
      </c>
      <c r="M461" t="str">
        <f>VLOOKUP(E461,Index!$A$1:$B$7,2,0)</f>
        <v>YES</v>
      </c>
      <c r="N461" t="str">
        <f t="shared" si="58"/>
        <v>03/10</v>
      </c>
      <c r="O461" t="str">
        <f t="shared" si="59"/>
        <v>06/10</v>
      </c>
      <c r="Q461" s="14">
        <f t="shared" si="60"/>
        <v>0</v>
      </c>
      <c r="R461" s="14">
        <f t="shared" si="61"/>
        <v>0</v>
      </c>
      <c r="S461" s="14">
        <f t="shared" si="62"/>
        <v>0</v>
      </c>
      <c r="T461">
        <f>IF(F461="Airlines 4",IF(N461&lt;="15/10",IF(O461&gt;="02/10",IF(O461&lt;="30/11",'Data - Answer'!G461*15000,0),0),0),0)</f>
        <v>15000</v>
      </c>
      <c r="U461" s="14"/>
      <c r="W461">
        <f t="shared" si="63"/>
        <v>18975</v>
      </c>
    </row>
    <row r="462" spans="2:23">
      <c r="B462" s="1">
        <v>53201263</v>
      </c>
      <c r="C462" s="2">
        <v>42282</v>
      </c>
      <c r="D462" s="2">
        <v>42283</v>
      </c>
      <c r="E462" t="s">
        <v>58</v>
      </c>
      <c r="F462" t="s">
        <v>14</v>
      </c>
      <c r="G462">
        <v>1</v>
      </c>
      <c r="H462">
        <v>827100</v>
      </c>
      <c r="I462" s="14">
        <v>818700</v>
      </c>
      <c r="J462" s="29" t="s">
        <v>24</v>
      </c>
      <c r="K462">
        <f t="shared" si="56"/>
        <v>2</v>
      </c>
      <c r="L462">
        <f t="shared" si="57"/>
        <v>9</v>
      </c>
      <c r="M462" t="e">
        <f>VLOOKUP(E462,Index!$A$1:$B$7,2,0)</f>
        <v>#N/A</v>
      </c>
      <c r="N462" t="str">
        <f t="shared" si="58"/>
        <v>05/10</v>
      </c>
      <c r="O462" t="str">
        <f t="shared" si="59"/>
        <v>06/10</v>
      </c>
      <c r="Q462" s="14">
        <f t="shared" si="60"/>
        <v>0</v>
      </c>
      <c r="R462" s="14">
        <f t="shared" si="61"/>
        <v>0</v>
      </c>
      <c r="S462" s="14">
        <f t="shared" si="62"/>
        <v>0</v>
      </c>
      <c r="T462">
        <f>IF(F462="Airlines 4",IF(N462&lt;="15/10",IF(O462&gt;="02/10",IF(O462&lt;="30/11",'Data - Answer'!G462*15000,0),0),0),0)</f>
        <v>15000</v>
      </c>
      <c r="U462" s="14"/>
      <c r="W462">
        <f t="shared" si="63"/>
        <v>24561</v>
      </c>
    </row>
    <row r="463" spans="2:23">
      <c r="B463" s="1">
        <v>53201332</v>
      </c>
      <c r="C463" s="2">
        <v>42282</v>
      </c>
      <c r="D463" s="2">
        <v>42283</v>
      </c>
      <c r="E463" t="s">
        <v>190</v>
      </c>
      <c r="F463" t="s">
        <v>14</v>
      </c>
      <c r="G463">
        <v>1</v>
      </c>
      <c r="H463">
        <v>468500</v>
      </c>
      <c r="I463" s="14">
        <v>463700</v>
      </c>
      <c r="J463" s="29" t="s">
        <v>24</v>
      </c>
      <c r="K463">
        <f t="shared" si="56"/>
        <v>2</v>
      </c>
      <c r="L463">
        <f t="shared" si="57"/>
        <v>9</v>
      </c>
      <c r="M463" t="e">
        <f>VLOOKUP(E463,Index!$A$1:$B$7,2,0)</f>
        <v>#N/A</v>
      </c>
      <c r="N463" t="str">
        <f t="shared" si="58"/>
        <v>05/10</v>
      </c>
      <c r="O463" t="str">
        <f t="shared" si="59"/>
        <v>06/10</v>
      </c>
      <c r="Q463" s="14">
        <f t="shared" si="60"/>
        <v>0</v>
      </c>
      <c r="R463" s="14">
        <f t="shared" si="61"/>
        <v>0</v>
      </c>
      <c r="S463" s="14">
        <f t="shared" si="62"/>
        <v>0</v>
      </c>
      <c r="T463">
        <f>IF(F463="Airlines 4",IF(N463&lt;="15/10",IF(O463&gt;="02/10",IF(O463&lt;="30/11",'Data - Answer'!G463*15000,0),0),0),0)</f>
        <v>15000</v>
      </c>
      <c r="U463" s="14"/>
      <c r="W463">
        <f t="shared" si="63"/>
        <v>13911</v>
      </c>
    </row>
    <row r="464" spans="2:23">
      <c r="B464" s="1">
        <v>53201289</v>
      </c>
      <c r="C464" s="2">
        <v>42282</v>
      </c>
      <c r="D464" s="2">
        <v>42282</v>
      </c>
      <c r="E464" t="s">
        <v>188</v>
      </c>
      <c r="F464" t="s">
        <v>14</v>
      </c>
      <c r="G464">
        <v>1</v>
      </c>
      <c r="H464">
        <v>528538</v>
      </c>
      <c r="I464" s="14">
        <v>523200</v>
      </c>
      <c r="J464" s="29" t="s">
        <v>24</v>
      </c>
      <c r="K464">
        <f t="shared" si="56"/>
        <v>2</v>
      </c>
      <c r="L464">
        <f t="shared" si="57"/>
        <v>9</v>
      </c>
      <c r="M464" t="e">
        <f>VLOOKUP(E464,Index!$A$1:$B$7,2,0)</f>
        <v>#N/A</v>
      </c>
      <c r="N464" t="str">
        <f t="shared" si="58"/>
        <v>05/10</v>
      </c>
      <c r="O464" t="str">
        <f t="shared" si="59"/>
        <v>05/10</v>
      </c>
      <c r="Q464" s="14">
        <f t="shared" si="60"/>
        <v>0</v>
      </c>
      <c r="R464" s="14">
        <f t="shared" si="61"/>
        <v>0</v>
      </c>
      <c r="S464" s="14">
        <f t="shared" si="62"/>
        <v>0</v>
      </c>
      <c r="T464">
        <f>IF(F464="Airlines 4",IF(N464&lt;="15/10",IF(O464&gt;="02/10",IF(O464&lt;="30/11",'Data - Answer'!G464*15000,0),0),0),0)</f>
        <v>15000</v>
      </c>
      <c r="U464" s="14"/>
      <c r="W464">
        <f t="shared" si="63"/>
        <v>15696</v>
      </c>
    </row>
    <row r="465" spans="2:23">
      <c r="B465" s="1">
        <v>53201356</v>
      </c>
      <c r="C465" s="2">
        <v>42282</v>
      </c>
      <c r="D465" s="2">
        <v>42283</v>
      </c>
      <c r="E465" t="s">
        <v>62</v>
      </c>
      <c r="F465" t="s">
        <v>14</v>
      </c>
      <c r="G465">
        <v>1</v>
      </c>
      <c r="H465">
        <v>542200</v>
      </c>
      <c r="I465" s="14">
        <v>536700</v>
      </c>
      <c r="J465" s="29" t="s">
        <v>22</v>
      </c>
      <c r="K465">
        <f t="shared" si="56"/>
        <v>2</v>
      </c>
      <c r="L465">
        <f t="shared" si="57"/>
        <v>9</v>
      </c>
      <c r="M465" t="str">
        <f>VLOOKUP(E465,Index!$A$1:$B$7,2,0)</f>
        <v>YES</v>
      </c>
      <c r="N465" t="str">
        <f t="shared" si="58"/>
        <v>05/10</v>
      </c>
      <c r="O465" t="str">
        <f t="shared" si="59"/>
        <v>06/10</v>
      </c>
      <c r="Q465" s="14">
        <f t="shared" si="60"/>
        <v>0</v>
      </c>
      <c r="R465" s="14">
        <f t="shared" si="61"/>
        <v>0</v>
      </c>
      <c r="S465" s="14">
        <f t="shared" si="62"/>
        <v>0</v>
      </c>
      <c r="T465">
        <f>IF(F465="Airlines 4",IF(N465&lt;="15/10",IF(O465&gt;="02/10",IF(O465&lt;="30/11",'Data - Answer'!G465*15000,0),0),0),0)</f>
        <v>15000</v>
      </c>
      <c r="U465" s="14"/>
      <c r="W465">
        <f t="shared" si="63"/>
        <v>0</v>
      </c>
    </row>
    <row r="466" spans="2:23">
      <c r="B466" s="1">
        <v>53201297</v>
      </c>
      <c r="C466" s="2">
        <v>42282</v>
      </c>
      <c r="D466" s="2">
        <v>42283</v>
      </c>
      <c r="E466" t="s">
        <v>96</v>
      </c>
      <c r="F466" t="s">
        <v>14</v>
      </c>
      <c r="G466">
        <v>1</v>
      </c>
      <c r="H466">
        <v>884650</v>
      </c>
      <c r="I466" s="14">
        <v>875800</v>
      </c>
      <c r="J466" s="29" t="s">
        <v>22</v>
      </c>
      <c r="K466">
        <f t="shared" si="56"/>
        <v>2</v>
      </c>
      <c r="L466">
        <f t="shared" si="57"/>
        <v>9</v>
      </c>
      <c r="M466" t="e">
        <f>VLOOKUP(E466,Index!$A$1:$B$7,2,0)</f>
        <v>#N/A</v>
      </c>
      <c r="N466" t="str">
        <f t="shared" si="58"/>
        <v>05/10</v>
      </c>
      <c r="O466" t="str">
        <f t="shared" si="59"/>
        <v>06/10</v>
      </c>
      <c r="Q466" s="14">
        <f t="shared" si="60"/>
        <v>0</v>
      </c>
      <c r="R466" s="14">
        <f t="shared" si="61"/>
        <v>0</v>
      </c>
      <c r="S466" s="14">
        <f t="shared" si="62"/>
        <v>0</v>
      </c>
      <c r="T466">
        <f>IF(F466="Airlines 4",IF(N466&lt;="15/10",IF(O466&gt;="02/10",IF(O466&lt;="30/11",'Data - Answer'!G466*15000,0),0),0),0)</f>
        <v>15000</v>
      </c>
      <c r="U466" s="14"/>
      <c r="W466">
        <f t="shared" si="63"/>
        <v>0</v>
      </c>
    </row>
    <row r="467" spans="2:23">
      <c r="B467" s="1">
        <v>53201348</v>
      </c>
      <c r="C467" s="2">
        <v>42282</v>
      </c>
      <c r="D467" s="2">
        <v>42282</v>
      </c>
      <c r="E467" t="s">
        <v>192</v>
      </c>
      <c r="F467" t="s">
        <v>14</v>
      </c>
      <c r="G467">
        <v>2</v>
      </c>
      <c r="H467">
        <v>1205016</v>
      </c>
      <c r="I467" s="14">
        <v>1193000</v>
      </c>
      <c r="J467" s="29" t="s">
        <v>22</v>
      </c>
      <c r="K467">
        <f t="shared" si="56"/>
        <v>2</v>
      </c>
      <c r="L467">
        <f t="shared" si="57"/>
        <v>9</v>
      </c>
      <c r="M467" t="e">
        <f>VLOOKUP(E467,Index!$A$1:$B$7,2,0)</f>
        <v>#N/A</v>
      </c>
      <c r="N467" t="str">
        <f t="shared" si="58"/>
        <v>05/10</v>
      </c>
      <c r="O467" t="str">
        <f t="shared" si="59"/>
        <v>05/10</v>
      </c>
      <c r="Q467" s="14">
        <f t="shared" si="60"/>
        <v>0</v>
      </c>
      <c r="R467" s="14">
        <f t="shared" si="61"/>
        <v>0</v>
      </c>
      <c r="S467" s="14">
        <f t="shared" si="62"/>
        <v>0</v>
      </c>
      <c r="T467">
        <f>IF(F467="Airlines 4",IF(N467&lt;="15/10",IF(O467&gt;="02/10",IF(O467&lt;="30/11",'Data - Answer'!G467*15000,0),0),0),0)</f>
        <v>30000</v>
      </c>
      <c r="U467" s="14"/>
      <c r="W467">
        <f t="shared" si="63"/>
        <v>0</v>
      </c>
    </row>
    <row r="468" spans="2:23">
      <c r="B468" s="1">
        <v>53201188</v>
      </c>
      <c r="C468" s="2">
        <v>42282</v>
      </c>
      <c r="D468" s="2">
        <v>42282</v>
      </c>
      <c r="E468" t="s">
        <v>58</v>
      </c>
      <c r="F468" t="s">
        <v>14</v>
      </c>
      <c r="G468">
        <v>1</v>
      </c>
      <c r="H468">
        <v>849650</v>
      </c>
      <c r="I468" s="14">
        <v>841100</v>
      </c>
      <c r="J468" s="29" t="s">
        <v>24</v>
      </c>
      <c r="K468">
        <f t="shared" si="56"/>
        <v>2</v>
      </c>
      <c r="L468">
        <f t="shared" si="57"/>
        <v>9</v>
      </c>
      <c r="M468" t="e">
        <f>VLOOKUP(E468,Index!$A$1:$B$7,2,0)</f>
        <v>#N/A</v>
      </c>
      <c r="N468" t="str">
        <f t="shared" si="58"/>
        <v>05/10</v>
      </c>
      <c r="O468" t="str">
        <f t="shared" si="59"/>
        <v>05/10</v>
      </c>
      <c r="Q468" s="14">
        <f t="shared" si="60"/>
        <v>0</v>
      </c>
      <c r="R468" s="14">
        <f t="shared" si="61"/>
        <v>0</v>
      </c>
      <c r="S468" s="14">
        <f t="shared" si="62"/>
        <v>0</v>
      </c>
      <c r="T468">
        <f>IF(F468="Airlines 4",IF(N468&lt;="15/10",IF(O468&gt;="02/10",IF(O468&lt;="30/11",'Data - Answer'!G468*15000,0),0),0),0)</f>
        <v>15000</v>
      </c>
      <c r="U468" s="14"/>
      <c r="W468">
        <f t="shared" si="63"/>
        <v>25233</v>
      </c>
    </row>
    <row r="469" spans="2:23">
      <c r="B469" s="1">
        <v>53200871</v>
      </c>
      <c r="C469" s="2">
        <v>42282</v>
      </c>
      <c r="D469" s="2">
        <v>42282</v>
      </c>
      <c r="E469" t="s">
        <v>43</v>
      </c>
      <c r="F469" t="s">
        <v>14</v>
      </c>
      <c r="G469">
        <v>1</v>
      </c>
      <c r="H469">
        <v>577200</v>
      </c>
      <c r="I469" s="14">
        <v>571300</v>
      </c>
      <c r="J469" s="29" t="s">
        <v>26</v>
      </c>
      <c r="K469">
        <f t="shared" si="56"/>
        <v>2</v>
      </c>
      <c r="L469">
        <f t="shared" si="57"/>
        <v>9</v>
      </c>
      <c r="M469" t="str">
        <f>VLOOKUP(E469,Index!$A$1:$B$7,2,0)</f>
        <v>YES</v>
      </c>
      <c r="N469" t="str">
        <f t="shared" si="58"/>
        <v>05/10</v>
      </c>
      <c r="O469" t="str">
        <f t="shared" si="59"/>
        <v>05/10</v>
      </c>
      <c r="Q469" s="14">
        <f t="shared" si="60"/>
        <v>0</v>
      </c>
      <c r="R469" s="14">
        <f t="shared" si="61"/>
        <v>0</v>
      </c>
      <c r="S469" s="14">
        <f t="shared" si="62"/>
        <v>0</v>
      </c>
      <c r="T469">
        <f>IF(F469="Airlines 4",IF(N469&lt;="15/10",IF(O469&gt;="02/10",IF(O469&lt;="30/11",'Data - Answer'!G469*15000,0),0),0),0)</f>
        <v>15000</v>
      </c>
      <c r="U469" s="14"/>
      <c r="W469">
        <f t="shared" si="63"/>
        <v>4000</v>
      </c>
    </row>
    <row r="470" spans="2:23">
      <c r="B470" s="1">
        <v>53201386</v>
      </c>
      <c r="C470" s="2">
        <v>42281</v>
      </c>
      <c r="D470" s="2">
        <v>42282</v>
      </c>
      <c r="E470" t="s">
        <v>194</v>
      </c>
      <c r="F470" t="s">
        <v>14</v>
      </c>
      <c r="G470">
        <v>1</v>
      </c>
      <c r="H470">
        <v>633300</v>
      </c>
      <c r="I470" s="14">
        <v>626900</v>
      </c>
      <c r="J470" s="29" t="s">
        <v>24</v>
      </c>
      <c r="K470">
        <f t="shared" si="56"/>
        <v>1</v>
      </c>
      <c r="L470">
        <f t="shared" si="57"/>
        <v>11</v>
      </c>
      <c r="M470" t="e">
        <f>VLOOKUP(E470,Index!$A$1:$B$7,2,0)</f>
        <v>#N/A</v>
      </c>
      <c r="N470" t="str">
        <f t="shared" si="58"/>
        <v>04/10</v>
      </c>
      <c r="O470" t="str">
        <f t="shared" si="59"/>
        <v>05/10</v>
      </c>
      <c r="Q470" s="14">
        <f t="shared" si="60"/>
        <v>0</v>
      </c>
      <c r="R470" s="14">
        <f t="shared" si="61"/>
        <v>0</v>
      </c>
      <c r="S470" s="14">
        <f t="shared" si="62"/>
        <v>0</v>
      </c>
      <c r="T470">
        <f>IF(F470="Airlines 4",IF(N470&lt;="15/10",IF(O470&gt;="02/10",IF(O470&lt;="30/11",'Data - Answer'!G470*15000,0),0),0),0)</f>
        <v>15000</v>
      </c>
      <c r="U470" s="14"/>
      <c r="W470">
        <f t="shared" si="63"/>
        <v>18807</v>
      </c>
    </row>
    <row r="471" spans="2:23">
      <c r="B471" s="1">
        <v>53201291</v>
      </c>
      <c r="C471" s="2">
        <v>42281</v>
      </c>
      <c r="D471" s="2">
        <v>42285</v>
      </c>
      <c r="E471" t="s">
        <v>188</v>
      </c>
      <c r="F471" t="s">
        <v>14</v>
      </c>
      <c r="G471">
        <v>2</v>
      </c>
      <c r="H471">
        <v>1057076</v>
      </c>
      <c r="I471" s="14">
        <v>1046400</v>
      </c>
      <c r="J471" s="29" t="s">
        <v>26</v>
      </c>
      <c r="K471">
        <f t="shared" si="56"/>
        <v>1</v>
      </c>
      <c r="L471">
        <f t="shared" si="57"/>
        <v>11</v>
      </c>
      <c r="M471" t="e">
        <f>VLOOKUP(E471,Index!$A$1:$B$7,2,0)</f>
        <v>#N/A</v>
      </c>
      <c r="N471" t="str">
        <f t="shared" si="58"/>
        <v>04/10</v>
      </c>
      <c r="O471" t="str">
        <f t="shared" si="59"/>
        <v>08/10</v>
      </c>
      <c r="Q471" s="14">
        <f t="shared" si="60"/>
        <v>0</v>
      </c>
      <c r="R471" s="14">
        <f t="shared" si="61"/>
        <v>0</v>
      </c>
      <c r="S471" s="14">
        <f t="shared" si="62"/>
        <v>0</v>
      </c>
      <c r="T471">
        <f>IF(F471="Airlines 4",IF(N471&lt;="15/10",IF(O471&gt;="02/10",IF(O471&lt;="30/11",'Data - Answer'!G471*15000,0),0),0),0)</f>
        <v>30000</v>
      </c>
      <c r="U471" s="14"/>
      <c r="W471">
        <f t="shared" si="63"/>
        <v>4000</v>
      </c>
    </row>
    <row r="472" spans="2:23">
      <c r="B472" s="1">
        <v>53201394</v>
      </c>
      <c r="C472" s="2">
        <v>42281</v>
      </c>
      <c r="D472" s="2">
        <v>42304</v>
      </c>
      <c r="E472" t="s">
        <v>62</v>
      </c>
      <c r="F472" t="s">
        <v>14</v>
      </c>
      <c r="G472">
        <v>1</v>
      </c>
      <c r="H472">
        <v>677225</v>
      </c>
      <c r="I472" s="14">
        <v>670400</v>
      </c>
      <c r="J472" s="29" t="s">
        <v>24</v>
      </c>
      <c r="K472">
        <f t="shared" si="56"/>
        <v>1</v>
      </c>
      <c r="L472">
        <f t="shared" si="57"/>
        <v>11</v>
      </c>
      <c r="M472" t="str">
        <f>VLOOKUP(E472,Index!$A$1:$B$7,2,0)</f>
        <v>YES</v>
      </c>
      <c r="N472" t="str">
        <f t="shared" si="58"/>
        <v>04/10</v>
      </c>
      <c r="O472" t="str">
        <f t="shared" si="59"/>
        <v>27/10</v>
      </c>
      <c r="Q472" s="14">
        <f t="shared" si="60"/>
        <v>0</v>
      </c>
      <c r="R472" s="14">
        <f t="shared" si="61"/>
        <v>0</v>
      </c>
      <c r="S472" s="14">
        <f t="shared" si="62"/>
        <v>0</v>
      </c>
      <c r="T472">
        <f>IF(F472="Airlines 4",IF(N472&lt;="15/10",IF(O472&gt;="02/10",IF(O472&lt;="30/11",'Data - Answer'!G472*15000,0),0),0),0)</f>
        <v>15000</v>
      </c>
      <c r="U472" s="14"/>
      <c r="W472">
        <f t="shared" si="63"/>
        <v>20112</v>
      </c>
    </row>
    <row r="473" spans="2:23">
      <c r="B473" s="1">
        <v>53201278</v>
      </c>
      <c r="C473" s="2">
        <v>42281</v>
      </c>
      <c r="D473" s="2">
        <v>42354</v>
      </c>
      <c r="E473" t="s">
        <v>171</v>
      </c>
      <c r="F473" t="s">
        <v>14</v>
      </c>
      <c r="G473">
        <v>1</v>
      </c>
      <c r="H473">
        <v>614518</v>
      </c>
      <c r="I473" s="14">
        <v>608400</v>
      </c>
      <c r="J473" s="29" t="s">
        <v>22</v>
      </c>
      <c r="K473">
        <f t="shared" si="56"/>
        <v>1</v>
      </c>
      <c r="L473">
        <f t="shared" si="57"/>
        <v>11</v>
      </c>
      <c r="M473" t="e">
        <f>VLOOKUP(E473,Index!$A$1:$B$7,2,0)</f>
        <v>#N/A</v>
      </c>
      <c r="N473" t="str">
        <f t="shared" si="58"/>
        <v>04/10</v>
      </c>
      <c r="O473" t="str">
        <f t="shared" si="59"/>
        <v>16/12</v>
      </c>
      <c r="Q473" s="14">
        <f t="shared" si="60"/>
        <v>0</v>
      </c>
      <c r="R473" s="14">
        <f t="shared" si="61"/>
        <v>0</v>
      </c>
      <c r="S473" s="14">
        <f t="shared" si="62"/>
        <v>0</v>
      </c>
      <c r="T473">
        <f>IF(F473="Airlines 4",IF(N473&lt;="15/10",IF(O473&gt;="02/10",IF(O473&lt;="30/11",'Data - Answer'!G473*15000,0),0),0),0)</f>
        <v>15000</v>
      </c>
      <c r="U473" s="14"/>
      <c r="W473">
        <f t="shared" si="63"/>
        <v>0</v>
      </c>
    </row>
    <row r="474" spans="2:23">
      <c r="B474" s="1">
        <v>53201412</v>
      </c>
      <c r="C474" s="2">
        <v>42281</v>
      </c>
      <c r="D474" s="2">
        <v>42282</v>
      </c>
      <c r="E474" t="s">
        <v>51</v>
      </c>
      <c r="F474" t="s">
        <v>14</v>
      </c>
      <c r="G474">
        <v>1</v>
      </c>
      <c r="H474">
        <v>862100</v>
      </c>
      <c r="I474" s="14">
        <v>853400</v>
      </c>
      <c r="J474" s="29" t="s">
        <v>26</v>
      </c>
      <c r="K474">
        <f t="shared" si="56"/>
        <v>1</v>
      </c>
      <c r="L474">
        <f t="shared" si="57"/>
        <v>11</v>
      </c>
      <c r="M474" t="e">
        <f>VLOOKUP(E474,Index!$A$1:$B$7,2,0)</f>
        <v>#N/A</v>
      </c>
      <c r="N474" t="str">
        <f t="shared" si="58"/>
        <v>04/10</v>
      </c>
      <c r="O474" t="str">
        <f t="shared" si="59"/>
        <v>05/10</v>
      </c>
      <c r="Q474" s="14">
        <f t="shared" si="60"/>
        <v>0</v>
      </c>
      <c r="R474" s="14">
        <f t="shared" si="61"/>
        <v>0</v>
      </c>
      <c r="S474" s="14">
        <f t="shared" si="62"/>
        <v>0</v>
      </c>
      <c r="T474">
        <f>IF(F474="Airlines 4",IF(N474&lt;="15/10",IF(O474&gt;="02/10",IF(O474&lt;="30/11",'Data - Answer'!G474*15000,0),0),0),0)</f>
        <v>15000</v>
      </c>
      <c r="U474" s="14"/>
      <c r="W474">
        <f t="shared" si="63"/>
        <v>4000</v>
      </c>
    </row>
    <row r="475" spans="2:23">
      <c r="B475" s="1">
        <v>53201384</v>
      </c>
      <c r="C475" s="2">
        <v>42281</v>
      </c>
      <c r="D475" s="2">
        <v>42287</v>
      </c>
      <c r="E475" t="s">
        <v>169</v>
      </c>
      <c r="F475" t="s">
        <v>14</v>
      </c>
      <c r="G475">
        <v>1</v>
      </c>
      <c r="H475">
        <v>386900</v>
      </c>
      <c r="I475" s="14">
        <v>382900</v>
      </c>
      <c r="J475" s="29" t="s">
        <v>26</v>
      </c>
      <c r="K475">
        <f t="shared" si="56"/>
        <v>1</v>
      </c>
      <c r="L475">
        <f t="shared" si="57"/>
        <v>11</v>
      </c>
      <c r="M475" t="e">
        <f>VLOOKUP(E475,Index!$A$1:$B$7,2,0)</f>
        <v>#N/A</v>
      </c>
      <c r="N475" t="str">
        <f t="shared" si="58"/>
        <v>04/10</v>
      </c>
      <c r="O475" t="str">
        <f t="shared" si="59"/>
        <v>10/10</v>
      </c>
      <c r="Q475" s="14">
        <f t="shared" si="60"/>
        <v>0</v>
      </c>
      <c r="R475" s="14">
        <f t="shared" si="61"/>
        <v>0</v>
      </c>
      <c r="S475" s="14">
        <f t="shared" si="62"/>
        <v>0</v>
      </c>
      <c r="T475">
        <f>IF(F475="Airlines 4",IF(N475&lt;="15/10",IF(O475&gt;="02/10",IF(O475&lt;="30/11",'Data - Answer'!G475*15000,0),0),0),0)</f>
        <v>15000</v>
      </c>
      <c r="U475" s="14"/>
      <c r="W475">
        <f t="shared" si="63"/>
        <v>4000</v>
      </c>
    </row>
    <row r="476" spans="2:23">
      <c r="B476" s="1">
        <v>53201398</v>
      </c>
      <c r="C476" s="2">
        <v>42281</v>
      </c>
      <c r="D476" s="2">
        <v>42282</v>
      </c>
      <c r="E476" t="s">
        <v>70</v>
      </c>
      <c r="F476" t="s">
        <v>14</v>
      </c>
      <c r="G476">
        <v>1</v>
      </c>
      <c r="H476">
        <v>602508</v>
      </c>
      <c r="I476" s="14">
        <v>596500</v>
      </c>
      <c r="J476" s="29" t="s">
        <v>26</v>
      </c>
      <c r="K476">
        <f t="shared" si="56"/>
        <v>1</v>
      </c>
      <c r="L476">
        <f t="shared" si="57"/>
        <v>11</v>
      </c>
      <c r="M476" t="e">
        <f>VLOOKUP(E476,Index!$A$1:$B$7,2,0)</f>
        <v>#N/A</v>
      </c>
      <c r="N476" t="str">
        <f t="shared" si="58"/>
        <v>04/10</v>
      </c>
      <c r="O476" t="str">
        <f t="shared" si="59"/>
        <v>05/10</v>
      </c>
      <c r="Q476" s="14">
        <f t="shared" si="60"/>
        <v>0</v>
      </c>
      <c r="R476" s="14">
        <f t="shared" si="61"/>
        <v>0</v>
      </c>
      <c r="S476" s="14">
        <f t="shared" si="62"/>
        <v>0</v>
      </c>
      <c r="T476">
        <f>IF(F476="Airlines 4",IF(N476&lt;="15/10",IF(O476&gt;="02/10",IF(O476&lt;="30/11",'Data - Answer'!G476*15000,0),0),0),0)</f>
        <v>15000</v>
      </c>
      <c r="U476" s="14"/>
      <c r="W476">
        <f t="shared" si="63"/>
        <v>4000</v>
      </c>
    </row>
    <row r="477" spans="2:23">
      <c r="B477" s="1">
        <v>53201047</v>
      </c>
      <c r="C477" s="2">
        <v>42281</v>
      </c>
      <c r="D477" s="2">
        <v>42299</v>
      </c>
      <c r="E477" t="s">
        <v>195</v>
      </c>
      <c r="F477" t="s">
        <v>14</v>
      </c>
      <c r="G477">
        <v>1</v>
      </c>
      <c r="H477">
        <v>481650</v>
      </c>
      <c r="I477" s="14">
        <v>476800</v>
      </c>
      <c r="J477" s="29" t="s">
        <v>26</v>
      </c>
      <c r="K477">
        <f t="shared" si="56"/>
        <v>1</v>
      </c>
      <c r="L477">
        <f t="shared" si="57"/>
        <v>11</v>
      </c>
      <c r="M477" t="e">
        <f>VLOOKUP(E477,Index!$A$1:$B$7,2,0)</f>
        <v>#N/A</v>
      </c>
      <c r="N477" t="str">
        <f t="shared" si="58"/>
        <v>04/10</v>
      </c>
      <c r="O477" t="str">
        <f t="shared" si="59"/>
        <v>22/10</v>
      </c>
      <c r="Q477" s="14">
        <f t="shared" si="60"/>
        <v>0</v>
      </c>
      <c r="R477" s="14">
        <f t="shared" si="61"/>
        <v>0</v>
      </c>
      <c r="S477" s="14">
        <f t="shared" si="62"/>
        <v>0</v>
      </c>
      <c r="T477">
        <f>IF(F477="Airlines 4",IF(N477&lt;="15/10",IF(O477&gt;="02/10",IF(O477&lt;="30/11",'Data - Answer'!G477*15000,0),0),0),0)</f>
        <v>15000</v>
      </c>
      <c r="U477" s="14"/>
      <c r="W477">
        <f t="shared" si="63"/>
        <v>4000</v>
      </c>
    </row>
    <row r="478" spans="2:23">
      <c r="B478" s="1">
        <v>53201113</v>
      </c>
      <c r="C478" s="2">
        <v>42281</v>
      </c>
      <c r="D478" s="2">
        <v>42288</v>
      </c>
      <c r="E478" t="s">
        <v>41</v>
      </c>
      <c r="F478" t="s">
        <v>14</v>
      </c>
      <c r="G478">
        <v>2</v>
      </c>
      <c r="H478">
        <v>2308536</v>
      </c>
      <c r="I478" s="14">
        <v>2285400</v>
      </c>
      <c r="J478" s="29" t="s">
        <v>26</v>
      </c>
      <c r="K478">
        <f t="shared" si="56"/>
        <v>1</v>
      </c>
      <c r="L478">
        <f t="shared" si="57"/>
        <v>11</v>
      </c>
      <c r="M478" t="e">
        <f>VLOOKUP(E478,Index!$A$1:$B$7,2,0)</f>
        <v>#N/A</v>
      </c>
      <c r="N478" t="str">
        <f t="shared" si="58"/>
        <v>04/10</v>
      </c>
      <c r="O478" t="str">
        <f t="shared" si="59"/>
        <v>11/10</v>
      </c>
      <c r="Q478" s="14">
        <f t="shared" si="60"/>
        <v>0</v>
      </c>
      <c r="R478" s="14">
        <f t="shared" si="61"/>
        <v>0</v>
      </c>
      <c r="S478" s="14">
        <f t="shared" si="62"/>
        <v>0</v>
      </c>
      <c r="T478">
        <f>IF(F478="Airlines 4",IF(N478&lt;="15/10",IF(O478&gt;="02/10",IF(O478&lt;="30/11",'Data - Answer'!G478*15000,0),0),0),0)</f>
        <v>30000</v>
      </c>
      <c r="U478" s="14"/>
      <c r="W478">
        <f t="shared" si="63"/>
        <v>4000</v>
      </c>
    </row>
    <row r="479" spans="2:23">
      <c r="B479" s="1">
        <v>53201366</v>
      </c>
      <c r="C479" s="2">
        <v>42285</v>
      </c>
      <c r="D479" s="2">
        <v>42285</v>
      </c>
      <c r="E479" t="s">
        <v>51</v>
      </c>
      <c r="F479" t="s">
        <v>14</v>
      </c>
      <c r="G479">
        <v>1</v>
      </c>
      <c r="H479">
        <v>993853</v>
      </c>
      <c r="I479" s="14">
        <v>983900</v>
      </c>
      <c r="J479" s="29" t="s">
        <v>26</v>
      </c>
      <c r="K479">
        <f t="shared" si="56"/>
        <v>5</v>
      </c>
      <c r="L479">
        <f t="shared" si="57"/>
        <v>11</v>
      </c>
      <c r="M479" t="e">
        <f>VLOOKUP(E479,Index!$A$1:$B$7,2,0)</f>
        <v>#N/A</v>
      </c>
      <c r="N479" t="str">
        <f t="shared" si="58"/>
        <v>08/10</v>
      </c>
      <c r="O479" t="str">
        <f t="shared" si="59"/>
        <v>08/10</v>
      </c>
      <c r="Q479" s="14">
        <f t="shared" si="60"/>
        <v>0</v>
      </c>
      <c r="R479" s="14">
        <f t="shared" si="61"/>
        <v>0</v>
      </c>
      <c r="S479" s="14">
        <f t="shared" si="62"/>
        <v>0</v>
      </c>
      <c r="T479">
        <f>IF(F479="Airlines 4",IF(N479&lt;="15/10",IF(O479&gt;="02/10",IF(O479&lt;="30/11",'Data - Answer'!G479*15000,0),0),0),0)</f>
        <v>15000</v>
      </c>
      <c r="U479" s="14"/>
      <c r="W479">
        <f t="shared" si="63"/>
        <v>4000</v>
      </c>
    </row>
    <row r="480" spans="2:23">
      <c r="B480" s="1">
        <v>53201416</v>
      </c>
      <c r="C480" s="2">
        <v>42285</v>
      </c>
      <c r="D480" s="2">
        <v>42289</v>
      </c>
      <c r="E480" t="s">
        <v>171</v>
      </c>
      <c r="F480" t="s">
        <v>14</v>
      </c>
      <c r="G480">
        <v>1</v>
      </c>
      <c r="H480">
        <v>386900</v>
      </c>
      <c r="I480" s="14">
        <v>382900</v>
      </c>
      <c r="J480" s="29" t="s">
        <v>22</v>
      </c>
      <c r="K480">
        <f t="shared" si="56"/>
        <v>5</v>
      </c>
      <c r="L480">
        <f t="shared" si="57"/>
        <v>11</v>
      </c>
      <c r="M480" t="e">
        <f>VLOOKUP(E480,Index!$A$1:$B$7,2,0)</f>
        <v>#N/A</v>
      </c>
      <c r="N480" t="str">
        <f t="shared" si="58"/>
        <v>08/10</v>
      </c>
      <c r="O480" t="str">
        <f t="shared" si="59"/>
        <v>12/10</v>
      </c>
      <c r="Q480" s="14">
        <f t="shared" si="60"/>
        <v>0</v>
      </c>
      <c r="R480" s="14">
        <f t="shared" si="61"/>
        <v>0</v>
      </c>
      <c r="S480" s="14">
        <f t="shared" si="62"/>
        <v>0</v>
      </c>
      <c r="T480">
        <f>IF(F480="Airlines 4",IF(N480&lt;="15/10",IF(O480&gt;="02/10",IF(O480&lt;="30/11",'Data - Answer'!G480*15000,0),0),0),0)</f>
        <v>15000</v>
      </c>
      <c r="U480" s="14"/>
      <c r="W480">
        <f t="shared" si="63"/>
        <v>0</v>
      </c>
    </row>
    <row r="481" spans="2:23">
      <c r="B481" s="1">
        <v>53201424</v>
      </c>
      <c r="C481" s="2">
        <v>42285</v>
      </c>
      <c r="D481" s="2">
        <v>42288</v>
      </c>
      <c r="E481" t="s">
        <v>169</v>
      </c>
      <c r="F481" t="s">
        <v>14</v>
      </c>
      <c r="G481">
        <v>1</v>
      </c>
      <c r="H481">
        <v>386900</v>
      </c>
      <c r="I481" s="14">
        <v>382900</v>
      </c>
      <c r="J481" s="29" t="s">
        <v>22</v>
      </c>
      <c r="K481">
        <f t="shared" si="56"/>
        <v>5</v>
      </c>
      <c r="L481">
        <f t="shared" si="57"/>
        <v>11</v>
      </c>
      <c r="M481" t="e">
        <f>VLOOKUP(E481,Index!$A$1:$B$7,2,0)</f>
        <v>#N/A</v>
      </c>
      <c r="N481" t="str">
        <f t="shared" si="58"/>
        <v>08/10</v>
      </c>
      <c r="O481" t="str">
        <f t="shared" si="59"/>
        <v>11/10</v>
      </c>
      <c r="Q481" s="14">
        <f t="shared" si="60"/>
        <v>0</v>
      </c>
      <c r="R481" s="14">
        <f t="shared" si="61"/>
        <v>0</v>
      </c>
      <c r="S481" s="14">
        <f t="shared" si="62"/>
        <v>0</v>
      </c>
      <c r="T481">
        <f>IF(F481="Airlines 4",IF(N481&lt;="15/10",IF(O481&gt;="02/10",IF(O481&lt;="30/11",'Data - Answer'!G481*15000,0),0),0),0)</f>
        <v>15000</v>
      </c>
      <c r="U481" s="14"/>
      <c r="W481">
        <f t="shared" si="63"/>
        <v>0</v>
      </c>
    </row>
    <row r="482" spans="2:23">
      <c r="B482" s="1">
        <v>53200706</v>
      </c>
      <c r="C482" s="2">
        <v>42285</v>
      </c>
      <c r="D482" s="2">
        <v>42288</v>
      </c>
      <c r="E482" t="s">
        <v>146</v>
      </c>
      <c r="F482" t="s">
        <v>14</v>
      </c>
      <c r="G482">
        <v>2</v>
      </c>
      <c r="H482">
        <v>1707390</v>
      </c>
      <c r="I482" s="14">
        <v>1692400</v>
      </c>
      <c r="J482" s="29" t="s">
        <v>22</v>
      </c>
      <c r="K482">
        <f t="shared" si="56"/>
        <v>5</v>
      </c>
      <c r="L482">
        <f t="shared" si="57"/>
        <v>11</v>
      </c>
      <c r="M482" t="e">
        <f>VLOOKUP(E482,Index!$A$1:$B$7,2,0)</f>
        <v>#N/A</v>
      </c>
      <c r="N482" t="str">
        <f t="shared" si="58"/>
        <v>08/10</v>
      </c>
      <c r="O482" t="str">
        <f t="shared" si="59"/>
        <v>11/10</v>
      </c>
      <c r="Q482" s="14">
        <f t="shared" si="60"/>
        <v>0</v>
      </c>
      <c r="R482" s="14">
        <f t="shared" si="61"/>
        <v>0</v>
      </c>
      <c r="S482" s="14">
        <f t="shared" si="62"/>
        <v>0</v>
      </c>
      <c r="T482">
        <f>IF(F482="Airlines 4",IF(N482&lt;="15/10",IF(O482&gt;="02/10",IF(O482&lt;="30/11",'Data - Answer'!G482*15000,0),0),0),0)</f>
        <v>30000</v>
      </c>
      <c r="U482" s="14"/>
      <c r="W482">
        <f t="shared" si="63"/>
        <v>0</v>
      </c>
    </row>
    <row r="483" spans="2:23">
      <c r="B483" s="1">
        <v>53201482</v>
      </c>
      <c r="C483" s="2">
        <v>42285</v>
      </c>
      <c r="D483" s="2">
        <v>42287</v>
      </c>
      <c r="E483" t="s">
        <v>196</v>
      </c>
      <c r="F483" t="s">
        <v>14</v>
      </c>
      <c r="G483">
        <v>2</v>
      </c>
      <c r="H483">
        <v>1332490</v>
      </c>
      <c r="I483" s="14">
        <v>1319000</v>
      </c>
      <c r="J483" s="29" t="s">
        <v>26</v>
      </c>
      <c r="K483">
        <f t="shared" si="56"/>
        <v>5</v>
      </c>
      <c r="L483">
        <f t="shared" si="57"/>
        <v>11</v>
      </c>
      <c r="M483" t="e">
        <f>VLOOKUP(E483,Index!$A$1:$B$7,2,0)</f>
        <v>#N/A</v>
      </c>
      <c r="N483" t="str">
        <f t="shared" si="58"/>
        <v>08/10</v>
      </c>
      <c r="O483" t="str">
        <f t="shared" si="59"/>
        <v>10/10</v>
      </c>
      <c r="Q483" s="14">
        <f t="shared" si="60"/>
        <v>0</v>
      </c>
      <c r="R483" s="14">
        <f t="shared" si="61"/>
        <v>0</v>
      </c>
      <c r="S483" s="14">
        <f t="shared" si="62"/>
        <v>0</v>
      </c>
      <c r="T483">
        <f>IF(F483="Airlines 4",IF(N483&lt;="15/10",IF(O483&gt;="02/10",IF(O483&lt;="30/11",'Data - Answer'!G483*15000,0),0),0),0)</f>
        <v>30000</v>
      </c>
      <c r="U483" s="14"/>
      <c r="W483">
        <f t="shared" si="63"/>
        <v>4000</v>
      </c>
    </row>
    <row r="484" spans="2:23">
      <c r="B484" s="1">
        <v>53201086</v>
      </c>
      <c r="C484" s="2">
        <v>42285</v>
      </c>
      <c r="D484" s="2">
        <v>42286</v>
      </c>
      <c r="E484" t="s">
        <v>43</v>
      </c>
      <c r="F484" t="s">
        <v>14</v>
      </c>
      <c r="G484">
        <v>1</v>
      </c>
      <c r="H484">
        <v>577200</v>
      </c>
      <c r="I484" s="14">
        <v>571300</v>
      </c>
      <c r="J484" s="29" t="s">
        <v>24</v>
      </c>
      <c r="K484">
        <f t="shared" si="56"/>
        <v>5</v>
      </c>
      <c r="L484">
        <f t="shared" si="57"/>
        <v>11</v>
      </c>
      <c r="M484" t="str">
        <f>VLOOKUP(E484,Index!$A$1:$B$7,2,0)</f>
        <v>YES</v>
      </c>
      <c r="N484" t="str">
        <f t="shared" si="58"/>
        <v>08/10</v>
      </c>
      <c r="O484" t="str">
        <f t="shared" si="59"/>
        <v>09/10</v>
      </c>
      <c r="Q484" s="14">
        <f t="shared" si="60"/>
        <v>0</v>
      </c>
      <c r="R484" s="14">
        <f t="shared" si="61"/>
        <v>0</v>
      </c>
      <c r="S484" s="14">
        <f t="shared" si="62"/>
        <v>0</v>
      </c>
      <c r="T484">
        <f>IF(F484="Airlines 4",IF(N484&lt;="15/10",IF(O484&gt;="02/10",IF(O484&lt;="30/11",'Data - Answer'!G484*15000,0),0),0),0)</f>
        <v>15000</v>
      </c>
      <c r="U484" s="14"/>
      <c r="W484">
        <f t="shared" si="63"/>
        <v>17139</v>
      </c>
    </row>
    <row r="485" spans="2:23">
      <c r="B485" s="1">
        <v>53201406</v>
      </c>
      <c r="C485" s="2">
        <v>42285</v>
      </c>
      <c r="D485" s="2">
        <v>42334</v>
      </c>
      <c r="E485" t="s">
        <v>190</v>
      </c>
      <c r="F485" t="s">
        <v>14</v>
      </c>
      <c r="G485">
        <v>1</v>
      </c>
      <c r="H485">
        <v>556528</v>
      </c>
      <c r="I485" s="14">
        <v>550900</v>
      </c>
      <c r="J485" s="29" t="s">
        <v>22</v>
      </c>
      <c r="K485">
        <f t="shared" si="56"/>
        <v>5</v>
      </c>
      <c r="L485">
        <f t="shared" si="57"/>
        <v>11</v>
      </c>
      <c r="M485" t="e">
        <f>VLOOKUP(E485,Index!$A$1:$B$7,2,0)</f>
        <v>#N/A</v>
      </c>
      <c r="N485" t="str">
        <f t="shared" si="58"/>
        <v>08/10</v>
      </c>
      <c r="O485" t="str">
        <f t="shared" si="59"/>
        <v>26/11</v>
      </c>
      <c r="Q485" s="14">
        <f t="shared" si="60"/>
        <v>0</v>
      </c>
      <c r="R485" s="14">
        <f t="shared" si="61"/>
        <v>0</v>
      </c>
      <c r="S485" s="14">
        <f t="shared" si="62"/>
        <v>0</v>
      </c>
      <c r="T485">
        <f>IF(F485="Airlines 4",IF(N485&lt;="15/10",IF(O485&gt;="02/10",IF(O485&lt;="30/11",'Data - Answer'!G485*15000,0),0),0),0)</f>
        <v>15000</v>
      </c>
      <c r="U485" s="14"/>
      <c r="W485">
        <f t="shared" si="63"/>
        <v>0</v>
      </c>
    </row>
    <row r="486" spans="2:23">
      <c r="B486" s="1">
        <v>53201199</v>
      </c>
      <c r="C486" s="2">
        <v>42285</v>
      </c>
      <c r="D486" s="2">
        <v>42288</v>
      </c>
      <c r="E486" t="s">
        <v>62</v>
      </c>
      <c r="F486" t="s">
        <v>14</v>
      </c>
      <c r="G486">
        <v>2</v>
      </c>
      <c r="H486">
        <v>1084400</v>
      </c>
      <c r="I486" s="14">
        <v>1073400</v>
      </c>
      <c r="J486" s="29" t="s">
        <v>22</v>
      </c>
      <c r="K486">
        <f t="shared" si="56"/>
        <v>5</v>
      </c>
      <c r="L486">
        <f t="shared" si="57"/>
        <v>11</v>
      </c>
      <c r="M486" t="str">
        <f>VLOOKUP(E486,Index!$A$1:$B$7,2,0)</f>
        <v>YES</v>
      </c>
      <c r="N486" t="str">
        <f t="shared" si="58"/>
        <v>08/10</v>
      </c>
      <c r="O486" t="str">
        <f t="shared" si="59"/>
        <v>11/10</v>
      </c>
      <c r="Q486" s="14">
        <f t="shared" si="60"/>
        <v>0</v>
      </c>
      <c r="R486" s="14">
        <f t="shared" si="61"/>
        <v>0</v>
      </c>
      <c r="S486" s="14">
        <f t="shared" si="62"/>
        <v>0</v>
      </c>
      <c r="T486">
        <f>IF(F486="Airlines 4",IF(N486&lt;="15/10",IF(O486&gt;="02/10",IF(O486&lt;="30/11",'Data - Answer'!G486*15000,0),0),0),0)</f>
        <v>30000</v>
      </c>
      <c r="U486" s="14"/>
      <c r="W486">
        <f t="shared" si="63"/>
        <v>0</v>
      </c>
    </row>
    <row r="487" spans="2:23">
      <c r="B487" s="1">
        <v>53201647</v>
      </c>
      <c r="C487" s="2">
        <v>42306</v>
      </c>
      <c r="D487" s="2">
        <v>42310</v>
      </c>
      <c r="E487" t="s">
        <v>171</v>
      </c>
      <c r="F487" t="s">
        <v>14</v>
      </c>
      <c r="G487">
        <v>1</v>
      </c>
      <c r="H487">
        <v>485350</v>
      </c>
      <c r="I487" s="14">
        <v>480400</v>
      </c>
      <c r="J487" s="29" t="s">
        <v>26</v>
      </c>
      <c r="K487">
        <f t="shared" si="56"/>
        <v>5</v>
      </c>
      <c r="L487">
        <f t="shared" si="57"/>
        <v>11</v>
      </c>
      <c r="M487" t="e">
        <f>VLOOKUP(E487,Index!$A$1:$B$7,2,0)</f>
        <v>#N/A</v>
      </c>
      <c r="N487" t="str">
        <f t="shared" si="58"/>
        <v>29/10</v>
      </c>
      <c r="O487" t="str">
        <f t="shared" si="59"/>
        <v>02/11</v>
      </c>
      <c r="Q487" s="14">
        <f t="shared" si="60"/>
        <v>0</v>
      </c>
      <c r="R487" s="14">
        <f t="shared" si="61"/>
        <v>0</v>
      </c>
      <c r="S487" s="14">
        <f t="shared" si="62"/>
        <v>0</v>
      </c>
      <c r="T487">
        <f>IF(F487="Airlines 4",IF(N487&lt;="15/10",IF(O487&gt;="02/10",IF(O487&lt;="30/11",'Data - Answer'!G487*15000,0),0),0),0)</f>
        <v>0</v>
      </c>
      <c r="U487" s="14"/>
      <c r="W487">
        <f t="shared" si="63"/>
        <v>4000</v>
      </c>
    </row>
    <row r="488" spans="2:23">
      <c r="B488" s="1">
        <v>53201421</v>
      </c>
      <c r="C488" s="2">
        <v>42306</v>
      </c>
      <c r="D488" s="2">
        <v>42310</v>
      </c>
      <c r="E488" t="s">
        <v>43</v>
      </c>
      <c r="F488" t="s">
        <v>14</v>
      </c>
      <c r="G488">
        <v>2</v>
      </c>
      <c r="H488">
        <v>1154400</v>
      </c>
      <c r="I488" s="14">
        <v>1141600</v>
      </c>
      <c r="J488" s="29" t="s">
        <v>24</v>
      </c>
      <c r="K488">
        <f t="shared" si="56"/>
        <v>5</v>
      </c>
      <c r="L488">
        <f t="shared" si="57"/>
        <v>11</v>
      </c>
      <c r="M488" t="str">
        <f>VLOOKUP(E488,Index!$A$1:$B$7,2,0)</f>
        <v>YES</v>
      </c>
      <c r="N488" t="str">
        <f t="shared" si="58"/>
        <v>29/10</v>
      </c>
      <c r="O488" t="str">
        <f t="shared" si="59"/>
        <v>02/11</v>
      </c>
      <c r="Q488" s="14">
        <f t="shared" si="60"/>
        <v>0</v>
      </c>
      <c r="R488" s="14">
        <f t="shared" si="61"/>
        <v>0</v>
      </c>
      <c r="S488" s="14">
        <f t="shared" si="62"/>
        <v>0</v>
      </c>
      <c r="T488">
        <f>IF(F488="Airlines 4",IF(N488&lt;="15/10",IF(O488&gt;="02/10",IF(O488&lt;="30/11",'Data - Answer'!G488*15000,0),0),0),0)</f>
        <v>0</v>
      </c>
      <c r="U488" s="14"/>
      <c r="W488">
        <f t="shared" si="63"/>
        <v>34248</v>
      </c>
    </row>
    <row r="489" spans="2:23">
      <c r="B489" s="1">
        <v>53201430</v>
      </c>
      <c r="C489" s="2">
        <v>42306</v>
      </c>
      <c r="D489" s="2">
        <v>42307</v>
      </c>
      <c r="E489" t="s">
        <v>197</v>
      </c>
      <c r="F489" t="s">
        <v>14</v>
      </c>
      <c r="G489">
        <v>4</v>
      </c>
      <c r="H489">
        <v>3740578</v>
      </c>
      <c r="I489" s="14">
        <v>3616200</v>
      </c>
      <c r="J489" s="29" t="s">
        <v>24</v>
      </c>
      <c r="K489">
        <f t="shared" si="56"/>
        <v>5</v>
      </c>
      <c r="L489">
        <f t="shared" si="57"/>
        <v>11</v>
      </c>
      <c r="M489" t="e">
        <f>VLOOKUP(E489,Index!$A$1:$B$7,2,0)</f>
        <v>#N/A</v>
      </c>
      <c r="N489" t="str">
        <f t="shared" si="58"/>
        <v>29/10</v>
      </c>
      <c r="O489" t="str">
        <f t="shared" si="59"/>
        <v>30/10</v>
      </c>
      <c r="Q489" s="14">
        <f t="shared" si="60"/>
        <v>0</v>
      </c>
      <c r="R489" s="14">
        <f t="shared" si="61"/>
        <v>0</v>
      </c>
      <c r="S489" s="14">
        <f t="shared" si="62"/>
        <v>0</v>
      </c>
      <c r="T489">
        <f>IF(F489="Airlines 4",IF(N489&lt;="15/10",IF(O489&gt;="02/10",IF(O489&lt;="30/11",'Data - Answer'!G489*15000,0),0),0),0)</f>
        <v>0</v>
      </c>
      <c r="U489" s="14"/>
      <c r="W489">
        <f t="shared" si="63"/>
        <v>108486</v>
      </c>
    </row>
    <row r="490" spans="2:23">
      <c r="B490" s="1">
        <v>53200968</v>
      </c>
      <c r="C490" s="2">
        <v>42306</v>
      </c>
      <c r="D490" s="2">
        <v>42307</v>
      </c>
      <c r="E490" t="s">
        <v>51</v>
      </c>
      <c r="F490" t="s">
        <v>14</v>
      </c>
      <c r="G490">
        <v>1</v>
      </c>
      <c r="H490">
        <v>993853</v>
      </c>
      <c r="I490" s="14">
        <v>983900</v>
      </c>
      <c r="J490" s="29" t="s">
        <v>24</v>
      </c>
      <c r="K490">
        <f t="shared" si="56"/>
        <v>5</v>
      </c>
      <c r="L490">
        <f t="shared" si="57"/>
        <v>11</v>
      </c>
      <c r="M490" t="e">
        <f>VLOOKUP(E490,Index!$A$1:$B$7,2,0)</f>
        <v>#N/A</v>
      </c>
      <c r="N490" t="str">
        <f t="shared" si="58"/>
        <v>29/10</v>
      </c>
      <c r="O490" t="str">
        <f t="shared" si="59"/>
        <v>30/10</v>
      </c>
      <c r="Q490" s="14">
        <f t="shared" si="60"/>
        <v>0</v>
      </c>
      <c r="R490" s="14">
        <f t="shared" si="61"/>
        <v>0</v>
      </c>
      <c r="S490" s="14">
        <f t="shared" si="62"/>
        <v>0</v>
      </c>
      <c r="T490">
        <f>IF(F490="Airlines 4",IF(N490&lt;="15/10",IF(O490&gt;="02/10",IF(O490&lt;="30/11",'Data - Answer'!G490*15000,0),0),0),0)</f>
        <v>0</v>
      </c>
      <c r="U490" s="14"/>
      <c r="W490">
        <f t="shared" si="63"/>
        <v>29517</v>
      </c>
    </row>
    <row r="491" spans="2:23">
      <c r="B491" s="1">
        <v>53201672</v>
      </c>
      <c r="C491" s="2">
        <v>42306</v>
      </c>
      <c r="D491" s="2">
        <v>42307</v>
      </c>
      <c r="E491" t="s">
        <v>43</v>
      </c>
      <c r="F491" t="s">
        <v>14</v>
      </c>
      <c r="G491">
        <v>1</v>
      </c>
      <c r="H491">
        <v>1145587</v>
      </c>
      <c r="I491" s="14">
        <v>1134000</v>
      </c>
      <c r="J491" s="29" t="s">
        <v>24</v>
      </c>
      <c r="K491">
        <f t="shared" si="56"/>
        <v>5</v>
      </c>
      <c r="L491">
        <f t="shared" si="57"/>
        <v>11</v>
      </c>
      <c r="M491" t="str">
        <f>VLOOKUP(E491,Index!$A$1:$B$7,2,0)</f>
        <v>YES</v>
      </c>
      <c r="N491" t="str">
        <f t="shared" si="58"/>
        <v>29/10</v>
      </c>
      <c r="O491" t="str">
        <f t="shared" si="59"/>
        <v>30/10</v>
      </c>
      <c r="Q491" s="14">
        <f t="shared" si="60"/>
        <v>0</v>
      </c>
      <c r="R491" s="14">
        <f t="shared" si="61"/>
        <v>0</v>
      </c>
      <c r="S491" s="14">
        <f t="shared" si="62"/>
        <v>0</v>
      </c>
      <c r="T491">
        <f>IF(F491="Airlines 4",IF(N491&lt;="15/10",IF(O491&gt;="02/10",IF(O491&lt;="30/11",'Data - Answer'!G491*15000,0),0),0),0)</f>
        <v>0</v>
      </c>
      <c r="U491" s="14"/>
      <c r="W491">
        <f t="shared" si="63"/>
        <v>34020</v>
      </c>
    </row>
    <row r="492" spans="2:23">
      <c r="B492" s="1">
        <v>53201658</v>
      </c>
      <c r="C492" s="2">
        <v>42306</v>
      </c>
      <c r="D492" s="2">
        <v>42308</v>
      </c>
      <c r="E492" t="s">
        <v>42</v>
      </c>
      <c r="F492" t="s">
        <v>14</v>
      </c>
      <c r="G492">
        <v>1</v>
      </c>
      <c r="H492">
        <v>837550</v>
      </c>
      <c r="I492" s="14">
        <v>829600</v>
      </c>
      <c r="J492" s="29" t="s">
        <v>24</v>
      </c>
      <c r="K492">
        <f t="shared" si="56"/>
        <v>5</v>
      </c>
      <c r="L492">
        <f t="shared" si="57"/>
        <v>11</v>
      </c>
      <c r="M492" t="e">
        <f>VLOOKUP(E492,Index!$A$1:$B$7,2,0)</f>
        <v>#N/A</v>
      </c>
      <c r="N492" t="str">
        <f t="shared" si="58"/>
        <v>29/10</v>
      </c>
      <c r="O492" t="str">
        <f t="shared" si="59"/>
        <v>31/10</v>
      </c>
      <c r="Q492" s="14">
        <f t="shared" si="60"/>
        <v>0</v>
      </c>
      <c r="R492" s="14">
        <f t="shared" si="61"/>
        <v>0</v>
      </c>
      <c r="S492" s="14">
        <f t="shared" si="62"/>
        <v>0</v>
      </c>
      <c r="T492">
        <f>IF(F492="Airlines 4",IF(N492&lt;="15/10",IF(O492&gt;="02/10",IF(O492&lt;="30/11",'Data - Answer'!G492*15000,0),0),0),0)</f>
        <v>0</v>
      </c>
      <c r="U492" s="14"/>
      <c r="W492">
        <f t="shared" si="63"/>
        <v>24888</v>
      </c>
    </row>
    <row r="493" spans="2:23">
      <c r="B493" s="1">
        <v>53201679</v>
      </c>
      <c r="C493" s="2">
        <v>42306</v>
      </c>
      <c r="D493" s="2">
        <v>42370</v>
      </c>
      <c r="E493" t="s">
        <v>192</v>
      </c>
      <c r="F493" t="s">
        <v>14</v>
      </c>
      <c r="G493">
        <v>1</v>
      </c>
      <c r="H493">
        <v>705963</v>
      </c>
      <c r="I493" s="14">
        <v>698800</v>
      </c>
      <c r="J493" s="29" t="s">
        <v>22</v>
      </c>
      <c r="K493">
        <f t="shared" si="56"/>
        <v>5</v>
      </c>
      <c r="L493">
        <f t="shared" si="57"/>
        <v>11</v>
      </c>
      <c r="M493" t="e">
        <f>VLOOKUP(E493,Index!$A$1:$B$7,2,0)</f>
        <v>#N/A</v>
      </c>
      <c r="N493" t="str">
        <f t="shared" si="58"/>
        <v>29/10</v>
      </c>
      <c r="O493" t="str">
        <f t="shared" si="59"/>
        <v>01/01</v>
      </c>
      <c r="Q493" s="14">
        <f t="shared" si="60"/>
        <v>0</v>
      </c>
      <c r="R493" s="14">
        <f t="shared" si="61"/>
        <v>0</v>
      </c>
      <c r="S493" s="14">
        <f t="shared" si="62"/>
        <v>0</v>
      </c>
      <c r="T493">
        <f>IF(F493="Airlines 4",IF(N493&lt;="15/10",IF(O493&gt;="02/10",IF(O493&lt;="30/11",'Data - Answer'!G493*15000,0),0),0),0)</f>
        <v>0</v>
      </c>
      <c r="U493" s="14"/>
      <c r="W493">
        <f t="shared" si="63"/>
        <v>0</v>
      </c>
    </row>
    <row r="494" spans="2:23">
      <c r="B494" s="1">
        <v>53200078</v>
      </c>
      <c r="C494" s="2">
        <v>42286</v>
      </c>
      <c r="D494" s="2">
        <v>42287</v>
      </c>
      <c r="E494" t="s">
        <v>72</v>
      </c>
      <c r="F494" t="s">
        <v>14</v>
      </c>
      <c r="G494">
        <v>1</v>
      </c>
      <c r="H494">
        <v>579600</v>
      </c>
      <c r="I494" s="14">
        <v>573700</v>
      </c>
      <c r="J494" s="29" t="s">
        <v>22</v>
      </c>
      <c r="K494">
        <f t="shared" si="56"/>
        <v>6</v>
      </c>
      <c r="L494">
        <f t="shared" si="57"/>
        <v>5</v>
      </c>
      <c r="M494" t="e">
        <f>VLOOKUP(E494,Index!$A$1:$B$7,2,0)</f>
        <v>#N/A</v>
      </c>
      <c r="N494" t="str">
        <f t="shared" si="58"/>
        <v>09/10</v>
      </c>
      <c r="O494" t="str">
        <f t="shared" si="59"/>
        <v>10/10</v>
      </c>
      <c r="Q494" s="14">
        <f t="shared" si="60"/>
        <v>0</v>
      </c>
      <c r="R494" s="14">
        <f t="shared" si="61"/>
        <v>0</v>
      </c>
      <c r="S494" s="14">
        <f t="shared" si="62"/>
        <v>0</v>
      </c>
      <c r="T494">
        <f>IF(F494="Airlines 4",IF(N494&lt;="15/10",IF(O494&gt;="02/10",IF(O494&lt;="30/11",'Data - Answer'!G494*15000,0),0),0),0)</f>
        <v>15000</v>
      </c>
      <c r="U494" s="14"/>
      <c r="W494">
        <f t="shared" si="63"/>
        <v>0</v>
      </c>
    </row>
    <row r="495" spans="2:23">
      <c r="B495" s="1">
        <v>53201637</v>
      </c>
      <c r="C495" s="2">
        <v>42286</v>
      </c>
      <c r="D495" s="2">
        <v>42289</v>
      </c>
      <c r="E495" t="s">
        <v>111</v>
      </c>
      <c r="F495" t="s">
        <v>14</v>
      </c>
      <c r="G495">
        <v>1</v>
      </c>
      <c r="H495">
        <v>588200</v>
      </c>
      <c r="I495" s="14">
        <v>582200</v>
      </c>
      <c r="J495" s="29" t="s">
        <v>22</v>
      </c>
      <c r="K495">
        <f t="shared" si="56"/>
        <v>6</v>
      </c>
      <c r="L495">
        <f t="shared" si="57"/>
        <v>5</v>
      </c>
      <c r="M495" t="e">
        <f>VLOOKUP(E495,Index!$A$1:$B$7,2,0)</f>
        <v>#N/A</v>
      </c>
      <c r="N495" t="str">
        <f t="shared" si="58"/>
        <v>09/10</v>
      </c>
      <c r="O495" t="str">
        <f t="shared" si="59"/>
        <v>12/10</v>
      </c>
      <c r="Q495" s="14">
        <f t="shared" si="60"/>
        <v>0</v>
      </c>
      <c r="R495" s="14">
        <f t="shared" si="61"/>
        <v>0</v>
      </c>
      <c r="S495" s="14">
        <f t="shared" si="62"/>
        <v>0</v>
      </c>
      <c r="T495">
        <f>IF(F495="Airlines 4",IF(N495&lt;="15/10",IF(O495&gt;="02/10",IF(O495&lt;="30/11",'Data - Answer'!G495*15000,0),0),0),0)</f>
        <v>15000</v>
      </c>
      <c r="U495" s="14"/>
      <c r="W495">
        <f t="shared" si="63"/>
        <v>0</v>
      </c>
    </row>
    <row r="496" spans="2:23">
      <c r="B496" s="1">
        <v>53201436</v>
      </c>
      <c r="C496" s="2">
        <v>42286</v>
      </c>
      <c r="D496" s="2">
        <v>42361</v>
      </c>
      <c r="E496" t="s">
        <v>191</v>
      </c>
      <c r="F496" t="s">
        <v>14</v>
      </c>
      <c r="G496">
        <v>1</v>
      </c>
      <c r="H496">
        <v>625800</v>
      </c>
      <c r="I496" s="14">
        <v>619400</v>
      </c>
      <c r="J496" s="29" t="s">
        <v>24</v>
      </c>
      <c r="K496">
        <f t="shared" si="56"/>
        <v>6</v>
      </c>
      <c r="L496">
        <f t="shared" si="57"/>
        <v>5</v>
      </c>
      <c r="M496" t="e">
        <f>VLOOKUP(E496,Index!$A$1:$B$7,2,0)</f>
        <v>#N/A</v>
      </c>
      <c r="N496" t="str">
        <f t="shared" si="58"/>
        <v>09/10</v>
      </c>
      <c r="O496" t="str">
        <f t="shared" si="59"/>
        <v>23/12</v>
      </c>
      <c r="Q496" s="14">
        <f t="shared" si="60"/>
        <v>0</v>
      </c>
      <c r="R496" s="14">
        <f t="shared" si="61"/>
        <v>0</v>
      </c>
      <c r="S496" s="14">
        <f t="shared" si="62"/>
        <v>0</v>
      </c>
      <c r="T496">
        <f>IF(F496="Airlines 4",IF(N496&lt;="15/10",IF(O496&gt;="02/10",IF(O496&lt;="30/11",'Data - Answer'!G496*15000,0),0),0),0)</f>
        <v>15000</v>
      </c>
      <c r="U496" s="14"/>
      <c r="W496">
        <f t="shared" si="63"/>
        <v>18582</v>
      </c>
    </row>
    <row r="497" spans="2:23">
      <c r="B497" s="1">
        <v>53201066</v>
      </c>
      <c r="C497" s="2">
        <v>42286</v>
      </c>
      <c r="D497" s="2">
        <v>42288</v>
      </c>
      <c r="E497" t="s">
        <v>188</v>
      </c>
      <c r="F497" t="s">
        <v>14</v>
      </c>
      <c r="G497">
        <v>1</v>
      </c>
      <c r="H497">
        <v>984680</v>
      </c>
      <c r="I497" s="14">
        <v>974800</v>
      </c>
      <c r="J497" s="29" t="s">
        <v>22</v>
      </c>
      <c r="K497">
        <f t="shared" si="56"/>
        <v>6</v>
      </c>
      <c r="L497">
        <f t="shared" si="57"/>
        <v>5</v>
      </c>
      <c r="M497" t="e">
        <f>VLOOKUP(E497,Index!$A$1:$B$7,2,0)</f>
        <v>#N/A</v>
      </c>
      <c r="N497" t="str">
        <f t="shared" si="58"/>
        <v>09/10</v>
      </c>
      <c r="O497" t="str">
        <f t="shared" si="59"/>
        <v>11/10</v>
      </c>
      <c r="Q497" s="14">
        <f t="shared" si="60"/>
        <v>0</v>
      </c>
      <c r="R497" s="14">
        <f t="shared" si="61"/>
        <v>0</v>
      </c>
      <c r="S497" s="14">
        <f t="shared" si="62"/>
        <v>0</v>
      </c>
      <c r="T497">
        <f>IF(F497="Airlines 4",IF(N497&lt;="15/10",IF(O497&gt;="02/10",IF(O497&lt;="30/11",'Data - Answer'!G497*15000,0),0),0),0)</f>
        <v>15000</v>
      </c>
      <c r="U497" s="14"/>
      <c r="W497">
        <f t="shared" si="63"/>
        <v>0</v>
      </c>
    </row>
    <row r="498" spans="2:23">
      <c r="B498" s="1">
        <v>53201670</v>
      </c>
      <c r="C498" s="2">
        <v>42286</v>
      </c>
      <c r="D498" s="2">
        <v>42291</v>
      </c>
      <c r="E498" t="s">
        <v>70</v>
      </c>
      <c r="F498" t="s">
        <v>14</v>
      </c>
      <c r="G498">
        <v>1</v>
      </c>
      <c r="H498">
        <v>512500</v>
      </c>
      <c r="I498" s="14">
        <v>507300</v>
      </c>
      <c r="J498" s="29" t="s">
        <v>22</v>
      </c>
      <c r="K498">
        <f t="shared" si="56"/>
        <v>6</v>
      </c>
      <c r="L498">
        <f t="shared" si="57"/>
        <v>5</v>
      </c>
      <c r="M498" t="e">
        <f>VLOOKUP(E498,Index!$A$1:$B$7,2,0)</f>
        <v>#N/A</v>
      </c>
      <c r="N498" t="str">
        <f t="shared" si="58"/>
        <v>09/10</v>
      </c>
      <c r="O498" t="str">
        <f t="shared" si="59"/>
        <v>14/10</v>
      </c>
      <c r="Q498" s="14">
        <f t="shared" si="60"/>
        <v>0</v>
      </c>
      <c r="R498" s="14">
        <f t="shared" si="61"/>
        <v>0</v>
      </c>
      <c r="S498" s="14">
        <f t="shared" si="62"/>
        <v>0</v>
      </c>
      <c r="T498">
        <f>IF(F498="Airlines 4",IF(N498&lt;="15/10",IF(O498&gt;="02/10",IF(O498&lt;="30/11",'Data - Answer'!G498*15000,0),0),0),0)</f>
        <v>15000</v>
      </c>
      <c r="U498" s="14"/>
      <c r="W498">
        <f t="shared" si="63"/>
        <v>0</v>
      </c>
    </row>
    <row r="499" spans="2:23">
      <c r="B499" s="1">
        <v>53201784</v>
      </c>
      <c r="C499" s="2">
        <v>42289</v>
      </c>
      <c r="D499" s="2">
        <v>42290</v>
      </c>
      <c r="E499" t="s">
        <v>197</v>
      </c>
      <c r="F499" t="s">
        <v>14</v>
      </c>
      <c r="G499">
        <v>1</v>
      </c>
      <c r="H499">
        <v>818300</v>
      </c>
      <c r="I499" s="14">
        <v>810000</v>
      </c>
      <c r="J499" s="29" t="s">
        <v>22</v>
      </c>
      <c r="K499">
        <f t="shared" si="56"/>
        <v>2</v>
      </c>
      <c r="L499">
        <f t="shared" si="57"/>
        <v>8</v>
      </c>
      <c r="M499" t="e">
        <f>VLOOKUP(E499,Index!$A$1:$B$7,2,0)</f>
        <v>#N/A</v>
      </c>
      <c r="N499" t="str">
        <f t="shared" si="58"/>
        <v>12/10</v>
      </c>
      <c r="O499" t="str">
        <f t="shared" si="59"/>
        <v>13/10</v>
      </c>
      <c r="Q499" s="14">
        <f t="shared" si="60"/>
        <v>0</v>
      </c>
      <c r="R499" s="14">
        <f t="shared" si="61"/>
        <v>0</v>
      </c>
      <c r="S499" s="14">
        <f t="shared" si="62"/>
        <v>0</v>
      </c>
      <c r="T499">
        <f>IF(F499="Airlines 4",IF(N499&lt;="15/10",IF(O499&gt;="02/10",IF(O499&lt;="30/11",'Data - Answer'!G499*15000,0),0),0),0)</f>
        <v>15000</v>
      </c>
      <c r="U499" s="14"/>
      <c r="W499">
        <f t="shared" si="63"/>
        <v>0</v>
      </c>
    </row>
    <row r="500" spans="2:23">
      <c r="B500" s="1">
        <v>53201790</v>
      </c>
      <c r="C500" s="2">
        <v>42289</v>
      </c>
      <c r="D500" s="2">
        <v>42291</v>
      </c>
      <c r="E500" t="s">
        <v>194</v>
      </c>
      <c r="F500" t="s">
        <v>14</v>
      </c>
      <c r="G500">
        <v>1</v>
      </c>
      <c r="H500">
        <v>672900</v>
      </c>
      <c r="I500" s="14">
        <v>666100</v>
      </c>
      <c r="J500" s="29" t="s">
        <v>26</v>
      </c>
      <c r="K500">
        <f t="shared" si="56"/>
        <v>2</v>
      </c>
      <c r="L500">
        <f t="shared" si="57"/>
        <v>8</v>
      </c>
      <c r="M500" t="e">
        <f>VLOOKUP(E500,Index!$A$1:$B$7,2,0)</f>
        <v>#N/A</v>
      </c>
      <c r="N500" t="str">
        <f t="shared" si="58"/>
        <v>12/10</v>
      </c>
      <c r="O500" t="str">
        <f t="shared" si="59"/>
        <v>14/10</v>
      </c>
      <c r="Q500" s="14">
        <f t="shared" si="60"/>
        <v>0</v>
      </c>
      <c r="R500" s="14">
        <f t="shared" si="61"/>
        <v>0</v>
      </c>
      <c r="S500" s="14">
        <f t="shared" si="62"/>
        <v>0</v>
      </c>
      <c r="T500">
        <f>IF(F500="Airlines 4",IF(N500&lt;="15/10",IF(O500&gt;="02/10",IF(O500&lt;="30/11",'Data - Answer'!G500*15000,0),0),0),0)</f>
        <v>15000</v>
      </c>
      <c r="U500" s="14"/>
      <c r="W500">
        <f t="shared" si="63"/>
        <v>4000</v>
      </c>
    </row>
    <row r="501" spans="2:23">
      <c r="B501" s="1">
        <v>53201344</v>
      </c>
      <c r="C501" s="2">
        <v>42289</v>
      </c>
      <c r="D501" s="2">
        <v>42290</v>
      </c>
      <c r="E501" t="s">
        <v>190</v>
      </c>
      <c r="F501" t="s">
        <v>14</v>
      </c>
      <c r="G501">
        <v>1</v>
      </c>
      <c r="H501">
        <v>486650</v>
      </c>
      <c r="I501" s="14">
        <v>481700</v>
      </c>
      <c r="J501" s="29" t="s">
        <v>24</v>
      </c>
      <c r="K501">
        <f t="shared" si="56"/>
        <v>2</v>
      </c>
      <c r="L501">
        <f t="shared" si="57"/>
        <v>8</v>
      </c>
      <c r="M501" t="e">
        <f>VLOOKUP(E501,Index!$A$1:$B$7,2,0)</f>
        <v>#N/A</v>
      </c>
      <c r="N501" t="str">
        <f t="shared" si="58"/>
        <v>12/10</v>
      </c>
      <c r="O501" t="str">
        <f t="shared" si="59"/>
        <v>13/10</v>
      </c>
      <c r="Q501" s="14">
        <f t="shared" si="60"/>
        <v>0</v>
      </c>
      <c r="R501" s="14">
        <f t="shared" si="61"/>
        <v>0</v>
      </c>
      <c r="S501" s="14">
        <f t="shared" si="62"/>
        <v>0</v>
      </c>
      <c r="T501">
        <f>IF(F501="Airlines 4",IF(N501&lt;="15/10",IF(O501&gt;="02/10",IF(O501&lt;="30/11",'Data - Answer'!G501*15000,0),0),0),0)</f>
        <v>15000</v>
      </c>
      <c r="U501" s="14"/>
      <c r="W501">
        <f t="shared" si="63"/>
        <v>14451</v>
      </c>
    </row>
    <row r="502" spans="2:23">
      <c r="B502" s="1">
        <v>53188442</v>
      </c>
      <c r="C502" s="2">
        <v>42289</v>
      </c>
      <c r="D502" s="2">
        <v>42290</v>
      </c>
      <c r="E502" t="s">
        <v>80</v>
      </c>
      <c r="F502" t="s">
        <v>14</v>
      </c>
      <c r="G502">
        <v>1</v>
      </c>
      <c r="H502">
        <v>778800</v>
      </c>
      <c r="I502" s="14">
        <v>770900</v>
      </c>
      <c r="J502" s="29" t="s">
        <v>22</v>
      </c>
      <c r="K502">
        <f t="shared" si="56"/>
        <v>2</v>
      </c>
      <c r="L502">
        <f t="shared" si="57"/>
        <v>8</v>
      </c>
      <c r="M502" t="e">
        <f>VLOOKUP(E502,Index!$A$1:$B$7,2,0)</f>
        <v>#N/A</v>
      </c>
      <c r="N502" t="str">
        <f t="shared" si="58"/>
        <v>12/10</v>
      </c>
      <c r="O502" t="str">
        <f t="shared" si="59"/>
        <v>13/10</v>
      </c>
      <c r="Q502" s="14">
        <f t="shared" si="60"/>
        <v>0</v>
      </c>
      <c r="R502" s="14">
        <f t="shared" si="61"/>
        <v>0</v>
      </c>
      <c r="S502" s="14">
        <f t="shared" si="62"/>
        <v>0</v>
      </c>
      <c r="T502">
        <f>IF(F502="Airlines 4",IF(N502&lt;="15/10",IF(O502&gt;="02/10",IF(O502&lt;="30/11",'Data - Answer'!G502*15000,0),0),0),0)</f>
        <v>15000</v>
      </c>
      <c r="U502" s="14"/>
      <c r="W502">
        <f t="shared" si="63"/>
        <v>0</v>
      </c>
    </row>
    <row r="503" spans="2:23">
      <c r="B503" s="1">
        <v>53201461</v>
      </c>
      <c r="C503" s="2">
        <v>42289</v>
      </c>
      <c r="D503" s="2">
        <v>42290</v>
      </c>
      <c r="E503" t="s">
        <v>192</v>
      </c>
      <c r="F503" t="s">
        <v>14</v>
      </c>
      <c r="G503">
        <v>1</v>
      </c>
      <c r="H503">
        <v>533538</v>
      </c>
      <c r="I503" s="14">
        <v>527800</v>
      </c>
      <c r="J503" s="29" t="s">
        <v>22</v>
      </c>
      <c r="K503">
        <f t="shared" si="56"/>
        <v>2</v>
      </c>
      <c r="L503">
        <f t="shared" si="57"/>
        <v>8</v>
      </c>
      <c r="M503" t="e">
        <f>VLOOKUP(E503,Index!$A$1:$B$7,2,0)</f>
        <v>#N/A</v>
      </c>
      <c r="N503" t="str">
        <f t="shared" si="58"/>
        <v>12/10</v>
      </c>
      <c r="O503" t="str">
        <f t="shared" si="59"/>
        <v>13/10</v>
      </c>
      <c r="Q503" s="14">
        <f t="shared" si="60"/>
        <v>0</v>
      </c>
      <c r="R503" s="14">
        <f t="shared" si="61"/>
        <v>0</v>
      </c>
      <c r="S503" s="14">
        <f t="shared" si="62"/>
        <v>0</v>
      </c>
      <c r="T503">
        <f>IF(F503="Airlines 4",IF(N503&lt;="15/10",IF(O503&gt;="02/10",IF(O503&lt;="30/11",'Data - Answer'!G503*15000,0),0),0),0)</f>
        <v>15000</v>
      </c>
      <c r="U503" s="14"/>
      <c r="W503">
        <f t="shared" si="63"/>
        <v>0</v>
      </c>
    </row>
    <row r="504" spans="2:23">
      <c r="B504" s="1">
        <v>53201484</v>
      </c>
      <c r="C504" s="2">
        <v>42289</v>
      </c>
      <c r="D504" s="2">
        <v>42291</v>
      </c>
      <c r="E504" t="s">
        <v>197</v>
      </c>
      <c r="F504" t="s">
        <v>14</v>
      </c>
      <c r="G504">
        <v>1</v>
      </c>
      <c r="H504">
        <v>818300</v>
      </c>
      <c r="I504" s="14">
        <v>810000</v>
      </c>
      <c r="J504" s="29" t="s">
        <v>26</v>
      </c>
      <c r="K504">
        <f t="shared" si="56"/>
        <v>2</v>
      </c>
      <c r="L504">
        <f t="shared" si="57"/>
        <v>8</v>
      </c>
      <c r="M504" t="e">
        <f>VLOOKUP(E504,Index!$A$1:$B$7,2,0)</f>
        <v>#N/A</v>
      </c>
      <c r="N504" t="str">
        <f t="shared" si="58"/>
        <v>12/10</v>
      </c>
      <c r="O504" t="str">
        <f t="shared" si="59"/>
        <v>14/10</v>
      </c>
      <c r="Q504" s="14">
        <f t="shared" si="60"/>
        <v>0</v>
      </c>
      <c r="R504" s="14">
        <f t="shared" si="61"/>
        <v>0</v>
      </c>
      <c r="S504" s="14">
        <f t="shared" si="62"/>
        <v>0</v>
      </c>
      <c r="T504">
        <f>IF(F504="Airlines 4",IF(N504&lt;="15/10",IF(O504&gt;="02/10",IF(O504&lt;="30/11",'Data - Answer'!G504*15000,0),0),0),0)</f>
        <v>15000</v>
      </c>
      <c r="U504" s="14"/>
      <c r="W504">
        <f t="shared" si="63"/>
        <v>4000</v>
      </c>
    </row>
    <row r="505" spans="2:23">
      <c r="B505" s="1">
        <v>53201810</v>
      </c>
      <c r="C505" s="2">
        <v>42289</v>
      </c>
      <c r="D505" s="2">
        <v>42356</v>
      </c>
      <c r="E505" t="s">
        <v>93</v>
      </c>
      <c r="F505" t="s">
        <v>14</v>
      </c>
      <c r="G505">
        <v>1</v>
      </c>
      <c r="H505">
        <v>789500</v>
      </c>
      <c r="I505" s="14">
        <v>781500</v>
      </c>
      <c r="J505" s="29" t="s">
        <v>24</v>
      </c>
      <c r="K505">
        <f t="shared" si="56"/>
        <v>2</v>
      </c>
      <c r="L505">
        <f t="shared" si="57"/>
        <v>8</v>
      </c>
      <c r="M505" t="e">
        <f>VLOOKUP(E505,Index!$A$1:$B$7,2,0)</f>
        <v>#N/A</v>
      </c>
      <c r="N505" t="str">
        <f t="shared" si="58"/>
        <v>12/10</v>
      </c>
      <c r="O505" t="str">
        <f t="shared" si="59"/>
        <v>18/12</v>
      </c>
      <c r="Q505" s="14">
        <f t="shared" si="60"/>
        <v>0</v>
      </c>
      <c r="R505" s="14">
        <f t="shared" si="61"/>
        <v>0</v>
      </c>
      <c r="S505" s="14">
        <f t="shared" si="62"/>
        <v>0</v>
      </c>
      <c r="T505">
        <f>IF(F505="Airlines 4",IF(N505&lt;="15/10",IF(O505&gt;="02/10",IF(O505&lt;="30/11",'Data - Answer'!G505*15000,0),0),0),0)</f>
        <v>15000</v>
      </c>
      <c r="U505" s="14"/>
      <c r="W505">
        <f t="shared" si="63"/>
        <v>23445</v>
      </c>
    </row>
    <row r="506" spans="2:23">
      <c r="B506" s="1">
        <v>53201665</v>
      </c>
      <c r="C506" s="2">
        <v>42289</v>
      </c>
      <c r="D506" s="2">
        <v>42291</v>
      </c>
      <c r="E506" t="s">
        <v>49</v>
      </c>
      <c r="F506" t="s">
        <v>14</v>
      </c>
      <c r="G506">
        <v>1</v>
      </c>
      <c r="H506">
        <v>827100</v>
      </c>
      <c r="I506" s="14">
        <v>818700</v>
      </c>
      <c r="J506" s="29" t="s">
        <v>24</v>
      </c>
      <c r="K506">
        <f t="shared" si="56"/>
        <v>2</v>
      </c>
      <c r="L506">
        <f t="shared" si="57"/>
        <v>8</v>
      </c>
      <c r="M506" t="e">
        <f>VLOOKUP(E506,Index!$A$1:$B$7,2,0)</f>
        <v>#N/A</v>
      </c>
      <c r="N506" t="str">
        <f t="shared" si="58"/>
        <v>12/10</v>
      </c>
      <c r="O506" t="str">
        <f t="shared" si="59"/>
        <v>14/10</v>
      </c>
      <c r="Q506" s="14">
        <f t="shared" si="60"/>
        <v>0</v>
      </c>
      <c r="R506" s="14">
        <f t="shared" si="61"/>
        <v>0</v>
      </c>
      <c r="S506" s="14">
        <f t="shared" si="62"/>
        <v>0</v>
      </c>
      <c r="T506">
        <f>IF(F506="Airlines 4",IF(N506&lt;="15/10",IF(O506&gt;="02/10",IF(O506&lt;="30/11",'Data - Answer'!G506*15000,0),0),0),0)</f>
        <v>15000</v>
      </c>
      <c r="U506" s="14"/>
      <c r="W506">
        <f t="shared" si="63"/>
        <v>24561</v>
      </c>
    </row>
    <row r="507" spans="2:23">
      <c r="B507" s="1">
        <v>53201729</v>
      </c>
      <c r="C507" s="2">
        <v>42290</v>
      </c>
      <c r="D507" s="2">
        <v>42292</v>
      </c>
      <c r="E507" t="s">
        <v>198</v>
      </c>
      <c r="F507" t="s">
        <v>14</v>
      </c>
      <c r="G507">
        <v>1</v>
      </c>
      <c r="H507">
        <v>926450</v>
      </c>
      <c r="I507" s="14">
        <v>917100</v>
      </c>
      <c r="J507" s="29" t="s">
        <v>24</v>
      </c>
      <c r="K507">
        <f t="shared" si="56"/>
        <v>3</v>
      </c>
      <c r="L507">
        <f t="shared" si="57"/>
        <v>9</v>
      </c>
      <c r="M507" t="e">
        <f>VLOOKUP(E507,Index!$A$1:$B$7,2,0)</f>
        <v>#N/A</v>
      </c>
      <c r="N507" t="str">
        <f t="shared" si="58"/>
        <v>13/10</v>
      </c>
      <c r="O507" t="str">
        <f t="shared" si="59"/>
        <v>15/10</v>
      </c>
      <c r="Q507" s="14">
        <f t="shared" si="60"/>
        <v>0</v>
      </c>
      <c r="R507" s="14">
        <f t="shared" si="61"/>
        <v>0</v>
      </c>
      <c r="S507" s="14">
        <f t="shared" si="62"/>
        <v>0</v>
      </c>
      <c r="T507">
        <f>IF(F507="Airlines 4",IF(N507&lt;="15/10",IF(O507&gt;="02/10",IF(O507&lt;="30/11",'Data - Answer'!G507*15000,0),0),0),0)</f>
        <v>15000</v>
      </c>
      <c r="U507" s="14"/>
      <c r="W507">
        <f t="shared" si="63"/>
        <v>27513</v>
      </c>
    </row>
    <row r="508" spans="2:23">
      <c r="B508" s="1">
        <v>53189774</v>
      </c>
      <c r="C508" s="2">
        <v>42290</v>
      </c>
      <c r="D508" s="2">
        <v>42291</v>
      </c>
      <c r="E508" t="s">
        <v>43</v>
      </c>
      <c r="F508" t="s">
        <v>14</v>
      </c>
      <c r="G508">
        <v>1</v>
      </c>
      <c r="H508">
        <v>666245</v>
      </c>
      <c r="I508" s="14">
        <v>659500</v>
      </c>
      <c r="J508" s="29" t="s">
        <v>24</v>
      </c>
      <c r="K508">
        <f t="shared" si="56"/>
        <v>3</v>
      </c>
      <c r="L508">
        <f t="shared" si="57"/>
        <v>9</v>
      </c>
      <c r="M508" t="str">
        <f>VLOOKUP(E508,Index!$A$1:$B$7,2,0)</f>
        <v>YES</v>
      </c>
      <c r="N508" t="str">
        <f t="shared" si="58"/>
        <v>13/10</v>
      </c>
      <c r="O508" t="str">
        <f t="shared" si="59"/>
        <v>14/10</v>
      </c>
      <c r="Q508" s="14">
        <f t="shared" si="60"/>
        <v>0</v>
      </c>
      <c r="R508" s="14">
        <f t="shared" si="61"/>
        <v>0</v>
      </c>
      <c r="S508" s="14">
        <f t="shared" si="62"/>
        <v>0</v>
      </c>
      <c r="T508">
        <f>IF(F508="Airlines 4",IF(N508&lt;="15/10",IF(O508&gt;="02/10",IF(O508&lt;="30/11",'Data - Answer'!G508*15000,0),0),0),0)</f>
        <v>15000</v>
      </c>
      <c r="U508" s="14"/>
      <c r="W508">
        <f t="shared" si="63"/>
        <v>19785</v>
      </c>
    </row>
    <row r="509" spans="2:23">
      <c r="B509" s="1">
        <v>53200448</v>
      </c>
      <c r="C509" s="2">
        <v>42290</v>
      </c>
      <c r="D509" s="2">
        <v>42293</v>
      </c>
      <c r="E509" t="s">
        <v>42</v>
      </c>
      <c r="F509" t="s">
        <v>14</v>
      </c>
      <c r="G509">
        <v>1</v>
      </c>
      <c r="H509">
        <v>789150</v>
      </c>
      <c r="I509" s="14">
        <v>781200</v>
      </c>
      <c r="J509" s="29" t="s">
        <v>24</v>
      </c>
      <c r="K509">
        <f t="shared" si="56"/>
        <v>3</v>
      </c>
      <c r="L509">
        <f t="shared" si="57"/>
        <v>9</v>
      </c>
      <c r="M509" t="e">
        <f>VLOOKUP(E509,Index!$A$1:$B$7,2,0)</f>
        <v>#N/A</v>
      </c>
      <c r="N509" t="str">
        <f t="shared" si="58"/>
        <v>13/10</v>
      </c>
      <c r="O509" t="str">
        <f t="shared" si="59"/>
        <v>16/10</v>
      </c>
      <c r="Q509" s="14">
        <f t="shared" si="60"/>
        <v>0</v>
      </c>
      <c r="R509" s="14">
        <f t="shared" si="61"/>
        <v>0</v>
      </c>
      <c r="S509" s="14">
        <f t="shared" si="62"/>
        <v>0</v>
      </c>
      <c r="T509">
        <f>IF(F509="Airlines 4",IF(N509&lt;="15/10",IF(O509&gt;="02/10",IF(O509&lt;="30/11",'Data - Answer'!G509*15000,0),0),0),0)</f>
        <v>15000</v>
      </c>
      <c r="U509" s="14"/>
      <c r="W509">
        <f t="shared" si="63"/>
        <v>23436</v>
      </c>
    </row>
    <row r="510" spans="2:23">
      <c r="B510" s="1">
        <v>53200196</v>
      </c>
      <c r="C510" s="2">
        <v>42290</v>
      </c>
      <c r="D510" s="2">
        <v>42293</v>
      </c>
      <c r="E510" t="s">
        <v>199</v>
      </c>
      <c r="F510" t="s">
        <v>14</v>
      </c>
      <c r="G510">
        <v>2</v>
      </c>
      <c r="H510">
        <v>939100</v>
      </c>
      <c r="I510" s="14">
        <v>929600</v>
      </c>
      <c r="J510" s="29" t="s">
        <v>22</v>
      </c>
      <c r="K510">
        <f t="shared" si="56"/>
        <v>3</v>
      </c>
      <c r="L510">
        <f t="shared" si="57"/>
        <v>9</v>
      </c>
      <c r="M510" t="e">
        <f>VLOOKUP(E510,Index!$A$1:$B$7,2,0)</f>
        <v>#N/A</v>
      </c>
      <c r="N510" t="str">
        <f t="shared" si="58"/>
        <v>13/10</v>
      </c>
      <c r="O510" t="str">
        <f t="shared" si="59"/>
        <v>16/10</v>
      </c>
      <c r="Q510" s="14">
        <f t="shared" si="60"/>
        <v>0</v>
      </c>
      <c r="R510" s="14">
        <f t="shared" si="61"/>
        <v>0</v>
      </c>
      <c r="S510" s="14">
        <f t="shared" si="62"/>
        <v>0</v>
      </c>
      <c r="T510">
        <f>IF(F510="Airlines 4",IF(N510&lt;="15/10",IF(O510&gt;="02/10",IF(O510&lt;="30/11",'Data - Answer'!G510*15000,0),0),0),0)</f>
        <v>30000</v>
      </c>
      <c r="U510" s="14"/>
      <c r="W510">
        <f t="shared" si="63"/>
        <v>0</v>
      </c>
    </row>
    <row r="511" spans="2:23">
      <c r="B511" s="1">
        <v>53201814</v>
      </c>
      <c r="C511" s="2">
        <v>42290</v>
      </c>
      <c r="D511" s="2">
        <v>42294</v>
      </c>
      <c r="E511" t="s">
        <v>100</v>
      </c>
      <c r="F511" t="s">
        <v>14</v>
      </c>
      <c r="G511">
        <v>1</v>
      </c>
      <c r="H511">
        <v>659200</v>
      </c>
      <c r="I511" s="14">
        <v>652500</v>
      </c>
      <c r="J511" s="29" t="s">
        <v>22</v>
      </c>
      <c r="K511">
        <f t="shared" si="56"/>
        <v>3</v>
      </c>
      <c r="L511">
        <f t="shared" si="57"/>
        <v>9</v>
      </c>
      <c r="M511" t="e">
        <f>VLOOKUP(E511,Index!$A$1:$B$7,2,0)</f>
        <v>#N/A</v>
      </c>
      <c r="N511" t="str">
        <f t="shared" si="58"/>
        <v>13/10</v>
      </c>
      <c r="O511" t="str">
        <f t="shared" si="59"/>
        <v>17/10</v>
      </c>
      <c r="Q511" s="14">
        <f t="shared" si="60"/>
        <v>0</v>
      </c>
      <c r="R511" s="14">
        <f t="shared" si="61"/>
        <v>0</v>
      </c>
      <c r="S511" s="14">
        <f t="shared" si="62"/>
        <v>0</v>
      </c>
      <c r="T511">
        <f>IF(F511="Airlines 4",IF(N511&lt;="15/10",IF(O511&gt;="02/10",IF(O511&lt;="30/11",'Data - Answer'!G511*15000,0),0),0),0)</f>
        <v>15000</v>
      </c>
      <c r="U511" s="14"/>
      <c r="W511">
        <f t="shared" si="63"/>
        <v>0</v>
      </c>
    </row>
    <row r="512" spans="2:23">
      <c r="B512" s="1">
        <v>53200876</v>
      </c>
      <c r="C512" s="2">
        <v>42290</v>
      </c>
      <c r="D512" s="2">
        <v>42292</v>
      </c>
      <c r="E512" t="s">
        <v>83</v>
      </c>
      <c r="F512" t="s">
        <v>14</v>
      </c>
      <c r="G512">
        <v>2</v>
      </c>
      <c r="H512">
        <v>1481926</v>
      </c>
      <c r="I512" s="14">
        <v>1467000</v>
      </c>
      <c r="J512" s="29" t="s">
        <v>24</v>
      </c>
      <c r="K512">
        <f t="shared" si="56"/>
        <v>3</v>
      </c>
      <c r="L512">
        <f t="shared" si="57"/>
        <v>9</v>
      </c>
      <c r="M512" t="e">
        <f>VLOOKUP(E512,Index!$A$1:$B$7,2,0)</f>
        <v>#N/A</v>
      </c>
      <c r="N512" t="str">
        <f t="shared" si="58"/>
        <v>13/10</v>
      </c>
      <c r="O512" t="str">
        <f t="shared" si="59"/>
        <v>15/10</v>
      </c>
      <c r="Q512" s="14">
        <f t="shared" si="60"/>
        <v>0</v>
      </c>
      <c r="R512" s="14">
        <f t="shared" si="61"/>
        <v>0</v>
      </c>
      <c r="S512" s="14">
        <f t="shared" si="62"/>
        <v>0</v>
      </c>
      <c r="T512">
        <f>IF(F512="Airlines 4",IF(N512&lt;="15/10",IF(O512&gt;="02/10",IF(O512&lt;="30/11",'Data - Answer'!G512*15000,0),0),0),0)</f>
        <v>30000</v>
      </c>
      <c r="U512" s="14"/>
      <c r="W512">
        <f t="shared" si="63"/>
        <v>44010</v>
      </c>
    </row>
    <row r="513" spans="2:23">
      <c r="B513" s="1">
        <v>53201710</v>
      </c>
      <c r="C513" s="2">
        <v>42290</v>
      </c>
      <c r="D513" s="2">
        <v>42294</v>
      </c>
      <c r="E513" t="s">
        <v>188</v>
      </c>
      <c r="F513" t="s">
        <v>14</v>
      </c>
      <c r="G513">
        <v>1</v>
      </c>
      <c r="H513">
        <v>563023</v>
      </c>
      <c r="I513" s="14">
        <v>557400</v>
      </c>
      <c r="J513" s="29" t="s">
        <v>26</v>
      </c>
      <c r="K513">
        <f t="shared" si="56"/>
        <v>3</v>
      </c>
      <c r="L513">
        <f t="shared" si="57"/>
        <v>9</v>
      </c>
      <c r="M513" t="e">
        <f>VLOOKUP(E513,Index!$A$1:$B$7,2,0)</f>
        <v>#N/A</v>
      </c>
      <c r="N513" t="str">
        <f t="shared" si="58"/>
        <v>13/10</v>
      </c>
      <c r="O513" t="str">
        <f t="shared" si="59"/>
        <v>17/10</v>
      </c>
      <c r="Q513" s="14">
        <f t="shared" si="60"/>
        <v>0</v>
      </c>
      <c r="R513" s="14">
        <f t="shared" si="61"/>
        <v>0</v>
      </c>
      <c r="S513" s="14">
        <f t="shared" si="62"/>
        <v>0</v>
      </c>
      <c r="T513">
        <f>IF(F513="Airlines 4",IF(N513&lt;="15/10",IF(O513&gt;="02/10",IF(O513&lt;="30/11",'Data - Answer'!G513*15000,0),0),0),0)</f>
        <v>15000</v>
      </c>
      <c r="U513" s="14"/>
      <c r="W513">
        <f t="shared" si="63"/>
        <v>4000</v>
      </c>
    </row>
    <row r="514" spans="2:23">
      <c r="B514" s="1">
        <v>53201826</v>
      </c>
      <c r="C514" s="2">
        <v>42293</v>
      </c>
      <c r="D514" s="2">
        <v>42293</v>
      </c>
      <c r="E514" t="s">
        <v>43</v>
      </c>
      <c r="F514" t="s">
        <v>14</v>
      </c>
      <c r="G514">
        <v>1</v>
      </c>
      <c r="H514">
        <v>577200</v>
      </c>
      <c r="I514" s="14">
        <v>571300</v>
      </c>
      <c r="J514" s="29" t="s">
        <v>24</v>
      </c>
      <c r="K514">
        <f t="shared" si="56"/>
        <v>6</v>
      </c>
      <c r="L514">
        <f t="shared" si="57"/>
        <v>19</v>
      </c>
      <c r="M514" t="str">
        <f>VLOOKUP(E514,Index!$A$1:$B$7,2,0)</f>
        <v>YES</v>
      </c>
      <c r="N514" t="str">
        <f t="shared" si="58"/>
        <v>16/10</v>
      </c>
      <c r="O514" t="str">
        <f t="shared" si="59"/>
        <v>16/10</v>
      </c>
      <c r="Q514" s="14">
        <f t="shared" si="60"/>
        <v>0</v>
      </c>
      <c r="R514" s="14">
        <f t="shared" si="61"/>
        <v>0</v>
      </c>
      <c r="S514" s="14">
        <f t="shared" si="62"/>
        <v>0</v>
      </c>
      <c r="T514">
        <f>IF(F514="Airlines 4",IF(N514&lt;="15/10",IF(O514&gt;="02/10",IF(O514&lt;="30/11",'Data - Answer'!G514*15000,0),0),0),0)</f>
        <v>0</v>
      </c>
      <c r="U514" s="14"/>
      <c r="W514">
        <f t="shared" si="63"/>
        <v>17139</v>
      </c>
    </row>
    <row r="515" spans="2:23">
      <c r="B515" s="1">
        <v>53201853</v>
      </c>
      <c r="C515" s="2">
        <v>42293</v>
      </c>
      <c r="D515" s="2">
        <v>42293</v>
      </c>
      <c r="E515" t="s">
        <v>58</v>
      </c>
      <c r="F515" t="s">
        <v>14</v>
      </c>
      <c r="G515">
        <v>2</v>
      </c>
      <c r="H515">
        <v>1654200</v>
      </c>
      <c r="I515" s="14">
        <v>1637400</v>
      </c>
      <c r="J515" s="29" t="s">
        <v>26</v>
      </c>
      <c r="K515">
        <f t="shared" si="56"/>
        <v>6</v>
      </c>
      <c r="L515">
        <f t="shared" si="57"/>
        <v>19</v>
      </c>
      <c r="M515" t="e">
        <f>VLOOKUP(E515,Index!$A$1:$B$7,2,0)</f>
        <v>#N/A</v>
      </c>
      <c r="N515" t="str">
        <f t="shared" si="58"/>
        <v>16/10</v>
      </c>
      <c r="O515" t="str">
        <f t="shared" si="59"/>
        <v>16/10</v>
      </c>
      <c r="Q515" s="14">
        <f t="shared" si="60"/>
        <v>0</v>
      </c>
      <c r="R515" s="14">
        <f t="shared" si="61"/>
        <v>0</v>
      </c>
      <c r="S515" s="14">
        <f t="shared" si="62"/>
        <v>0</v>
      </c>
      <c r="T515">
        <f>IF(F515="Airlines 4",IF(N515&lt;="15/10",IF(O515&gt;="02/10",IF(O515&lt;="30/11",'Data - Answer'!G515*15000,0),0),0),0)</f>
        <v>0</v>
      </c>
      <c r="U515" s="14"/>
      <c r="W515">
        <f t="shared" si="63"/>
        <v>4000</v>
      </c>
    </row>
    <row r="516" spans="2:23">
      <c r="B516" s="1">
        <v>53201730</v>
      </c>
      <c r="C516" s="2">
        <v>42293</v>
      </c>
      <c r="D516" s="2">
        <v>42293</v>
      </c>
      <c r="E516" t="s">
        <v>67</v>
      </c>
      <c r="F516" t="s">
        <v>14</v>
      </c>
      <c r="G516">
        <v>2</v>
      </c>
      <c r="H516">
        <v>1082000</v>
      </c>
      <c r="I516" s="14">
        <v>1071000</v>
      </c>
      <c r="J516" s="29" t="s">
        <v>24</v>
      </c>
      <c r="K516">
        <f t="shared" si="56"/>
        <v>6</v>
      </c>
      <c r="L516">
        <f t="shared" si="57"/>
        <v>19</v>
      </c>
      <c r="M516" t="e">
        <f>VLOOKUP(E516,Index!$A$1:$B$7,2,0)</f>
        <v>#N/A</v>
      </c>
      <c r="N516" t="str">
        <f t="shared" si="58"/>
        <v>16/10</v>
      </c>
      <c r="O516" t="str">
        <f t="shared" si="59"/>
        <v>16/10</v>
      </c>
      <c r="Q516" s="14">
        <f t="shared" si="60"/>
        <v>0</v>
      </c>
      <c r="R516" s="14">
        <f t="shared" si="61"/>
        <v>0</v>
      </c>
      <c r="S516" s="14">
        <f t="shared" si="62"/>
        <v>0</v>
      </c>
      <c r="T516">
        <f>IF(F516="Airlines 4",IF(N516&lt;="15/10",IF(O516&gt;="02/10",IF(O516&lt;="30/11",'Data - Answer'!G516*15000,0),0),0),0)</f>
        <v>0</v>
      </c>
      <c r="U516" s="14"/>
      <c r="W516">
        <f t="shared" si="63"/>
        <v>32130</v>
      </c>
    </row>
    <row r="517" spans="2:23">
      <c r="B517" s="1">
        <v>53201688</v>
      </c>
      <c r="C517" s="2">
        <v>42293</v>
      </c>
      <c r="D517" s="2">
        <v>42295</v>
      </c>
      <c r="E517" t="s">
        <v>62</v>
      </c>
      <c r="F517" t="s">
        <v>14</v>
      </c>
      <c r="G517">
        <v>1</v>
      </c>
      <c r="H517">
        <v>596760</v>
      </c>
      <c r="I517" s="14">
        <v>590700</v>
      </c>
      <c r="J517" s="29" t="s">
        <v>22</v>
      </c>
      <c r="K517">
        <f t="shared" si="56"/>
        <v>6</v>
      </c>
      <c r="L517">
        <f t="shared" si="57"/>
        <v>19</v>
      </c>
      <c r="M517" t="str">
        <f>VLOOKUP(E517,Index!$A$1:$B$7,2,0)</f>
        <v>YES</v>
      </c>
      <c r="N517" t="str">
        <f t="shared" si="58"/>
        <v>16/10</v>
      </c>
      <c r="O517" t="str">
        <f t="shared" si="59"/>
        <v>18/10</v>
      </c>
      <c r="Q517" s="14">
        <f t="shared" si="60"/>
        <v>0</v>
      </c>
      <c r="R517" s="14">
        <f t="shared" si="61"/>
        <v>0</v>
      </c>
      <c r="S517" s="14">
        <f t="shared" si="62"/>
        <v>0</v>
      </c>
      <c r="T517">
        <f>IF(F517="Airlines 4",IF(N517&lt;="15/10",IF(O517&gt;="02/10",IF(O517&lt;="30/11",'Data - Answer'!G517*15000,0),0),0),0)</f>
        <v>0</v>
      </c>
      <c r="U517" s="14"/>
      <c r="W517">
        <f t="shared" si="63"/>
        <v>0</v>
      </c>
    </row>
    <row r="518" spans="2:23">
      <c r="B518" s="1">
        <v>53201748</v>
      </c>
      <c r="C518" s="2">
        <v>42293</v>
      </c>
      <c r="D518" s="2">
        <v>42294</v>
      </c>
      <c r="E518" t="s">
        <v>193</v>
      </c>
      <c r="F518" t="s">
        <v>14</v>
      </c>
      <c r="G518">
        <v>1</v>
      </c>
      <c r="H518">
        <v>639000</v>
      </c>
      <c r="I518" s="14">
        <v>632500</v>
      </c>
      <c r="J518" s="29" t="s">
        <v>26</v>
      </c>
      <c r="K518">
        <f t="shared" si="56"/>
        <v>6</v>
      </c>
      <c r="L518">
        <f t="shared" si="57"/>
        <v>19</v>
      </c>
      <c r="M518" t="str">
        <f>VLOOKUP(E518,Index!$A$1:$B$7,2,0)</f>
        <v>YES</v>
      </c>
      <c r="N518" t="str">
        <f t="shared" si="58"/>
        <v>16/10</v>
      </c>
      <c r="O518" t="str">
        <f t="shared" si="59"/>
        <v>17/10</v>
      </c>
      <c r="Q518" s="14">
        <f t="shared" si="60"/>
        <v>0</v>
      </c>
      <c r="R518" s="14">
        <f t="shared" si="61"/>
        <v>0</v>
      </c>
      <c r="S518" s="14">
        <f t="shared" si="62"/>
        <v>0</v>
      </c>
      <c r="T518">
        <f>IF(F518="Airlines 4",IF(N518&lt;="15/10",IF(O518&gt;="02/10",IF(O518&lt;="30/11",'Data - Answer'!G518*15000,0),0),0),0)</f>
        <v>0</v>
      </c>
      <c r="U518" s="14"/>
      <c r="W518">
        <f t="shared" si="63"/>
        <v>4000</v>
      </c>
    </row>
    <row r="519" spans="2:23">
      <c r="B519" s="1">
        <v>53201871</v>
      </c>
      <c r="C519" s="2">
        <v>42293</v>
      </c>
      <c r="D519" s="2">
        <v>42293</v>
      </c>
      <c r="E519" t="s">
        <v>200</v>
      </c>
      <c r="F519" t="s">
        <v>14</v>
      </c>
      <c r="G519">
        <v>1</v>
      </c>
      <c r="H519">
        <v>514000</v>
      </c>
      <c r="I519" s="14">
        <v>508800</v>
      </c>
      <c r="J519" s="29" t="s">
        <v>26</v>
      </c>
      <c r="K519">
        <f t="shared" ref="K519:K582" si="64">WEEKDAY(C519)</f>
        <v>6</v>
      </c>
      <c r="L519">
        <f t="shared" ref="L519:L582" si="65">SUMIFS(G:G,F:F,F519,C:C,C519)</f>
        <v>19</v>
      </c>
      <c r="M519" t="e">
        <f>VLOOKUP(E519,Index!$A$1:$B$7,2,0)</f>
        <v>#N/A</v>
      </c>
      <c r="N519" t="str">
        <f t="shared" ref="N519:N582" si="66">TEXT(C519,"dd/mm")</f>
        <v>16/10</v>
      </c>
      <c r="O519" t="str">
        <f t="shared" ref="O519:O582" si="67">TEXT(D519,"dd/mm")</f>
        <v>16/10</v>
      </c>
      <c r="Q519" s="14">
        <f t="shared" ref="Q519:Q582" si="68">IF(AND(F519="Airlines 1",K519&gt;5),4%*H519,0)</f>
        <v>0</v>
      </c>
      <c r="R519" s="14">
        <f t="shared" ref="R519:R582" si="69">IF(AND(F519="Airlines 2",L519&gt;20),5%*H519,0)</f>
        <v>0</v>
      </c>
      <c r="S519" s="14">
        <f t="shared" ref="S519:S582" si="70">IFERROR(IF(F519="Airlines 3",IF(M519="YES",G519*20000,0),0),0)</f>
        <v>0</v>
      </c>
      <c r="T519">
        <f>IF(F519="Airlines 4",IF(N519&lt;="15/10",IF(O519&gt;="02/10",IF(O519&lt;="30/11",'Data - Answer'!G519*15000,0),0),0),0)</f>
        <v>0</v>
      </c>
      <c r="U519" s="14"/>
      <c r="W519">
        <f t="shared" ref="W519:W582" si="71">IF(J519="Method 1",0,IF(J519="Method 2",I519*3%,IF(J519="Method 3",4000,3000)))</f>
        <v>4000</v>
      </c>
    </row>
    <row r="520" spans="2:23">
      <c r="B520" s="1">
        <v>53201864</v>
      </c>
      <c r="C520" s="2">
        <v>42293</v>
      </c>
      <c r="D520" s="2">
        <v>42294</v>
      </c>
      <c r="E520" t="s">
        <v>194</v>
      </c>
      <c r="F520" t="s">
        <v>14</v>
      </c>
      <c r="G520">
        <v>1</v>
      </c>
      <c r="H520">
        <v>721300</v>
      </c>
      <c r="I520" s="14">
        <v>714000</v>
      </c>
      <c r="J520" s="29" t="s">
        <v>26</v>
      </c>
      <c r="K520">
        <f t="shared" si="64"/>
        <v>6</v>
      </c>
      <c r="L520">
        <f t="shared" si="65"/>
        <v>19</v>
      </c>
      <c r="M520" t="e">
        <f>VLOOKUP(E520,Index!$A$1:$B$7,2,0)</f>
        <v>#N/A</v>
      </c>
      <c r="N520" t="str">
        <f t="shared" si="66"/>
        <v>16/10</v>
      </c>
      <c r="O520" t="str">
        <f t="shared" si="67"/>
        <v>17/10</v>
      </c>
      <c r="Q520" s="14">
        <f t="shared" si="68"/>
        <v>0</v>
      </c>
      <c r="R520" s="14">
        <f t="shared" si="69"/>
        <v>0</v>
      </c>
      <c r="S520" s="14">
        <f t="shared" si="70"/>
        <v>0</v>
      </c>
      <c r="T520">
        <f>IF(F520="Airlines 4",IF(N520&lt;="15/10",IF(O520&gt;="02/10",IF(O520&lt;="30/11",'Data - Answer'!G520*15000,0),0),0),0)</f>
        <v>0</v>
      </c>
      <c r="U520" s="14"/>
      <c r="W520">
        <f t="shared" si="71"/>
        <v>4000</v>
      </c>
    </row>
    <row r="521" spans="2:23">
      <c r="B521" s="1">
        <v>53201913</v>
      </c>
      <c r="C521" s="2">
        <v>42293</v>
      </c>
      <c r="D521" s="2">
        <v>42293</v>
      </c>
      <c r="E521" t="s">
        <v>169</v>
      </c>
      <c r="F521" t="s">
        <v>14</v>
      </c>
      <c r="G521">
        <v>1</v>
      </c>
      <c r="H521">
        <v>386900</v>
      </c>
      <c r="I521" s="14">
        <v>382900</v>
      </c>
      <c r="J521" s="29" t="s">
        <v>26</v>
      </c>
      <c r="K521">
        <f t="shared" si="64"/>
        <v>6</v>
      </c>
      <c r="L521">
        <f t="shared" si="65"/>
        <v>19</v>
      </c>
      <c r="M521" t="e">
        <f>VLOOKUP(E521,Index!$A$1:$B$7,2,0)</f>
        <v>#N/A</v>
      </c>
      <c r="N521" t="str">
        <f t="shared" si="66"/>
        <v>16/10</v>
      </c>
      <c r="O521" t="str">
        <f t="shared" si="67"/>
        <v>16/10</v>
      </c>
      <c r="Q521" s="14">
        <f t="shared" si="68"/>
        <v>0</v>
      </c>
      <c r="R521" s="14">
        <f t="shared" si="69"/>
        <v>0</v>
      </c>
      <c r="S521" s="14">
        <f t="shared" si="70"/>
        <v>0</v>
      </c>
      <c r="T521">
        <f>IF(F521="Airlines 4",IF(N521&lt;="15/10",IF(O521&gt;="02/10",IF(O521&lt;="30/11",'Data - Answer'!G521*15000,0),0),0),0)</f>
        <v>0</v>
      </c>
      <c r="U521" s="14"/>
      <c r="W521">
        <f t="shared" si="71"/>
        <v>4000</v>
      </c>
    </row>
    <row r="522" spans="2:23">
      <c r="B522" s="1">
        <v>53201706</v>
      </c>
      <c r="C522" s="2">
        <v>42293</v>
      </c>
      <c r="D522" s="2">
        <v>42293</v>
      </c>
      <c r="E522" t="s">
        <v>191</v>
      </c>
      <c r="F522" t="s">
        <v>14</v>
      </c>
      <c r="G522">
        <v>1</v>
      </c>
      <c r="H522">
        <v>542200</v>
      </c>
      <c r="I522" s="14">
        <v>536700</v>
      </c>
      <c r="J522" s="29" t="s">
        <v>26</v>
      </c>
      <c r="K522">
        <f t="shared" si="64"/>
        <v>6</v>
      </c>
      <c r="L522">
        <f t="shared" si="65"/>
        <v>19</v>
      </c>
      <c r="M522" t="e">
        <f>VLOOKUP(E522,Index!$A$1:$B$7,2,0)</f>
        <v>#N/A</v>
      </c>
      <c r="N522" t="str">
        <f t="shared" si="66"/>
        <v>16/10</v>
      </c>
      <c r="O522" t="str">
        <f t="shared" si="67"/>
        <v>16/10</v>
      </c>
      <c r="Q522" s="14">
        <f t="shared" si="68"/>
        <v>0</v>
      </c>
      <c r="R522" s="14">
        <f t="shared" si="69"/>
        <v>0</v>
      </c>
      <c r="S522" s="14">
        <f t="shared" si="70"/>
        <v>0</v>
      </c>
      <c r="T522">
        <f>IF(F522="Airlines 4",IF(N522&lt;="15/10",IF(O522&gt;="02/10",IF(O522&lt;="30/11",'Data - Answer'!G522*15000,0),0),0),0)</f>
        <v>0</v>
      </c>
      <c r="U522" s="14"/>
      <c r="W522">
        <f t="shared" si="71"/>
        <v>4000</v>
      </c>
    </row>
    <row r="523" spans="2:23">
      <c r="B523" s="1">
        <v>53201753</v>
      </c>
      <c r="C523" s="2">
        <v>42293</v>
      </c>
      <c r="D523" s="2">
        <v>42293</v>
      </c>
      <c r="E523" t="s">
        <v>72</v>
      </c>
      <c r="F523" t="s">
        <v>14</v>
      </c>
      <c r="G523">
        <v>1</v>
      </c>
      <c r="H523">
        <v>809418</v>
      </c>
      <c r="I523" s="14">
        <v>801300</v>
      </c>
      <c r="J523" s="29" t="s">
        <v>26</v>
      </c>
      <c r="K523">
        <f t="shared" si="64"/>
        <v>6</v>
      </c>
      <c r="L523">
        <f t="shared" si="65"/>
        <v>19</v>
      </c>
      <c r="M523" t="e">
        <f>VLOOKUP(E523,Index!$A$1:$B$7,2,0)</f>
        <v>#N/A</v>
      </c>
      <c r="N523" t="str">
        <f t="shared" si="66"/>
        <v>16/10</v>
      </c>
      <c r="O523" t="str">
        <f t="shared" si="67"/>
        <v>16/10</v>
      </c>
      <c r="Q523" s="14">
        <f t="shared" si="68"/>
        <v>0</v>
      </c>
      <c r="R523" s="14">
        <f t="shared" si="69"/>
        <v>0</v>
      </c>
      <c r="S523" s="14">
        <f t="shared" si="70"/>
        <v>0</v>
      </c>
      <c r="T523">
        <f>IF(F523="Airlines 4",IF(N523&lt;="15/10",IF(O523&gt;="02/10",IF(O523&lt;="30/11",'Data - Answer'!G523*15000,0),0),0),0)</f>
        <v>0</v>
      </c>
      <c r="U523" s="14"/>
      <c r="W523">
        <f t="shared" si="71"/>
        <v>4000</v>
      </c>
    </row>
    <row r="524" spans="2:23">
      <c r="B524" s="1">
        <v>53200134</v>
      </c>
      <c r="C524" s="2">
        <v>42293</v>
      </c>
      <c r="D524" s="2">
        <v>42314</v>
      </c>
      <c r="E524" t="s">
        <v>201</v>
      </c>
      <c r="F524" t="s">
        <v>14</v>
      </c>
      <c r="G524">
        <v>1</v>
      </c>
      <c r="H524">
        <v>1124783</v>
      </c>
      <c r="I524" s="14">
        <v>1113500</v>
      </c>
      <c r="J524" s="29" t="s">
        <v>26</v>
      </c>
      <c r="K524">
        <f t="shared" si="64"/>
        <v>6</v>
      </c>
      <c r="L524">
        <f t="shared" si="65"/>
        <v>19</v>
      </c>
      <c r="M524" t="e">
        <f>VLOOKUP(E524,Index!$A$1:$B$7,2,0)</f>
        <v>#N/A</v>
      </c>
      <c r="N524" t="str">
        <f t="shared" si="66"/>
        <v>16/10</v>
      </c>
      <c r="O524" t="str">
        <f t="shared" si="67"/>
        <v>06/11</v>
      </c>
      <c r="Q524" s="14">
        <f t="shared" si="68"/>
        <v>0</v>
      </c>
      <c r="R524" s="14">
        <f t="shared" si="69"/>
        <v>0</v>
      </c>
      <c r="S524" s="14">
        <f t="shared" si="70"/>
        <v>0</v>
      </c>
      <c r="T524">
        <f>IF(F524="Airlines 4",IF(N524&lt;="15/10",IF(O524&gt;="02/10",IF(O524&lt;="30/11",'Data - Answer'!G524*15000,0),0),0),0)</f>
        <v>0</v>
      </c>
      <c r="U524" s="14"/>
      <c r="W524">
        <f t="shared" si="71"/>
        <v>4000</v>
      </c>
    </row>
    <row r="525" spans="2:23">
      <c r="B525" s="1">
        <v>53201879</v>
      </c>
      <c r="C525" s="2">
        <v>42293</v>
      </c>
      <c r="D525" s="2">
        <v>42309</v>
      </c>
      <c r="E525" t="s">
        <v>101</v>
      </c>
      <c r="F525" t="s">
        <v>14</v>
      </c>
      <c r="G525">
        <v>1</v>
      </c>
      <c r="H525">
        <v>787500</v>
      </c>
      <c r="I525" s="14">
        <v>779500</v>
      </c>
      <c r="J525" s="29" t="s">
        <v>26</v>
      </c>
      <c r="K525">
        <f t="shared" si="64"/>
        <v>6</v>
      </c>
      <c r="L525">
        <f t="shared" si="65"/>
        <v>19</v>
      </c>
      <c r="M525" t="e">
        <f>VLOOKUP(E525,Index!$A$1:$B$7,2,0)</f>
        <v>#N/A</v>
      </c>
      <c r="N525" t="str">
        <f t="shared" si="66"/>
        <v>16/10</v>
      </c>
      <c r="O525" t="str">
        <f t="shared" si="67"/>
        <v>01/11</v>
      </c>
      <c r="Q525" s="14">
        <f t="shared" si="68"/>
        <v>0</v>
      </c>
      <c r="R525" s="14">
        <f t="shared" si="69"/>
        <v>0</v>
      </c>
      <c r="S525" s="14">
        <f t="shared" si="70"/>
        <v>0</v>
      </c>
      <c r="T525">
        <f>IF(F525="Airlines 4",IF(N525&lt;="15/10",IF(O525&gt;="02/10",IF(O525&lt;="30/11",'Data - Answer'!G525*15000,0),0),0),0)</f>
        <v>0</v>
      </c>
      <c r="U525" s="14"/>
      <c r="W525">
        <f t="shared" si="71"/>
        <v>4000</v>
      </c>
    </row>
    <row r="526" spans="2:23">
      <c r="B526" s="1">
        <v>53201891</v>
      </c>
      <c r="C526" s="2">
        <v>42293</v>
      </c>
      <c r="D526" s="2">
        <v>42294</v>
      </c>
      <c r="E526" t="s">
        <v>62</v>
      </c>
      <c r="F526" t="s">
        <v>14</v>
      </c>
      <c r="G526">
        <v>1</v>
      </c>
      <c r="H526">
        <v>542200</v>
      </c>
      <c r="I526" s="14">
        <v>536700</v>
      </c>
      <c r="J526" s="29" t="s">
        <v>24</v>
      </c>
      <c r="K526">
        <f t="shared" si="64"/>
        <v>6</v>
      </c>
      <c r="L526">
        <f t="shared" si="65"/>
        <v>19</v>
      </c>
      <c r="M526" t="str">
        <f>VLOOKUP(E526,Index!$A$1:$B$7,2,0)</f>
        <v>YES</v>
      </c>
      <c r="N526" t="str">
        <f t="shared" si="66"/>
        <v>16/10</v>
      </c>
      <c r="O526" t="str">
        <f t="shared" si="67"/>
        <v>17/10</v>
      </c>
      <c r="Q526" s="14">
        <f t="shared" si="68"/>
        <v>0</v>
      </c>
      <c r="R526" s="14">
        <f t="shared" si="69"/>
        <v>0</v>
      </c>
      <c r="S526" s="14">
        <f t="shared" si="70"/>
        <v>0</v>
      </c>
      <c r="T526">
        <f>IF(F526="Airlines 4",IF(N526&lt;="15/10",IF(O526&gt;="02/10",IF(O526&lt;="30/11",'Data - Answer'!G526*15000,0),0),0),0)</f>
        <v>0</v>
      </c>
      <c r="U526" s="14"/>
      <c r="W526">
        <f t="shared" si="71"/>
        <v>16101</v>
      </c>
    </row>
    <row r="527" spans="2:23">
      <c r="B527" s="1">
        <v>53201996</v>
      </c>
      <c r="C527" s="2">
        <v>42293</v>
      </c>
      <c r="D527" s="2">
        <v>42301</v>
      </c>
      <c r="E527" t="s">
        <v>202</v>
      </c>
      <c r="F527" t="s">
        <v>14</v>
      </c>
      <c r="G527">
        <v>1</v>
      </c>
      <c r="H527">
        <v>623950</v>
      </c>
      <c r="I527" s="14">
        <v>617700</v>
      </c>
      <c r="J527" s="29" t="s">
        <v>26</v>
      </c>
      <c r="K527">
        <f t="shared" si="64"/>
        <v>6</v>
      </c>
      <c r="L527">
        <f t="shared" si="65"/>
        <v>19</v>
      </c>
      <c r="M527" t="e">
        <f>VLOOKUP(E527,Index!$A$1:$B$7,2,0)</f>
        <v>#N/A</v>
      </c>
      <c r="N527" t="str">
        <f t="shared" si="66"/>
        <v>16/10</v>
      </c>
      <c r="O527" t="str">
        <f t="shared" si="67"/>
        <v>24/10</v>
      </c>
      <c r="Q527" s="14">
        <f t="shared" si="68"/>
        <v>0</v>
      </c>
      <c r="R527" s="14">
        <f t="shared" si="69"/>
        <v>0</v>
      </c>
      <c r="S527" s="14">
        <f t="shared" si="70"/>
        <v>0</v>
      </c>
      <c r="T527">
        <f>IF(F527="Airlines 4",IF(N527&lt;="15/10",IF(O527&gt;="02/10",IF(O527&lt;="30/11",'Data - Answer'!G527*15000,0),0),0),0)</f>
        <v>0</v>
      </c>
      <c r="U527" s="14"/>
      <c r="W527">
        <f t="shared" si="71"/>
        <v>4000</v>
      </c>
    </row>
    <row r="528" spans="2:23">
      <c r="B528" s="1">
        <v>53201807</v>
      </c>
      <c r="C528" s="2">
        <v>42293</v>
      </c>
      <c r="D528" s="2">
        <v>42296</v>
      </c>
      <c r="E528" t="s">
        <v>55</v>
      </c>
      <c r="F528" t="s">
        <v>14</v>
      </c>
      <c r="G528">
        <v>1</v>
      </c>
      <c r="H528">
        <v>1445300</v>
      </c>
      <c r="I528" s="14">
        <v>1430700</v>
      </c>
      <c r="J528" s="29" t="s">
        <v>24</v>
      </c>
      <c r="K528">
        <f t="shared" si="64"/>
        <v>6</v>
      </c>
      <c r="L528">
        <f t="shared" si="65"/>
        <v>19</v>
      </c>
      <c r="M528" t="e">
        <f>VLOOKUP(E528,Index!$A$1:$B$7,2,0)</f>
        <v>#N/A</v>
      </c>
      <c r="N528" t="str">
        <f t="shared" si="66"/>
        <v>16/10</v>
      </c>
      <c r="O528" t="str">
        <f t="shared" si="67"/>
        <v>19/10</v>
      </c>
      <c r="Q528" s="14">
        <f t="shared" si="68"/>
        <v>0</v>
      </c>
      <c r="R528" s="14">
        <f t="shared" si="69"/>
        <v>0</v>
      </c>
      <c r="S528" s="14">
        <f t="shared" si="70"/>
        <v>0</v>
      </c>
      <c r="T528">
        <f>IF(F528="Airlines 4",IF(N528&lt;="15/10",IF(O528&gt;="02/10",IF(O528&lt;="30/11",'Data - Answer'!G528*15000,0),0),0),0)</f>
        <v>0</v>
      </c>
      <c r="U528" s="14"/>
      <c r="W528">
        <f t="shared" si="71"/>
        <v>42921</v>
      </c>
    </row>
    <row r="529" spans="2:23">
      <c r="B529" s="1">
        <v>53201867</v>
      </c>
      <c r="C529" s="2">
        <v>42293</v>
      </c>
      <c r="D529" s="2">
        <v>42297</v>
      </c>
      <c r="E529" t="s">
        <v>92</v>
      </c>
      <c r="F529" t="s">
        <v>14</v>
      </c>
      <c r="G529">
        <v>1</v>
      </c>
      <c r="H529">
        <v>725700</v>
      </c>
      <c r="I529" s="14">
        <v>718300</v>
      </c>
      <c r="J529" s="29" t="s">
        <v>26</v>
      </c>
      <c r="K529">
        <f t="shared" si="64"/>
        <v>6</v>
      </c>
      <c r="L529">
        <f t="shared" si="65"/>
        <v>19</v>
      </c>
      <c r="M529" t="e">
        <f>VLOOKUP(E529,Index!$A$1:$B$7,2,0)</f>
        <v>#N/A</v>
      </c>
      <c r="N529" t="str">
        <f t="shared" si="66"/>
        <v>16/10</v>
      </c>
      <c r="O529" t="str">
        <f t="shared" si="67"/>
        <v>20/10</v>
      </c>
      <c r="Q529" s="14">
        <f t="shared" si="68"/>
        <v>0</v>
      </c>
      <c r="R529" s="14">
        <f t="shared" si="69"/>
        <v>0</v>
      </c>
      <c r="S529" s="14">
        <f t="shared" si="70"/>
        <v>0</v>
      </c>
      <c r="T529">
        <f>IF(F529="Airlines 4",IF(N529&lt;="15/10",IF(O529&gt;="02/10",IF(O529&lt;="30/11",'Data - Answer'!G529*15000,0),0),0),0)</f>
        <v>0</v>
      </c>
      <c r="U529" s="14"/>
      <c r="W529">
        <f t="shared" si="71"/>
        <v>4000</v>
      </c>
    </row>
    <row r="530" spans="2:23">
      <c r="B530" s="1">
        <v>53201876</v>
      </c>
      <c r="C530" s="2">
        <v>42293</v>
      </c>
      <c r="D530" s="2">
        <v>42293</v>
      </c>
      <c r="E530" t="s">
        <v>101</v>
      </c>
      <c r="F530" t="s">
        <v>14</v>
      </c>
      <c r="G530">
        <v>1</v>
      </c>
      <c r="H530">
        <v>787500</v>
      </c>
      <c r="I530" s="14">
        <v>779500</v>
      </c>
      <c r="J530" s="29" t="s">
        <v>24</v>
      </c>
      <c r="K530">
        <f t="shared" si="64"/>
        <v>6</v>
      </c>
      <c r="L530">
        <f t="shared" si="65"/>
        <v>19</v>
      </c>
      <c r="M530" t="e">
        <f>VLOOKUP(E530,Index!$A$1:$B$7,2,0)</f>
        <v>#N/A</v>
      </c>
      <c r="N530" t="str">
        <f t="shared" si="66"/>
        <v>16/10</v>
      </c>
      <c r="O530" t="str">
        <f t="shared" si="67"/>
        <v>16/10</v>
      </c>
      <c r="Q530" s="14">
        <f t="shared" si="68"/>
        <v>0</v>
      </c>
      <c r="R530" s="14">
        <f t="shared" si="69"/>
        <v>0</v>
      </c>
      <c r="S530" s="14">
        <f t="shared" si="70"/>
        <v>0</v>
      </c>
      <c r="T530">
        <f>IF(F530="Airlines 4",IF(N530&lt;="15/10",IF(O530&gt;="02/10",IF(O530&lt;="30/11",'Data - Answer'!G530*15000,0),0),0),0)</f>
        <v>0</v>
      </c>
      <c r="U530" s="14"/>
      <c r="W530">
        <f t="shared" si="71"/>
        <v>23385</v>
      </c>
    </row>
    <row r="531" spans="2:23">
      <c r="B531" s="1">
        <v>53201675</v>
      </c>
      <c r="C531" s="2">
        <v>42295</v>
      </c>
      <c r="D531" s="2">
        <v>42296</v>
      </c>
      <c r="E531" t="s">
        <v>203</v>
      </c>
      <c r="F531" t="s">
        <v>14</v>
      </c>
      <c r="G531">
        <v>1</v>
      </c>
      <c r="H531">
        <v>391000</v>
      </c>
      <c r="I531" s="14">
        <v>387000</v>
      </c>
      <c r="J531" s="29" t="s">
        <v>22</v>
      </c>
      <c r="K531">
        <f t="shared" si="64"/>
        <v>1</v>
      </c>
      <c r="L531">
        <f t="shared" si="65"/>
        <v>8</v>
      </c>
      <c r="M531" t="e">
        <f>VLOOKUP(E531,Index!$A$1:$B$7,2,0)</f>
        <v>#N/A</v>
      </c>
      <c r="N531" t="str">
        <f t="shared" si="66"/>
        <v>18/10</v>
      </c>
      <c r="O531" t="str">
        <f t="shared" si="67"/>
        <v>19/10</v>
      </c>
      <c r="Q531" s="14">
        <f t="shared" si="68"/>
        <v>0</v>
      </c>
      <c r="R531" s="14">
        <f t="shared" si="69"/>
        <v>0</v>
      </c>
      <c r="S531" s="14">
        <f t="shared" si="70"/>
        <v>0</v>
      </c>
      <c r="T531">
        <f>IF(F531="Airlines 4",IF(N531&lt;="15/10",IF(O531&gt;="02/10",IF(O531&lt;="30/11",'Data - Answer'!G531*15000,0),0),0),0)</f>
        <v>0</v>
      </c>
      <c r="U531" s="14"/>
      <c r="W531">
        <f t="shared" si="71"/>
        <v>0</v>
      </c>
    </row>
    <row r="532" spans="2:23">
      <c r="B532" s="1">
        <v>53200259</v>
      </c>
      <c r="C532" s="2">
        <v>42295</v>
      </c>
      <c r="D532" s="2">
        <v>42298</v>
      </c>
      <c r="E532" t="s">
        <v>193</v>
      </c>
      <c r="F532" t="s">
        <v>14</v>
      </c>
      <c r="G532">
        <v>1</v>
      </c>
      <c r="H532">
        <v>639000</v>
      </c>
      <c r="I532" s="14">
        <v>632500</v>
      </c>
      <c r="J532" s="29" t="s">
        <v>26</v>
      </c>
      <c r="K532">
        <f t="shared" si="64"/>
        <v>1</v>
      </c>
      <c r="L532">
        <f t="shared" si="65"/>
        <v>8</v>
      </c>
      <c r="M532" t="str">
        <f>VLOOKUP(E532,Index!$A$1:$B$7,2,0)</f>
        <v>YES</v>
      </c>
      <c r="N532" t="str">
        <f t="shared" si="66"/>
        <v>18/10</v>
      </c>
      <c r="O532" t="str">
        <f t="shared" si="67"/>
        <v>21/10</v>
      </c>
      <c r="Q532" s="14">
        <f t="shared" si="68"/>
        <v>0</v>
      </c>
      <c r="R532" s="14">
        <f t="shared" si="69"/>
        <v>0</v>
      </c>
      <c r="S532" s="14">
        <f t="shared" si="70"/>
        <v>0</v>
      </c>
      <c r="T532">
        <f>IF(F532="Airlines 4",IF(N532&lt;="15/10",IF(O532&gt;="02/10",IF(O532&lt;="30/11",'Data - Answer'!G532*15000,0),0),0),0)</f>
        <v>0</v>
      </c>
      <c r="U532" s="14"/>
      <c r="W532">
        <f t="shared" si="71"/>
        <v>4000</v>
      </c>
    </row>
    <row r="533" spans="2:23">
      <c r="B533" s="1">
        <v>53201924</v>
      </c>
      <c r="C533" s="2">
        <v>42295</v>
      </c>
      <c r="D533" s="2">
        <v>42296</v>
      </c>
      <c r="E533" t="s">
        <v>169</v>
      </c>
      <c r="F533" t="s">
        <v>14</v>
      </c>
      <c r="G533">
        <v>1</v>
      </c>
      <c r="H533">
        <v>386900</v>
      </c>
      <c r="I533" s="14">
        <v>382900</v>
      </c>
      <c r="J533" s="29" t="s">
        <v>26</v>
      </c>
      <c r="K533">
        <f t="shared" si="64"/>
        <v>1</v>
      </c>
      <c r="L533">
        <f t="shared" si="65"/>
        <v>8</v>
      </c>
      <c r="M533" t="e">
        <f>VLOOKUP(E533,Index!$A$1:$B$7,2,0)</f>
        <v>#N/A</v>
      </c>
      <c r="N533" t="str">
        <f t="shared" si="66"/>
        <v>18/10</v>
      </c>
      <c r="O533" t="str">
        <f t="shared" si="67"/>
        <v>19/10</v>
      </c>
      <c r="Q533" s="14">
        <f t="shared" si="68"/>
        <v>0</v>
      </c>
      <c r="R533" s="14">
        <f t="shared" si="69"/>
        <v>0</v>
      </c>
      <c r="S533" s="14">
        <f t="shared" si="70"/>
        <v>0</v>
      </c>
      <c r="T533">
        <f>IF(F533="Airlines 4",IF(N533&lt;="15/10",IF(O533&gt;="02/10",IF(O533&lt;="30/11",'Data - Answer'!G533*15000,0),0),0),0)</f>
        <v>0</v>
      </c>
      <c r="U533" s="14"/>
      <c r="W533">
        <f t="shared" si="71"/>
        <v>4000</v>
      </c>
    </row>
    <row r="534" spans="2:23">
      <c r="B534" s="1">
        <v>53201835</v>
      </c>
      <c r="C534" s="2">
        <v>42295</v>
      </c>
      <c r="D534" s="2">
        <v>42297</v>
      </c>
      <c r="E534" t="s">
        <v>42</v>
      </c>
      <c r="F534" t="s">
        <v>14</v>
      </c>
      <c r="G534">
        <v>1</v>
      </c>
      <c r="H534">
        <v>789150</v>
      </c>
      <c r="I534" s="14">
        <v>781200</v>
      </c>
      <c r="J534" s="29" t="s">
        <v>26</v>
      </c>
      <c r="K534">
        <f t="shared" si="64"/>
        <v>1</v>
      </c>
      <c r="L534">
        <f t="shared" si="65"/>
        <v>8</v>
      </c>
      <c r="M534" t="e">
        <f>VLOOKUP(E534,Index!$A$1:$B$7,2,0)</f>
        <v>#N/A</v>
      </c>
      <c r="N534" t="str">
        <f t="shared" si="66"/>
        <v>18/10</v>
      </c>
      <c r="O534" t="str">
        <f t="shared" si="67"/>
        <v>20/10</v>
      </c>
      <c r="Q534" s="14">
        <f t="shared" si="68"/>
        <v>0</v>
      </c>
      <c r="R534" s="14">
        <f t="shared" si="69"/>
        <v>0</v>
      </c>
      <c r="S534" s="14">
        <f t="shared" si="70"/>
        <v>0</v>
      </c>
      <c r="T534">
        <f>IF(F534="Airlines 4",IF(N534&lt;="15/10",IF(O534&gt;="02/10",IF(O534&lt;="30/11",'Data - Answer'!G534*15000,0),0),0),0)</f>
        <v>0</v>
      </c>
      <c r="U534" s="14"/>
      <c r="W534">
        <f t="shared" si="71"/>
        <v>4000</v>
      </c>
    </row>
    <row r="535" spans="2:23">
      <c r="B535" s="1">
        <v>53200724</v>
      </c>
      <c r="C535" s="2">
        <v>42295</v>
      </c>
      <c r="D535" s="2">
        <v>42297</v>
      </c>
      <c r="E535" t="s">
        <v>62</v>
      </c>
      <c r="F535" t="s">
        <v>14</v>
      </c>
      <c r="G535">
        <v>1</v>
      </c>
      <c r="H535">
        <v>631245</v>
      </c>
      <c r="I535" s="14">
        <v>624900</v>
      </c>
      <c r="J535" s="29" t="s">
        <v>26</v>
      </c>
      <c r="K535">
        <f t="shared" si="64"/>
        <v>1</v>
      </c>
      <c r="L535">
        <f t="shared" si="65"/>
        <v>8</v>
      </c>
      <c r="M535" t="str">
        <f>VLOOKUP(E535,Index!$A$1:$B$7,2,0)</f>
        <v>YES</v>
      </c>
      <c r="N535" t="str">
        <f t="shared" si="66"/>
        <v>18/10</v>
      </c>
      <c r="O535" t="str">
        <f t="shared" si="67"/>
        <v>20/10</v>
      </c>
      <c r="Q535" s="14">
        <f t="shared" si="68"/>
        <v>0</v>
      </c>
      <c r="R535" s="14">
        <f t="shared" si="69"/>
        <v>0</v>
      </c>
      <c r="S535" s="14">
        <f t="shared" si="70"/>
        <v>0</v>
      </c>
      <c r="T535">
        <f>IF(F535="Airlines 4",IF(N535&lt;="15/10",IF(O535&gt;="02/10",IF(O535&lt;="30/11",'Data - Answer'!G535*15000,0),0),0),0)</f>
        <v>0</v>
      </c>
      <c r="U535" s="14"/>
      <c r="W535">
        <f t="shared" si="71"/>
        <v>4000</v>
      </c>
    </row>
    <row r="536" spans="2:23">
      <c r="B536" s="1">
        <v>53201986</v>
      </c>
      <c r="C536" s="2">
        <v>42295</v>
      </c>
      <c r="D536" s="2">
        <v>42296</v>
      </c>
      <c r="E536" t="s">
        <v>204</v>
      </c>
      <c r="F536" t="s">
        <v>14</v>
      </c>
      <c r="G536">
        <v>1</v>
      </c>
      <c r="H536">
        <v>546528</v>
      </c>
      <c r="I536" s="14">
        <v>541000</v>
      </c>
      <c r="J536" s="29" t="s">
        <v>26</v>
      </c>
      <c r="K536">
        <f t="shared" si="64"/>
        <v>1</v>
      </c>
      <c r="L536">
        <f t="shared" si="65"/>
        <v>8</v>
      </c>
      <c r="M536" t="e">
        <f>VLOOKUP(E536,Index!$A$1:$B$7,2,0)</f>
        <v>#N/A</v>
      </c>
      <c r="N536" t="str">
        <f t="shared" si="66"/>
        <v>18/10</v>
      </c>
      <c r="O536" t="str">
        <f t="shared" si="67"/>
        <v>19/10</v>
      </c>
      <c r="Q536" s="14">
        <f t="shared" si="68"/>
        <v>0</v>
      </c>
      <c r="R536" s="14">
        <f t="shared" si="69"/>
        <v>0</v>
      </c>
      <c r="S536" s="14">
        <f t="shared" si="70"/>
        <v>0</v>
      </c>
      <c r="T536">
        <f>IF(F536="Airlines 4",IF(N536&lt;="15/10",IF(O536&gt;="02/10",IF(O536&lt;="30/11",'Data - Answer'!G536*15000,0),0),0),0)</f>
        <v>0</v>
      </c>
      <c r="U536" s="14"/>
      <c r="W536">
        <f t="shared" si="71"/>
        <v>4000</v>
      </c>
    </row>
    <row r="537" spans="2:23">
      <c r="B537" s="1">
        <v>53201873</v>
      </c>
      <c r="C537" s="2">
        <v>42295</v>
      </c>
      <c r="D537" s="2">
        <v>42296</v>
      </c>
      <c r="E537" t="s">
        <v>89</v>
      </c>
      <c r="F537" t="s">
        <v>14</v>
      </c>
      <c r="G537">
        <v>1</v>
      </c>
      <c r="H537">
        <v>483700</v>
      </c>
      <c r="I537" s="14">
        <v>478800</v>
      </c>
      <c r="J537" s="29" t="s">
        <v>26</v>
      </c>
      <c r="K537">
        <f t="shared" si="64"/>
        <v>1</v>
      </c>
      <c r="L537">
        <f t="shared" si="65"/>
        <v>8</v>
      </c>
      <c r="M537" t="e">
        <f>VLOOKUP(E537,Index!$A$1:$B$7,2,0)</f>
        <v>#N/A</v>
      </c>
      <c r="N537" t="str">
        <f t="shared" si="66"/>
        <v>18/10</v>
      </c>
      <c r="O537" t="str">
        <f t="shared" si="67"/>
        <v>19/10</v>
      </c>
      <c r="Q537" s="14">
        <f t="shared" si="68"/>
        <v>0</v>
      </c>
      <c r="R537" s="14">
        <f t="shared" si="69"/>
        <v>0</v>
      </c>
      <c r="S537" s="14">
        <f t="shared" si="70"/>
        <v>0</v>
      </c>
      <c r="T537">
        <f>IF(F537="Airlines 4",IF(N537&lt;="15/10",IF(O537&gt;="02/10",IF(O537&lt;="30/11",'Data - Answer'!G537*15000,0),0),0),0)</f>
        <v>0</v>
      </c>
      <c r="U537" s="14"/>
      <c r="W537">
        <f t="shared" si="71"/>
        <v>4000</v>
      </c>
    </row>
    <row r="538" spans="2:23">
      <c r="B538" s="1">
        <v>53201740</v>
      </c>
      <c r="C538" s="2">
        <v>42295</v>
      </c>
      <c r="D538" s="2">
        <v>42342</v>
      </c>
      <c r="E538" t="s">
        <v>51</v>
      </c>
      <c r="F538" t="s">
        <v>14</v>
      </c>
      <c r="G538">
        <v>1</v>
      </c>
      <c r="H538">
        <v>981450</v>
      </c>
      <c r="I538" s="14">
        <v>971600</v>
      </c>
      <c r="J538" s="29" t="s">
        <v>26</v>
      </c>
      <c r="K538">
        <f t="shared" si="64"/>
        <v>1</v>
      </c>
      <c r="L538">
        <f t="shared" si="65"/>
        <v>8</v>
      </c>
      <c r="M538" t="e">
        <f>VLOOKUP(E538,Index!$A$1:$B$7,2,0)</f>
        <v>#N/A</v>
      </c>
      <c r="N538" t="str">
        <f t="shared" si="66"/>
        <v>18/10</v>
      </c>
      <c r="O538" t="str">
        <f t="shared" si="67"/>
        <v>04/12</v>
      </c>
      <c r="Q538" s="14">
        <f t="shared" si="68"/>
        <v>0</v>
      </c>
      <c r="R538" s="14">
        <f t="shared" si="69"/>
        <v>0</v>
      </c>
      <c r="S538" s="14">
        <f t="shared" si="70"/>
        <v>0</v>
      </c>
      <c r="T538">
        <f>IF(F538="Airlines 4",IF(N538&lt;="15/10",IF(O538&gt;="02/10",IF(O538&lt;="30/11",'Data - Answer'!G538*15000,0),0),0),0)</f>
        <v>0</v>
      </c>
      <c r="U538" s="14"/>
      <c r="W538">
        <f t="shared" si="71"/>
        <v>4000</v>
      </c>
    </row>
    <row r="539" spans="2:23">
      <c r="B539" s="1">
        <v>53201884</v>
      </c>
      <c r="C539" s="2">
        <v>42300</v>
      </c>
      <c r="D539" s="2">
        <v>42301</v>
      </c>
      <c r="E539" t="s">
        <v>89</v>
      </c>
      <c r="F539" t="s">
        <v>14</v>
      </c>
      <c r="G539">
        <v>2</v>
      </c>
      <c r="H539">
        <v>967400</v>
      </c>
      <c r="I539" s="14">
        <v>957600</v>
      </c>
      <c r="J539" s="29" t="s">
        <v>26</v>
      </c>
      <c r="K539">
        <f t="shared" si="64"/>
        <v>6</v>
      </c>
      <c r="L539">
        <f t="shared" si="65"/>
        <v>6</v>
      </c>
      <c r="M539" t="e">
        <f>VLOOKUP(E539,Index!$A$1:$B$7,2,0)</f>
        <v>#N/A</v>
      </c>
      <c r="N539" t="str">
        <f t="shared" si="66"/>
        <v>23/10</v>
      </c>
      <c r="O539" t="str">
        <f t="shared" si="67"/>
        <v>24/10</v>
      </c>
      <c r="Q539" s="14">
        <f t="shared" si="68"/>
        <v>0</v>
      </c>
      <c r="R539" s="14">
        <f t="shared" si="69"/>
        <v>0</v>
      </c>
      <c r="S539" s="14">
        <f t="shared" si="70"/>
        <v>0</v>
      </c>
      <c r="T539">
        <f>IF(F539="Airlines 4",IF(N539&lt;="15/10",IF(O539&gt;="02/10",IF(O539&lt;="30/11",'Data - Answer'!G539*15000,0),0),0),0)</f>
        <v>0</v>
      </c>
      <c r="U539" s="14"/>
      <c r="W539">
        <f t="shared" si="71"/>
        <v>4000</v>
      </c>
    </row>
    <row r="540" spans="2:23">
      <c r="B540" s="1">
        <v>53201754</v>
      </c>
      <c r="C540" s="2">
        <v>42300</v>
      </c>
      <c r="D540" s="2">
        <v>42317</v>
      </c>
      <c r="E540" t="s">
        <v>205</v>
      </c>
      <c r="F540" t="s">
        <v>14</v>
      </c>
      <c r="G540">
        <v>1</v>
      </c>
      <c r="H540">
        <v>389850</v>
      </c>
      <c r="I540" s="14">
        <v>385900</v>
      </c>
      <c r="J540" s="29" t="s">
        <v>24</v>
      </c>
      <c r="K540">
        <f t="shared" si="64"/>
        <v>6</v>
      </c>
      <c r="L540">
        <f t="shared" si="65"/>
        <v>6</v>
      </c>
      <c r="M540" t="e">
        <f>VLOOKUP(E540,Index!$A$1:$B$7,2,0)</f>
        <v>#N/A</v>
      </c>
      <c r="N540" t="str">
        <f t="shared" si="66"/>
        <v>23/10</v>
      </c>
      <c r="O540" t="str">
        <f t="shared" si="67"/>
        <v>09/11</v>
      </c>
      <c r="Q540" s="14">
        <f t="shared" si="68"/>
        <v>0</v>
      </c>
      <c r="R540" s="14">
        <f t="shared" si="69"/>
        <v>0</v>
      </c>
      <c r="S540" s="14">
        <f t="shared" si="70"/>
        <v>0</v>
      </c>
      <c r="T540">
        <f>IF(F540="Airlines 4",IF(N540&lt;="15/10",IF(O540&gt;="02/10",IF(O540&lt;="30/11",'Data - Answer'!G540*15000,0),0),0),0)</f>
        <v>0</v>
      </c>
      <c r="U540" s="14"/>
      <c r="W540">
        <f t="shared" si="71"/>
        <v>11577</v>
      </c>
    </row>
    <row r="541" spans="2:23">
      <c r="B541" s="1">
        <v>53201435</v>
      </c>
      <c r="C541" s="2">
        <v>42300</v>
      </c>
      <c r="D541" s="2">
        <v>42302</v>
      </c>
      <c r="E541" t="s">
        <v>45</v>
      </c>
      <c r="F541" t="s">
        <v>14</v>
      </c>
      <c r="G541">
        <v>1</v>
      </c>
      <c r="H541">
        <v>747850</v>
      </c>
      <c r="I541" s="14">
        <v>740300</v>
      </c>
      <c r="J541" s="29" t="s">
        <v>26</v>
      </c>
      <c r="K541">
        <f t="shared" si="64"/>
        <v>6</v>
      </c>
      <c r="L541">
        <f t="shared" si="65"/>
        <v>6</v>
      </c>
      <c r="M541" t="e">
        <f>VLOOKUP(E541,Index!$A$1:$B$7,2,0)</f>
        <v>#N/A</v>
      </c>
      <c r="N541" t="str">
        <f t="shared" si="66"/>
        <v>23/10</v>
      </c>
      <c r="O541" t="str">
        <f t="shared" si="67"/>
        <v>25/10</v>
      </c>
      <c r="Q541" s="14">
        <f t="shared" si="68"/>
        <v>0</v>
      </c>
      <c r="R541" s="14">
        <f t="shared" si="69"/>
        <v>0</v>
      </c>
      <c r="S541" s="14">
        <f t="shared" si="70"/>
        <v>0</v>
      </c>
      <c r="T541">
        <f>IF(F541="Airlines 4",IF(N541&lt;="15/10",IF(O541&gt;="02/10",IF(O541&lt;="30/11",'Data - Answer'!G541*15000,0),0),0),0)</f>
        <v>0</v>
      </c>
      <c r="U541" s="14"/>
      <c r="W541">
        <f t="shared" si="71"/>
        <v>4000</v>
      </c>
    </row>
    <row r="542" spans="2:23">
      <c r="B542" s="1">
        <v>53202190</v>
      </c>
      <c r="C542" s="2">
        <v>42300</v>
      </c>
      <c r="D542" s="2">
        <v>42307</v>
      </c>
      <c r="E542" t="s">
        <v>198</v>
      </c>
      <c r="F542" t="s">
        <v>14</v>
      </c>
      <c r="G542">
        <v>1</v>
      </c>
      <c r="H542">
        <v>989150</v>
      </c>
      <c r="I542" s="14">
        <v>979200</v>
      </c>
      <c r="J542" s="29" t="s">
        <v>24</v>
      </c>
      <c r="K542">
        <f t="shared" si="64"/>
        <v>6</v>
      </c>
      <c r="L542">
        <f t="shared" si="65"/>
        <v>6</v>
      </c>
      <c r="M542" t="e">
        <f>VLOOKUP(E542,Index!$A$1:$B$7,2,0)</f>
        <v>#N/A</v>
      </c>
      <c r="N542" t="str">
        <f t="shared" si="66"/>
        <v>23/10</v>
      </c>
      <c r="O542" t="str">
        <f t="shared" si="67"/>
        <v>30/10</v>
      </c>
      <c r="Q542" s="14">
        <f t="shared" si="68"/>
        <v>0</v>
      </c>
      <c r="R542" s="14">
        <f t="shared" si="69"/>
        <v>0</v>
      </c>
      <c r="S542" s="14">
        <f t="shared" si="70"/>
        <v>0</v>
      </c>
      <c r="T542">
        <f>IF(F542="Airlines 4",IF(N542&lt;="15/10",IF(O542&gt;="02/10",IF(O542&lt;="30/11",'Data - Answer'!G542*15000,0),0),0),0)</f>
        <v>0</v>
      </c>
      <c r="U542" s="14"/>
      <c r="W542">
        <f t="shared" si="71"/>
        <v>29376</v>
      </c>
    </row>
    <row r="543" spans="2:23">
      <c r="B543" s="1">
        <v>53202172</v>
      </c>
      <c r="C543" s="2">
        <v>42300</v>
      </c>
      <c r="D543" s="2">
        <v>42302</v>
      </c>
      <c r="E543" t="s">
        <v>194</v>
      </c>
      <c r="F543" t="s">
        <v>14</v>
      </c>
      <c r="G543">
        <v>1</v>
      </c>
      <c r="H543">
        <v>672900</v>
      </c>
      <c r="I543" s="14">
        <v>666100</v>
      </c>
      <c r="J543" s="29" t="s">
        <v>26</v>
      </c>
      <c r="K543">
        <f t="shared" si="64"/>
        <v>6</v>
      </c>
      <c r="L543">
        <f t="shared" si="65"/>
        <v>6</v>
      </c>
      <c r="M543" t="e">
        <f>VLOOKUP(E543,Index!$A$1:$B$7,2,0)</f>
        <v>#N/A</v>
      </c>
      <c r="N543" t="str">
        <f t="shared" si="66"/>
        <v>23/10</v>
      </c>
      <c r="O543" t="str">
        <f t="shared" si="67"/>
        <v>25/10</v>
      </c>
      <c r="Q543" s="14">
        <f t="shared" si="68"/>
        <v>0</v>
      </c>
      <c r="R543" s="14">
        <f t="shared" si="69"/>
        <v>0</v>
      </c>
      <c r="S543" s="14">
        <f t="shared" si="70"/>
        <v>0</v>
      </c>
      <c r="T543">
        <f>IF(F543="Airlines 4",IF(N543&lt;="15/10",IF(O543&gt;="02/10",IF(O543&lt;="30/11",'Data - Answer'!G543*15000,0),0),0),0)</f>
        <v>0</v>
      </c>
      <c r="U543" s="14"/>
      <c r="W543">
        <f t="shared" si="71"/>
        <v>4000</v>
      </c>
    </row>
    <row r="544" spans="2:23">
      <c r="B544" s="1">
        <v>53201153</v>
      </c>
      <c r="C544" s="2">
        <v>42303</v>
      </c>
      <c r="D544" s="2">
        <v>42304</v>
      </c>
      <c r="E544" t="s">
        <v>99</v>
      </c>
      <c r="F544" t="s">
        <v>14</v>
      </c>
      <c r="G544">
        <v>1</v>
      </c>
      <c r="H544">
        <v>626900</v>
      </c>
      <c r="I544" s="14">
        <v>620500</v>
      </c>
      <c r="J544" s="29" t="s">
        <v>24</v>
      </c>
      <c r="K544">
        <f t="shared" si="64"/>
        <v>2</v>
      </c>
      <c r="L544">
        <f t="shared" si="65"/>
        <v>1</v>
      </c>
      <c r="M544" t="e">
        <f>VLOOKUP(E544,Index!$A$1:$B$7,2,0)</f>
        <v>#N/A</v>
      </c>
      <c r="N544" t="str">
        <f t="shared" si="66"/>
        <v>26/10</v>
      </c>
      <c r="O544" t="str">
        <f t="shared" si="67"/>
        <v>27/10</v>
      </c>
      <c r="Q544" s="14">
        <f t="shared" si="68"/>
        <v>0</v>
      </c>
      <c r="R544" s="14">
        <f t="shared" si="69"/>
        <v>0</v>
      </c>
      <c r="S544" s="14">
        <f t="shared" si="70"/>
        <v>0</v>
      </c>
      <c r="T544">
        <f>IF(F544="Airlines 4",IF(N544&lt;="15/10",IF(O544&gt;="02/10",IF(O544&lt;="30/11",'Data - Answer'!G544*15000,0),0),0),0)</f>
        <v>0</v>
      </c>
      <c r="U544" s="14"/>
      <c r="W544">
        <f t="shared" si="71"/>
        <v>18615</v>
      </c>
    </row>
    <row r="545" spans="2:23">
      <c r="B545" s="1">
        <v>53201878</v>
      </c>
      <c r="C545" s="2">
        <v>42278</v>
      </c>
      <c r="D545" s="2">
        <v>42278</v>
      </c>
      <c r="E545" t="s">
        <v>39</v>
      </c>
      <c r="F545" t="s">
        <v>17</v>
      </c>
      <c r="G545">
        <v>1</v>
      </c>
      <c r="H545" s="4">
        <v>459000</v>
      </c>
      <c r="I545" s="14">
        <v>454400</v>
      </c>
      <c r="J545" s="29" t="s">
        <v>22</v>
      </c>
      <c r="K545">
        <f t="shared" si="64"/>
        <v>5</v>
      </c>
      <c r="L545">
        <f t="shared" si="65"/>
        <v>11</v>
      </c>
      <c r="M545" t="e">
        <f>VLOOKUP(E545,Index!$A$1:$B$7,2,0)</f>
        <v>#N/A</v>
      </c>
      <c r="N545" t="str">
        <f t="shared" si="66"/>
        <v>01/10</v>
      </c>
      <c r="O545" t="str">
        <f t="shared" si="67"/>
        <v>01/10</v>
      </c>
      <c r="Q545" s="14">
        <f t="shared" si="68"/>
        <v>0</v>
      </c>
      <c r="R545" s="14">
        <f t="shared" si="69"/>
        <v>0</v>
      </c>
      <c r="S545" s="14">
        <f t="shared" si="70"/>
        <v>0</v>
      </c>
      <c r="T545">
        <f>IF(F545="Airlines 4",IF(N545&lt;="15/10",IF(O545&gt;="02/10",IF(O545&lt;="30/11",'Data - Answer'!G545*15000,0),0),0),0)</f>
        <v>0</v>
      </c>
      <c r="U545" s="14"/>
      <c r="W545">
        <f t="shared" si="71"/>
        <v>0</v>
      </c>
    </row>
    <row r="546" spans="2:23">
      <c r="B546" s="1">
        <v>53200943</v>
      </c>
      <c r="C546" s="2">
        <v>42278</v>
      </c>
      <c r="D546" s="2">
        <v>42283</v>
      </c>
      <c r="E546" t="s">
        <v>45</v>
      </c>
      <c r="F546" t="s">
        <v>17</v>
      </c>
      <c r="G546">
        <v>1</v>
      </c>
      <c r="H546" s="4">
        <v>667000</v>
      </c>
      <c r="I546" s="14">
        <v>660300</v>
      </c>
      <c r="J546" s="29" t="s">
        <v>26</v>
      </c>
      <c r="K546">
        <f t="shared" si="64"/>
        <v>5</v>
      </c>
      <c r="L546">
        <f t="shared" si="65"/>
        <v>11</v>
      </c>
      <c r="M546" t="e">
        <f>VLOOKUP(E546,Index!$A$1:$B$7,2,0)</f>
        <v>#N/A</v>
      </c>
      <c r="N546" t="str">
        <f t="shared" si="66"/>
        <v>01/10</v>
      </c>
      <c r="O546" t="str">
        <f t="shared" si="67"/>
        <v>06/10</v>
      </c>
      <c r="Q546" s="14">
        <f t="shared" si="68"/>
        <v>0</v>
      </c>
      <c r="R546" s="14">
        <f t="shared" si="69"/>
        <v>0</v>
      </c>
      <c r="S546" s="14">
        <f t="shared" si="70"/>
        <v>0</v>
      </c>
      <c r="T546">
        <f>IF(F546="Airlines 4",IF(N546&lt;="15/10",IF(O546&gt;="02/10",IF(O546&lt;="30/11",'Data - Answer'!G546*15000,0),0),0),0)</f>
        <v>0</v>
      </c>
      <c r="U546" s="14"/>
      <c r="W546">
        <f t="shared" si="71"/>
        <v>4000</v>
      </c>
    </row>
    <row r="547" spans="2:23">
      <c r="B547" s="1">
        <v>53201715</v>
      </c>
      <c r="C547" s="2">
        <v>42278</v>
      </c>
      <c r="D547" s="2">
        <v>42278</v>
      </c>
      <c r="E547" t="s">
        <v>95</v>
      </c>
      <c r="F547" t="s">
        <v>17</v>
      </c>
      <c r="G547">
        <v>1</v>
      </c>
      <c r="H547" s="4">
        <v>619000</v>
      </c>
      <c r="I547" s="14">
        <v>612800</v>
      </c>
      <c r="J547" s="29" t="s">
        <v>26</v>
      </c>
      <c r="K547">
        <f t="shared" si="64"/>
        <v>5</v>
      </c>
      <c r="L547">
        <f t="shared" si="65"/>
        <v>11</v>
      </c>
      <c r="M547" t="e">
        <f>VLOOKUP(E547,Index!$A$1:$B$7,2,0)</f>
        <v>#N/A</v>
      </c>
      <c r="N547" t="str">
        <f t="shared" si="66"/>
        <v>01/10</v>
      </c>
      <c r="O547" t="str">
        <f t="shared" si="67"/>
        <v>01/10</v>
      </c>
      <c r="Q547" s="14">
        <f t="shared" si="68"/>
        <v>0</v>
      </c>
      <c r="R547" s="14">
        <f t="shared" si="69"/>
        <v>0</v>
      </c>
      <c r="S547" s="14">
        <f t="shared" si="70"/>
        <v>0</v>
      </c>
      <c r="T547">
        <f>IF(F547="Airlines 4",IF(N547&lt;="15/10",IF(O547&gt;="02/10",IF(O547&lt;="30/11",'Data - Answer'!G547*15000,0),0),0),0)</f>
        <v>0</v>
      </c>
      <c r="U547" s="14"/>
      <c r="W547">
        <f t="shared" si="71"/>
        <v>4000</v>
      </c>
    </row>
    <row r="548" spans="2:23">
      <c r="B548" s="1">
        <v>53202248</v>
      </c>
      <c r="C548" s="2">
        <v>42278</v>
      </c>
      <c r="D548" s="2">
        <v>42278</v>
      </c>
      <c r="E548" t="s">
        <v>206</v>
      </c>
      <c r="F548" t="s">
        <v>17</v>
      </c>
      <c r="G548">
        <v>4</v>
      </c>
      <c r="H548" s="4">
        <v>2487200</v>
      </c>
      <c r="I548" s="14">
        <v>2462400</v>
      </c>
      <c r="J548" s="29" t="s">
        <v>26</v>
      </c>
      <c r="K548">
        <f t="shared" si="64"/>
        <v>5</v>
      </c>
      <c r="L548">
        <f t="shared" si="65"/>
        <v>11</v>
      </c>
      <c r="M548" t="e">
        <f>VLOOKUP(E548,Index!$A$1:$B$7,2,0)</f>
        <v>#N/A</v>
      </c>
      <c r="N548" t="str">
        <f t="shared" si="66"/>
        <v>01/10</v>
      </c>
      <c r="O548" t="str">
        <f t="shared" si="67"/>
        <v>01/10</v>
      </c>
      <c r="Q548" s="14">
        <f t="shared" si="68"/>
        <v>0</v>
      </c>
      <c r="R548" s="14">
        <f t="shared" si="69"/>
        <v>0</v>
      </c>
      <c r="S548" s="14">
        <f t="shared" si="70"/>
        <v>0</v>
      </c>
      <c r="T548">
        <f>IF(F548="Airlines 4",IF(N548&lt;="15/10",IF(O548&gt;="02/10",IF(O548&lt;="30/11",'Data - Answer'!G548*15000,0),0),0),0)</f>
        <v>0</v>
      </c>
      <c r="U548" s="14"/>
      <c r="W548">
        <f t="shared" si="71"/>
        <v>4000</v>
      </c>
    </row>
    <row r="549" spans="2:23">
      <c r="B549" s="1">
        <v>53201725</v>
      </c>
      <c r="C549" s="2">
        <v>42278</v>
      </c>
      <c r="D549" s="2">
        <v>42279</v>
      </c>
      <c r="E549" t="s">
        <v>62</v>
      </c>
      <c r="F549" t="s">
        <v>17</v>
      </c>
      <c r="G549">
        <v>1</v>
      </c>
      <c r="H549" s="4">
        <v>639000</v>
      </c>
      <c r="I549" s="14">
        <v>632600</v>
      </c>
      <c r="J549" s="29" t="s">
        <v>26</v>
      </c>
      <c r="K549">
        <f t="shared" si="64"/>
        <v>5</v>
      </c>
      <c r="L549">
        <f t="shared" si="65"/>
        <v>11</v>
      </c>
      <c r="M549" t="str">
        <f>VLOOKUP(E549,Index!$A$1:$B$7,2,0)</f>
        <v>YES</v>
      </c>
      <c r="N549" t="str">
        <f t="shared" si="66"/>
        <v>01/10</v>
      </c>
      <c r="O549" t="str">
        <f t="shared" si="67"/>
        <v>02/10</v>
      </c>
      <c r="Q549" s="14">
        <f t="shared" si="68"/>
        <v>0</v>
      </c>
      <c r="R549" s="14">
        <f t="shared" si="69"/>
        <v>0</v>
      </c>
      <c r="S549" s="14">
        <f t="shared" si="70"/>
        <v>0</v>
      </c>
      <c r="T549">
        <f>IF(F549="Airlines 4",IF(N549&lt;="15/10",IF(O549&gt;="02/10",IF(O549&lt;="30/11",'Data - Answer'!G549*15000,0),0),0),0)</f>
        <v>0</v>
      </c>
      <c r="U549" s="14"/>
      <c r="W549">
        <f t="shared" si="71"/>
        <v>4000</v>
      </c>
    </row>
    <row r="550" spans="2:23">
      <c r="B550" s="1">
        <v>53202207</v>
      </c>
      <c r="C550" s="2">
        <v>42278</v>
      </c>
      <c r="D550" s="2">
        <v>42278</v>
      </c>
      <c r="E550" t="s">
        <v>207</v>
      </c>
      <c r="F550" t="s">
        <v>17</v>
      </c>
      <c r="G550">
        <v>1</v>
      </c>
      <c r="H550" s="4">
        <v>568000</v>
      </c>
      <c r="I550" s="14">
        <v>562900</v>
      </c>
      <c r="J550" s="29" t="s">
        <v>26</v>
      </c>
      <c r="K550">
        <f t="shared" si="64"/>
        <v>5</v>
      </c>
      <c r="L550">
        <f t="shared" si="65"/>
        <v>11</v>
      </c>
      <c r="M550" t="e">
        <f>VLOOKUP(E550,Index!$A$1:$B$7,2,0)</f>
        <v>#N/A</v>
      </c>
      <c r="N550" t="str">
        <f t="shared" si="66"/>
        <v>01/10</v>
      </c>
      <c r="O550" t="str">
        <f t="shared" si="67"/>
        <v>01/10</v>
      </c>
      <c r="Q550" s="14">
        <f t="shared" si="68"/>
        <v>0</v>
      </c>
      <c r="R550" s="14">
        <f t="shared" si="69"/>
        <v>0</v>
      </c>
      <c r="S550" s="14">
        <f t="shared" si="70"/>
        <v>0</v>
      </c>
      <c r="T550">
        <f>IF(F550="Airlines 4",IF(N550&lt;="15/10",IF(O550&gt;="02/10",IF(O550&lt;="30/11",'Data - Answer'!G550*15000,0),0),0),0)</f>
        <v>0</v>
      </c>
      <c r="U550" s="14"/>
      <c r="W550">
        <f t="shared" si="71"/>
        <v>4000</v>
      </c>
    </row>
    <row r="551" spans="2:23">
      <c r="B551" s="1">
        <v>53201914</v>
      </c>
      <c r="C551" s="2">
        <v>42278</v>
      </c>
      <c r="D551" s="2">
        <v>42279</v>
      </c>
      <c r="E551" t="s">
        <v>55</v>
      </c>
      <c r="F551" t="s">
        <v>17</v>
      </c>
      <c r="G551">
        <v>1</v>
      </c>
      <c r="H551" s="4">
        <v>760000</v>
      </c>
      <c r="I551" s="14">
        <v>752400</v>
      </c>
      <c r="J551" s="29" t="s">
        <v>26</v>
      </c>
      <c r="K551">
        <f t="shared" si="64"/>
        <v>5</v>
      </c>
      <c r="L551">
        <f t="shared" si="65"/>
        <v>11</v>
      </c>
      <c r="M551" t="e">
        <f>VLOOKUP(E551,Index!$A$1:$B$7,2,0)</f>
        <v>#N/A</v>
      </c>
      <c r="N551" t="str">
        <f t="shared" si="66"/>
        <v>01/10</v>
      </c>
      <c r="O551" t="str">
        <f t="shared" si="67"/>
        <v>02/10</v>
      </c>
      <c r="Q551" s="14">
        <f t="shared" si="68"/>
        <v>0</v>
      </c>
      <c r="R551" s="14">
        <f t="shared" si="69"/>
        <v>0</v>
      </c>
      <c r="S551" s="14">
        <f t="shared" si="70"/>
        <v>0</v>
      </c>
      <c r="T551">
        <f>IF(F551="Airlines 4",IF(N551&lt;="15/10",IF(O551&gt;="02/10",IF(O551&lt;="30/11",'Data - Answer'!G551*15000,0),0),0),0)</f>
        <v>0</v>
      </c>
      <c r="U551" s="14"/>
      <c r="W551">
        <f t="shared" si="71"/>
        <v>4000</v>
      </c>
    </row>
    <row r="552" spans="2:23">
      <c r="B552" s="1">
        <v>53201898</v>
      </c>
      <c r="C552" s="2">
        <v>42278</v>
      </c>
      <c r="D552" s="2">
        <v>42278</v>
      </c>
      <c r="E552" t="s">
        <v>118</v>
      </c>
      <c r="F552" t="s">
        <v>17</v>
      </c>
      <c r="G552">
        <v>1</v>
      </c>
      <c r="H552" s="4">
        <v>514000</v>
      </c>
      <c r="I552" s="14">
        <v>508900</v>
      </c>
      <c r="J552" s="29" t="s">
        <v>26</v>
      </c>
      <c r="K552">
        <f t="shared" si="64"/>
        <v>5</v>
      </c>
      <c r="L552">
        <f t="shared" si="65"/>
        <v>11</v>
      </c>
      <c r="M552" t="e">
        <f>VLOOKUP(E552,Index!$A$1:$B$7,2,0)</f>
        <v>#N/A</v>
      </c>
      <c r="N552" t="str">
        <f t="shared" si="66"/>
        <v>01/10</v>
      </c>
      <c r="O552" t="str">
        <f t="shared" si="67"/>
        <v>01/10</v>
      </c>
      <c r="Q552" s="14">
        <f t="shared" si="68"/>
        <v>0</v>
      </c>
      <c r="R552" s="14">
        <f t="shared" si="69"/>
        <v>0</v>
      </c>
      <c r="S552" s="14">
        <f t="shared" si="70"/>
        <v>0</v>
      </c>
      <c r="T552">
        <f>IF(F552="Airlines 4",IF(N552&lt;="15/10",IF(O552&gt;="02/10",IF(O552&lt;="30/11",'Data - Answer'!G552*15000,0),0),0),0)</f>
        <v>0</v>
      </c>
      <c r="U552" s="14"/>
      <c r="W552">
        <f t="shared" si="71"/>
        <v>4000</v>
      </c>
    </row>
    <row r="553" spans="2:23">
      <c r="B553" s="1">
        <v>53201908</v>
      </c>
      <c r="C553" s="2">
        <v>42279</v>
      </c>
      <c r="D553" s="2">
        <v>42281</v>
      </c>
      <c r="E553" t="s">
        <v>118</v>
      </c>
      <c r="F553" t="s">
        <v>17</v>
      </c>
      <c r="G553">
        <v>2</v>
      </c>
      <c r="H553" s="4">
        <v>544000</v>
      </c>
      <c r="I553" s="14">
        <v>538600</v>
      </c>
      <c r="J553" s="29" t="s">
        <v>26</v>
      </c>
      <c r="K553">
        <f t="shared" si="64"/>
        <v>6</v>
      </c>
      <c r="L553">
        <f t="shared" si="65"/>
        <v>13</v>
      </c>
      <c r="M553" t="e">
        <f>VLOOKUP(E553,Index!$A$1:$B$7,2,0)</f>
        <v>#N/A</v>
      </c>
      <c r="N553" t="str">
        <f t="shared" si="66"/>
        <v>02/10</v>
      </c>
      <c r="O553" t="str">
        <f t="shared" si="67"/>
        <v>04/10</v>
      </c>
      <c r="Q553" s="14">
        <f t="shared" si="68"/>
        <v>0</v>
      </c>
      <c r="R553" s="14">
        <f t="shared" si="69"/>
        <v>0</v>
      </c>
      <c r="S553" s="14">
        <f t="shared" si="70"/>
        <v>0</v>
      </c>
      <c r="T553">
        <f>IF(F553="Airlines 4",IF(N553&lt;="15/10",IF(O553&gt;="02/10",IF(O553&lt;="30/11",'Data - Answer'!G553*15000,0),0),0),0)</f>
        <v>0</v>
      </c>
      <c r="U553" s="14"/>
      <c r="W553">
        <f t="shared" si="71"/>
        <v>4000</v>
      </c>
    </row>
    <row r="554" spans="2:23">
      <c r="B554" s="1">
        <v>53202210</v>
      </c>
      <c r="C554" s="2">
        <v>42279</v>
      </c>
      <c r="D554" s="2">
        <v>42282</v>
      </c>
      <c r="E554" t="s">
        <v>68</v>
      </c>
      <c r="F554" t="s">
        <v>17</v>
      </c>
      <c r="G554">
        <v>1</v>
      </c>
      <c r="H554" s="4">
        <v>287000</v>
      </c>
      <c r="I554" s="14">
        <v>284100</v>
      </c>
      <c r="J554" s="29" t="s">
        <v>24</v>
      </c>
      <c r="K554">
        <f t="shared" si="64"/>
        <v>6</v>
      </c>
      <c r="L554">
        <f t="shared" si="65"/>
        <v>13</v>
      </c>
      <c r="M554" t="e">
        <f>VLOOKUP(E554,Index!$A$1:$B$7,2,0)</f>
        <v>#N/A</v>
      </c>
      <c r="N554" t="str">
        <f t="shared" si="66"/>
        <v>02/10</v>
      </c>
      <c r="O554" t="str">
        <f t="shared" si="67"/>
        <v>05/10</v>
      </c>
      <c r="Q554" s="14">
        <f t="shared" si="68"/>
        <v>0</v>
      </c>
      <c r="R554" s="14">
        <f t="shared" si="69"/>
        <v>0</v>
      </c>
      <c r="S554" s="14">
        <f t="shared" si="70"/>
        <v>0</v>
      </c>
      <c r="T554">
        <f>IF(F554="Airlines 4",IF(N554&lt;="15/10",IF(O554&gt;="02/10",IF(O554&lt;="30/11",'Data - Answer'!G554*15000,0),0),0),0)</f>
        <v>0</v>
      </c>
      <c r="U554" s="14"/>
      <c r="W554">
        <f t="shared" si="71"/>
        <v>8523</v>
      </c>
    </row>
    <row r="555" spans="2:23">
      <c r="B555" s="1">
        <v>53202315</v>
      </c>
      <c r="C555" s="2">
        <v>42279</v>
      </c>
      <c r="D555" s="2">
        <v>42285</v>
      </c>
      <c r="E555" t="s">
        <v>42</v>
      </c>
      <c r="F555" t="s">
        <v>17</v>
      </c>
      <c r="G555">
        <v>4</v>
      </c>
      <c r="H555" s="4">
        <v>2908000</v>
      </c>
      <c r="I555" s="14">
        <v>2878800</v>
      </c>
      <c r="J555" s="29" t="s">
        <v>26</v>
      </c>
      <c r="K555">
        <f t="shared" si="64"/>
        <v>6</v>
      </c>
      <c r="L555">
        <f t="shared" si="65"/>
        <v>13</v>
      </c>
      <c r="M555" t="e">
        <f>VLOOKUP(E555,Index!$A$1:$B$7,2,0)</f>
        <v>#N/A</v>
      </c>
      <c r="N555" t="str">
        <f t="shared" si="66"/>
        <v>02/10</v>
      </c>
      <c r="O555" t="str">
        <f t="shared" si="67"/>
        <v>08/10</v>
      </c>
      <c r="Q555" s="14">
        <f t="shared" si="68"/>
        <v>0</v>
      </c>
      <c r="R555" s="14">
        <f t="shared" si="69"/>
        <v>0</v>
      </c>
      <c r="S555" s="14">
        <f t="shared" si="70"/>
        <v>0</v>
      </c>
      <c r="T555">
        <f>IF(F555="Airlines 4",IF(N555&lt;="15/10",IF(O555&gt;="02/10",IF(O555&lt;="30/11",'Data - Answer'!G555*15000,0),0),0),0)</f>
        <v>0</v>
      </c>
      <c r="U555" s="14"/>
      <c r="W555">
        <f t="shared" si="71"/>
        <v>4000</v>
      </c>
    </row>
    <row r="556" spans="2:23">
      <c r="B556" s="1">
        <v>53202299</v>
      </c>
      <c r="C556" s="2">
        <v>42279</v>
      </c>
      <c r="D556" s="2">
        <v>42280</v>
      </c>
      <c r="E556" t="s">
        <v>43</v>
      </c>
      <c r="F556" t="s">
        <v>17</v>
      </c>
      <c r="G556">
        <v>1</v>
      </c>
      <c r="H556" s="4">
        <v>564000</v>
      </c>
      <c r="I556" s="14">
        <v>558400</v>
      </c>
      <c r="J556" s="29" t="s">
        <v>24</v>
      </c>
      <c r="K556">
        <f t="shared" si="64"/>
        <v>6</v>
      </c>
      <c r="L556">
        <f t="shared" si="65"/>
        <v>13</v>
      </c>
      <c r="M556" t="str">
        <f>VLOOKUP(E556,Index!$A$1:$B$7,2,0)</f>
        <v>YES</v>
      </c>
      <c r="N556" t="str">
        <f t="shared" si="66"/>
        <v>02/10</v>
      </c>
      <c r="O556" t="str">
        <f t="shared" si="67"/>
        <v>03/10</v>
      </c>
      <c r="Q556" s="14">
        <f t="shared" si="68"/>
        <v>0</v>
      </c>
      <c r="R556" s="14">
        <f t="shared" si="69"/>
        <v>0</v>
      </c>
      <c r="S556" s="14">
        <f t="shared" si="70"/>
        <v>0</v>
      </c>
      <c r="T556">
        <f>IF(F556="Airlines 4",IF(N556&lt;="15/10",IF(O556&gt;="02/10",IF(O556&lt;="30/11",'Data - Answer'!G556*15000,0),0),0),0)</f>
        <v>0</v>
      </c>
      <c r="U556" s="14"/>
      <c r="W556">
        <f t="shared" si="71"/>
        <v>16752</v>
      </c>
    </row>
    <row r="557" spans="2:23">
      <c r="B557" s="1">
        <v>53202314</v>
      </c>
      <c r="C557" s="2">
        <v>42279</v>
      </c>
      <c r="D557" s="2">
        <v>42371</v>
      </c>
      <c r="E557" t="s">
        <v>68</v>
      </c>
      <c r="F557" t="s">
        <v>17</v>
      </c>
      <c r="G557">
        <v>1</v>
      </c>
      <c r="H557" s="4">
        <v>287000</v>
      </c>
      <c r="I557" s="14">
        <v>284100</v>
      </c>
      <c r="J557" s="29" t="s">
        <v>26</v>
      </c>
      <c r="K557">
        <f t="shared" si="64"/>
        <v>6</v>
      </c>
      <c r="L557">
        <f t="shared" si="65"/>
        <v>13</v>
      </c>
      <c r="M557" t="e">
        <f>VLOOKUP(E557,Index!$A$1:$B$7,2,0)</f>
        <v>#N/A</v>
      </c>
      <c r="N557" t="str">
        <f t="shared" si="66"/>
        <v>02/10</v>
      </c>
      <c r="O557" t="str">
        <f t="shared" si="67"/>
        <v>02/01</v>
      </c>
      <c r="Q557" s="14">
        <f t="shared" si="68"/>
        <v>0</v>
      </c>
      <c r="R557" s="14">
        <f t="shared" si="69"/>
        <v>0</v>
      </c>
      <c r="S557" s="14">
        <f t="shared" si="70"/>
        <v>0</v>
      </c>
      <c r="T557">
        <f>IF(F557="Airlines 4",IF(N557&lt;="15/10",IF(O557&gt;="02/10",IF(O557&lt;="30/11",'Data - Answer'!G557*15000,0),0),0),0)</f>
        <v>0</v>
      </c>
      <c r="U557" s="14"/>
      <c r="W557">
        <f t="shared" si="71"/>
        <v>4000</v>
      </c>
    </row>
    <row r="558" spans="2:23">
      <c r="B558" s="1">
        <v>53202348</v>
      </c>
      <c r="C558" s="2">
        <v>42279</v>
      </c>
      <c r="D558" s="2">
        <v>42289</v>
      </c>
      <c r="E558" t="s">
        <v>207</v>
      </c>
      <c r="F558" t="s">
        <v>17</v>
      </c>
      <c r="G558">
        <v>1</v>
      </c>
      <c r="H558" s="4">
        <v>513000</v>
      </c>
      <c r="I558" s="14">
        <v>507900</v>
      </c>
      <c r="J558" s="29" t="s">
        <v>24</v>
      </c>
      <c r="K558">
        <f t="shared" si="64"/>
        <v>6</v>
      </c>
      <c r="L558">
        <f t="shared" si="65"/>
        <v>13</v>
      </c>
      <c r="M558" t="e">
        <f>VLOOKUP(E558,Index!$A$1:$B$7,2,0)</f>
        <v>#N/A</v>
      </c>
      <c r="N558" t="str">
        <f t="shared" si="66"/>
        <v>02/10</v>
      </c>
      <c r="O558" t="str">
        <f t="shared" si="67"/>
        <v>12/10</v>
      </c>
      <c r="Q558" s="14">
        <f t="shared" si="68"/>
        <v>0</v>
      </c>
      <c r="R558" s="14">
        <f t="shared" si="69"/>
        <v>0</v>
      </c>
      <c r="S558" s="14">
        <f t="shared" si="70"/>
        <v>0</v>
      </c>
      <c r="T558">
        <f>IF(F558="Airlines 4",IF(N558&lt;="15/10",IF(O558&gt;="02/10",IF(O558&lt;="30/11",'Data - Answer'!G558*15000,0),0),0),0)</f>
        <v>0</v>
      </c>
      <c r="U558" s="14"/>
      <c r="W558">
        <f t="shared" si="71"/>
        <v>15237</v>
      </c>
    </row>
    <row r="559" spans="2:23">
      <c r="B559" s="1">
        <v>53202205</v>
      </c>
      <c r="C559" s="2">
        <v>42279</v>
      </c>
      <c r="D559" s="2">
        <v>42280</v>
      </c>
      <c r="E559" t="s">
        <v>208</v>
      </c>
      <c r="F559" t="s">
        <v>17</v>
      </c>
      <c r="G559">
        <v>1</v>
      </c>
      <c r="H559" s="4">
        <v>344000</v>
      </c>
      <c r="I559" s="14">
        <v>340600</v>
      </c>
      <c r="J559" s="29" t="s">
        <v>22</v>
      </c>
      <c r="K559">
        <f t="shared" si="64"/>
        <v>6</v>
      </c>
      <c r="L559">
        <f t="shared" si="65"/>
        <v>13</v>
      </c>
      <c r="M559" t="e">
        <f>VLOOKUP(E559,Index!$A$1:$B$7,2,0)</f>
        <v>#N/A</v>
      </c>
      <c r="N559" t="str">
        <f t="shared" si="66"/>
        <v>02/10</v>
      </c>
      <c r="O559" t="str">
        <f t="shared" si="67"/>
        <v>03/10</v>
      </c>
      <c r="Q559" s="14">
        <f t="shared" si="68"/>
        <v>0</v>
      </c>
      <c r="R559" s="14">
        <f t="shared" si="69"/>
        <v>0</v>
      </c>
      <c r="S559" s="14">
        <f t="shared" si="70"/>
        <v>0</v>
      </c>
      <c r="T559">
        <f>IF(F559="Airlines 4",IF(N559&lt;="15/10",IF(O559&gt;="02/10",IF(O559&lt;="30/11",'Data - Answer'!G559*15000,0),0),0),0)</f>
        <v>0</v>
      </c>
      <c r="U559" s="14"/>
      <c r="W559">
        <f t="shared" si="71"/>
        <v>0</v>
      </c>
    </row>
    <row r="560" spans="2:23">
      <c r="B560" s="1">
        <v>53201755</v>
      </c>
      <c r="C560" s="2">
        <v>42279</v>
      </c>
      <c r="D560" s="2">
        <v>42281</v>
      </c>
      <c r="E560" t="s">
        <v>118</v>
      </c>
      <c r="F560" t="s">
        <v>17</v>
      </c>
      <c r="G560">
        <v>2</v>
      </c>
      <c r="H560" s="4">
        <v>610000</v>
      </c>
      <c r="I560" s="14">
        <v>604000</v>
      </c>
      <c r="J560" s="29" t="s">
        <v>26</v>
      </c>
      <c r="K560">
        <f t="shared" si="64"/>
        <v>6</v>
      </c>
      <c r="L560">
        <f t="shared" si="65"/>
        <v>13</v>
      </c>
      <c r="M560" t="e">
        <f>VLOOKUP(E560,Index!$A$1:$B$7,2,0)</f>
        <v>#N/A</v>
      </c>
      <c r="N560" t="str">
        <f t="shared" si="66"/>
        <v>02/10</v>
      </c>
      <c r="O560" t="str">
        <f t="shared" si="67"/>
        <v>04/10</v>
      </c>
      <c r="Q560" s="14">
        <f t="shared" si="68"/>
        <v>0</v>
      </c>
      <c r="R560" s="14">
        <f t="shared" si="69"/>
        <v>0</v>
      </c>
      <c r="S560" s="14">
        <f t="shared" si="70"/>
        <v>0</v>
      </c>
      <c r="T560">
        <f>IF(F560="Airlines 4",IF(N560&lt;="15/10",IF(O560&gt;="02/10",IF(O560&lt;="30/11",'Data - Answer'!G560*15000,0),0),0),0)</f>
        <v>0</v>
      </c>
      <c r="U560" s="14"/>
      <c r="W560">
        <f t="shared" si="71"/>
        <v>4000</v>
      </c>
    </row>
    <row r="561" spans="2:23">
      <c r="B561" s="1">
        <v>53202177</v>
      </c>
      <c r="C561" s="2">
        <v>42304</v>
      </c>
      <c r="D561" s="2">
        <v>42307</v>
      </c>
      <c r="E561" t="s">
        <v>118</v>
      </c>
      <c r="F561" t="s">
        <v>17</v>
      </c>
      <c r="G561">
        <v>1</v>
      </c>
      <c r="H561" s="4">
        <v>338000</v>
      </c>
      <c r="I561" s="14">
        <v>334600</v>
      </c>
      <c r="J561" s="29" t="s">
        <v>26</v>
      </c>
      <c r="K561">
        <f t="shared" si="64"/>
        <v>3</v>
      </c>
      <c r="L561">
        <f t="shared" si="65"/>
        <v>9</v>
      </c>
      <c r="M561" t="e">
        <f>VLOOKUP(E561,Index!$A$1:$B$7,2,0)</f>
        <v>#N/A</v>
      </c>
      <c r="N561" t="str">
        <f t="shared" si="66"/>
        <v>27/10</v>
      </c>
      <c r="O561" t="str">
        <f t="shared" si="67"/>
        <v>30/10</v>
      </c>
      <c r="Q561" s="14">
        <f t="shared" si="68"/>
        <v>0</v>
      </c>
      <c r="R561" s="14">
        <f t="shared" si="69"/>
        <v>0</v>
      </c>
      <c r="S561" s="14">
        <f t="shared" si="70"/>
        <v>0</v>
      </c>
      <c r="T561">
        <f>IF(F561="Airlines 4",IF(N561&lt;="15/10",IF(O561&gt;="02/10",IF(O561&lt;="30/11",'Data - Answer'!G561*15000,0),0),0),0)</f>
        <v>0</v>
      </c>
      <c r="U561" s="14"/>
      <c r="W561">
        <f t="shared" si="71"/>
        <v>4000</v>
      </c>
    </row>
    <row r="562" spans="2:23">
      <c r="B562" s="1">
        <v>53202359</v>
      </c>
      <c r="C562" s="2">
        <v>42304</v>
      </c>
      <c r="D562" s="2">
        <v>42313</v>
      </c>
      <c r="E562" t="s">
        <v>68</v>
      </c>
      <c r="F562" t="s">
        <v>17</v>
      </c>
      <c r="G562">
        <v>1</v>
      </c>
      <c r="H562" s="4">
        <v>287000</v>
      </c>
      <c r="I562" s="14">
        <v>284100</v>
      </c>
      <c r="J562" s="29" t="s">
        <v>26</v>
      </c>
      <c r="K562">
        <f t="shared" si="64"/>
        <v>3</v>
      </c>
      <c r="L562">
        <f t="shared" si="65"/>
        <v>9</v>
      </c>
      <c r="M562" t="e">
        <f>VLOOKUP(E562,Index!$A$1:$B$7,2,0)</f>
        <v>#N/A</v>
      </c>
      <c r="N562" t="str">
        <f t="shared" si="66"/>
        <v>27/10</v>
      </c>
      <c r="O562" t="str">
        <f t="shared" si="67"/>
        <v>05/11</v>
      </c>
      <c r="Q562" s="14">
        <f t="shared" si="68"/>
        <v>0</v>
      </c>
      <c r="R562" s="14">
        <f t="shared" si="69"/>
        <v>0</v>
      </c>
      <c r="S562" s="14">
        <f t="shared" si="70"/>
        <v>0</v>
      </c>
      <c r="T562">
        <f>IF(F562="Airlines 4",IF(N562&lt;="15/10",IF(O562&gt;="02/10",IF(O562&lt;="30/11",'Data - Answer'!G562*15000,0),0),0),0)</f>
        <v>0</v>
      </c>
      <c r="U562" s="14"/>
      <c r="W562">
        <f t="shared" si="71"/>
        <v>4000</v>
      </c>
    </row>
    <row r="563" spans="2:23">
      <c r="B563" s="1">
        <v>53202259</v>
      </c>
      <c r="C563" s="2">
        <v>42304</v>
      </c>
      <c r="D563" s="2">
        <v>42305</v>
      </c>
      <c r="E563" t="s">
        <v>209</v>
      </c>
      <c r="F563" t="s">
        <v>17</v>
      </c>
      <c r="G563">
        <v>1</v>
      </c>
      <c r="H563" s="4">
        <v>352300</v>
      </c>
      <c r="I563" s="14">
        <v>348800</v>
      </c>
      <c r="J563" s="29" t="s">
        <v>26</v>
      </c>
      <c r="K563">
        <f t="shared" si="64"/>
        <v>3</v>
      </c>
      <c r="L563">
        <f t="shared" si="65"/>
        <v>9</v>
      </c>
      <c r="M563" t="e">
        <f>VLOOKUP(E563,Index!$A$1:$B$7,2,0)</f>
        <v>#N/A</v>
      </c>
      <c r="N563" t="str">
        <f t="shared" si="66"/>
        <v>27/10</v>
      </c>
      <c r="O563" t="str">
        <f t="shared" si="67"/>
        <v>28/10</v>
      </c>
      <c r="Q563" s="14">
        <f t="shared" si="68"/>
        <v>0</v>
      </c>
      <c r="R563" s="14">
        <f t="shared" si="69"/>
        <v>0</v>
      </c>
      <c r="S563" s="14">
        <f t="shared" si="70"/>
        <v>0</v>
      </c>
      <c r="T563">
        <f>IF(F563="Airlines 4",IF(N563&lt;="15/10",IF(O563&gt;="02/10",IF(O563&lt;="30/11",'Data - Answer'!G563*15000,0),0),0),0)</f>
        <v>0</v>
      </c>
      <c r="U563" s="14"/>
      <c r="W563">
        <f t="shared" si="71"/>
        <v>4000</v>
      </c>
    </row>
    <row r="564" spans="2:23">
      <c r="B564" s="1">
        <v>53202372</v>
      </c>
      <c r="C564" s="2">
        <v>42304</v>
      </c>
      <c r="D564" s="2">
        <v>42305</v>
      </c>
      <c r="E564" t="s">
        <v>97</v>
      </c>
      <c r="F564" t="s">
        <v>17</v>
      </c>
      <c r="G564">
        <v>2</v>
      </c>
      <c r="H564" s="4">
        <v>779600</v>
      </c>
      <c r="I564" s="14">
        <v>771800</v>
      </c>
      <c r="J564" s="29" t="s">
        <v>26</v>
      </c>
      <c r="K564">
        <f t="shared" si="64"/>
        <v>3</v>
      </c>
      <c r="L564">
        <f t="shared" si="65"/>
        <v>9</v>
      </c>
      <c r="M564" t="str">
        <f>VLOOKUP(E564,Index!$A$1:$B$7,2,0)</f>
        <v>YES</v>
      </c>
      <c r="N564" t="str">
        <f t="shared" si="66"/>
        <v>27/10</v>
      </c>
      <c r="O564" t="str">
        <f t="shared" si="67"/>
        <v>28/10</v>
      </c>
      <c r="Q564" s="14">
        <f t="shared" si="68"/>
        <v>0</v>
      </c>
      <c r="R564" s="14">
        <f t="shared" si="69"/>
        <v>0</v>
      </c>
      <c r="S564" s="14">
        <f t="shared" si="70"/>
        <v>0</v>
      </c>
      <c r="T564">
        <f>IF(F564="Airlines 4",IF(N564&lt;="15/10",IF(O564&gt;="02/10",IF(O564&lt;="30/11",'Data - Answer'!G564*15000,0),0),0),0)</f>
        <v>0</v>
      </c>
      <c r="U564" s="14"/>
      <c r="W564">
        <f t="shared" si="71"/>
        <v>4000</v>
      </c>
    </row>
    <row r="565" spans="2:23">
      <c r="B565" s="1">
        <v>53202426</v>
      </c>
      <c r="C565" s="2">
        <v>42304</v>
      </c>
      <c r="D565" s="2">
        <v>42307</v>
      </c>
      <c r="E565" t="s">
        <v>67</v>
      </c>
      <c r="F565" t="s">
        <v>17</v>
      </c>
      <c r="G565">
        <v>2</v>
      </c>
      <c r="H565" s="4">
        <v>1126000</v>
      </c>
      <c r="I565" s="14">
        <v>1113800</v>
      </c>
      <c r="J565" s="29" t="s">
        <v>26</v>
      </c>
      <c r="K565">
        <f t="shared" si="64"/>
        <v>3</v>
      </c>
      <c r="L565">
        <f t="shared" si="65"/>
        <v>9</v>
      </c>
      <c r="M565" t="e">
        <f>VLOOKUP(E565,Index!$A$1:$B$7,2,0)</f>
        <v>#N/A</v>
      </c>
      <c r="N565" t="str">
        <f t="shared" si="66"/>
        <v>27/10</v>
      </c>
      <c r="O565" t="str">
        <f t="shared" si="67"/>
        <v>30/10</v>
      </c>
      <c r="Q565" s="14">
        <f t="shared" si="68"/>
        <v>0</v>
      </c>
      <c r="R565" s="14">
        <f t="shared" si="69"/>
        <v>0</v>
      </c>
      <c r="S565" s="14">
        <f t="shared" si="70"/>
        <v>0</v>
      </c>
      <c r="T565">
        <f>IF(F565="Airlines 4",IF(N565&lt;="15/10",IF(O565&gt;="02/10",IF(O565&lt;="30/11",'Data - Answer'!G565*15000,0),0),0),0)</f>
        <v>0</v>
      </c>
      <c r="U565" s="14"/>
      <c r="W565">
        <f t="shared" si="71"/>
        <v>4000</v>
      </c>
    </row>
    <row r="566" spans="2:23">
      <c r="B566" s="1">
        <v>53202398</v>
      </c>
      <c r="C566" s="2">
        <v>42304</v>
      </c>
      <c r="D566" s="2">
        <v>42315</v>
      </c>
      <c r="E566" t="s">
        <v>210</v>
      </c>
      <c r="F566" t="s">
        <v>17</v>
      </c>
      <c r="G566">
        <v>1</v>
      </c>
      <c r="H566" s="4">
        <v>927000</v>
      </c>
      <c r="I566" s="14">
        <v>917700</v>
      </c>
      <c r="J566" s="29" t="s">
        <v>26</v>
      </c>
      <c r="K566">
        <f t="shared" si="64"/>
        <v>3</v>
      </c>
      <c r="L566">
        <f t="shared" si="65"/>
        <v>9</v>
      </c>
      <c r="M566" t="e">
        <f>VLOOKUP(E566,Index!$A$1:$B$7,2,0)</f>
        <v>#N/A</v>
      </c>
      <c r="N566" t="str">
        <f t="shared" si="66"/>
        <v>27/10</v>
      </c>
      <c r="O566" t="str">
        <f t="shared" si="67"/>
        <v>07/11</v>
      </c>
      <c r="Q566" s="14">
        <f t="shared" si="68"/>
        <v>0</v>
      </c>
      <c r="R566" s="14">
        <f t="shared" si="69"/>
        <v>0</v>
      </c>
      <c r="S566" s="14">
        <f t="shared" si="70"/>
        <v>0</v>
      </c>
      <c r="T566">
        <f>IF(F566="Airlines 4",IF(N566&lt;="15/10",IF(O566&gt;="02/10",IF(O566&lt;="30/11",'Data - Answer'!G566*15000,0),0),0),0)</f>
        <v>0</v>
      </c>
      <c r="U566" s="14"/>
      <c r="W566">
        <f t="shared" si="71"/>
        <v>4000</v>
      </c>
    </row>
    <row r="567" spans="2:23">
      <c r="B567" s="1">
        <v>53202341</v>
      </c>
      <c r="C567" s="2">
        <v>42304</v>
      </c>
      <c r="D567" s="2">
        <v>42304</v>
      </c>
      <c r="E567" t="s">
        <v>62</v>
      </c>
      <c r="F567" t="s">
        <v>17</v>
      </c>
      <c r="G567">
        <v>1</v>
      </c>
      <c r="H567" s="4">
        <v>529000</v>
      </c>
      <c r="I567" s="14">
        <v>523700</v>
      </c>
      <c r="J567" s="29" t="s">
        <v>26</v>
      </c>
      <c r="K567">
        <f t="shared" si="64"/>
        <v>3</v>
      </c>
      <c r="L567">
        <f t="shared" si="65"/>
        <v>9</v>
      </c>
      <c r="M567" t="str">
        <f>VLOOKUP(E567,Index!$A$1:$B$7,2,0)</f>
        <v>YES</v>
      </c>
      <c r="N567" t="str">
        <f t="shared" si="66"/>
        <v>27/10</v>
      </c>
      <c r="O567" t="str">
        <f t="shared" si="67"/>
        <v>27/10</v>
      </c>
      <c r="Q567" s="14">
        <f t="shared" si="68"/>
        <v>0</v>
      </c>
      <c r="R567" s="14">
        <f t="shared" si="69"/>
        <v>0</v>
      </c>
      <c r="S567" s="14">
        <f t="shared" si="70"/>
        <v>0</v>
      </c>
      <c r="T567">
        <f>IF(F567="Airlines 4",IF(N567&lt;="15/10",IF(O567&gt;="02/10",IF(O567&lt;="30/11",'Data - Answer'!G567*15000,0),0),0),0)</f>
        <v>0</v>
      </c>
      <c r="U567" s="14"/>
      <c r="W567">
        <f t="shared" si="71"/>
        <v>4000</v>
      </c>
    </row>
    <row r="568" spans="2:23">
      <c r="B568" s="1">
        <v>53201841</v>
      </c>
      <c r="C568" s="2">
        <v>42281</v>
      </c>
      <c r="D568" s="2">
        <v>42281</v>
      </c>
      <c r="E568" t="s">
        <v>70</v>
      </c>
      <c r="F568" t="s">
        <v>17</v>
      </c>
      <c r="G568">
        <v>3</v>
      </c>
      <c r="H568" s="4">
        <v>1365900</v>
      </c>
      <c r="I568" s="14">
        <v>1352100</v>
      </c>
      <c r="J568" s="29" t="s">
        <v>24</v>
      </c>
      <c r="K568">
        <f t="shared" si="64"/>
        <v>1</v>
      </c>
      <c r="L568">
        <f t="shared" si="65"/>
        <v>6</v>
      </c>
      <c r="M568" t="e">
        <f>VLOOKUP(E568,Index!$A$1:$B$7,2,0)</f>
        <v>#N/A</v>
      </c>
      <c r="N568" t="str">
        <f t="shared" si="66"/>
        <v>04/10</v>
      </c>
      <c r="O568" t="str">
        <f t="shared" si="67"/>
        <v>04/10</v>
      </c>
      <c r="Q568" s="14">
        <f t="shared" si="68"/>
        <v>0</v>
      </c>
      <c r="R568" s="14">
        <f t="shared" si="69"/>
        <v>0</v>
      </c>
      <c r="S568" s="14">
        <f t="shared" si="70"/>
        <v>0</v>
      </c>
      <c r="T568">
        <f>IF(F568="Airlines 4",IF(N568&lt;="15/10",IF(O568&gt;="02/10",IF(O568&lt;="30/11",'Data - Answer'!G568*15000,0),0),0),0)</f>
        <v>0</v>
      </c>
      <c r="U568" s="14"/>
      <c r="W568">
        <f t="shared" si="71"/>
        <v>40563</v>
      </c>
    </row>
    <row r="569" spans="2:23">
      <c r="B569" s="1">
        <v>53202333</v>
      </c>
      <c r="C569" s="2">
        <v>42281</v>
      </c>
      <c r="D569" s="2">
        <v>42281</v>
      </c>
      <c r="E569" t="s">
        <v>211</v>
      </c>
      <c r="F569" t="s">
        <v>17</v>
      </c>
      <c r="G569">
        <v>1</v>
      </c>
      <c r="H569" s="4">
        <v>641000</v>
      </c>
      <c r="I569" s="14">
        <v>634600</v>
      </c>
      <c r="J569" s="29" t="s">
        <v>26</v>
      </c>
      <c r="K569">
        <f t="shared" si="64"/>
        <v>1</v>
      </c>
      <c r="L569">
        <f t="shared" si="65"/>
        <v>6</v>
      </c>
      <c r="M569" t="e">
        <f>VLOOKUP(E569,Index!$A$1:$B$7,2,0)</f>
        <v>#N/A</v>
      </c>
      <c r="N569" t="str">
        <f t="shared" si="66"/>
        <v>04/10</v>
      </c>
      <c r="O569" t="str">
        <f t="shared" si="67"/>
        <v>04/10</v>
      </c>
      <c r="Q569" s="14">
        <f t="shared" si="68"/>
        <v>0</v>
      </c>
      <c r="R569" s="14">
        <f t="shared" si="69"/>
        <v>0</v>
      </c>
      <c r="S569" s="14">
        <f t="shared" si="70"/>
        <v>0</v>
      </c>
      <c r="T569">
        <f>IF(F569="Airlines 4",IF(N569&lt;="15/10",IF(O569&gt;="02/10",IF(O569&lt;="30/11",'Data - Answer'!G569*15000,0),0),0),0)</f>
        <v>0</v>
      </c>
      <c r="U569" s="14"/>
      <c r="W569">
        <f t="shared" si="71"/>
        <v>4000</v>
      </c>
    </row>
    <row r="570" spans="2:23">
      <c r="B570" s="1">
        <v>53202175</v>
      </c>
      <c r="C570" s="2">
        <v>42281</v>
      </c>
      <c r="D570" s="2">
        <v>42282</v>
      </c>
      <c r="E570" t="s">
        <v>43</v>
      </c>
      <c r="F570" t="s">
        <v>17</v>
      </c>
      <c r="G570">
        <v>1</v>
      </c>
      <c r="H570" s="4">
        <v>564000</v>
      </c>
      <c r="I570" s="14">
        <v>558400</v>
      </c>
      <c r="J570" s="29" t="s">
        <v>24</v>
      </c>
      <c r="K570">
        <f t="shared" si="64"/>
        <v>1</v>
      </c>
      <c r="L570">
        <f t="shared" si="65"/>
        <v>6</v>
      </c>
      <c r="M570" t="str">
        <f>VLOOKUP(E570,Index!$A$1:$B$7,2,0)</f>
        <v>YES</v>
      </c>
      <c r="N570" t="str">
        <f t="shared" si="66"/>
        <v>04/10</v>
      </c>
      <c r="O570" t="str">
        <f t="shared" si="67"/>
        <v>05/10</v>
      </c>
      <c r="Q570" s="14">
        <f t="shared" si="68"/>
        <v>0</v>
      </c>
      <c r="R570" s="14">
        <f t="shared" si="69"/>
        <v>0</v>
      </c>
      <c r="S570" s="14">
        <f t="shared" si="70"/>
        <v>0</v>
      </c>
      <c r="T570">
        <f>IF(F570="Airlines 4",IF(N570&lt;="15/10",IF(O570&gt;="02/10",IF(O570&lt;="30/11",'Data - Answer'!G570*15000,0),0),0),0)</f>
        <v>0</v>
      </c>
      <c r="U570" s="14"/>
      <c r="W570">
        <f t="shared" si="71"/>
        <v>16752</v>
      </c>
    </row>
    <row r="571" spans="2:23">
      <c r="B571" s="1">
        <v>53202338</v>
      </c>
      <c r="C571" s="2">
        <v>42281</v>
      </c>
      <c r="D571" s="2">
        <v>42282</v>
      </c>
      <c r="E571" t="s">
        <v>51</v>
      </c>
      <c r="F571" t="s">
        <v>17</v>
      </c>
      <c r="G571">
        <v>1</v>
      </c>
      <c r="H571" s="4">
        <v>762000</v>
      </c>
      <c r="I571" s="14">
        <v>754400</v>
      </c>
      <c r="J571" s="29" t="s">
        <v>26</v>
      </c>
      <c r="K571">
        <f t="shared" si="64"/>
        <v>1</v>
      </c>
      <c r="L571">
        <f t="shared" si="65"/>
        <v>6</v>
      </c>
      <c r="M571" t="e">
        <f>VLOOKUP(E571,Index!$A$1:$B$7,2,0)</f>
        <v>#N/A</v>
      </c>
      <c r="N571" t="str">
        <f t="shared" si="66"/>
        <v>04/10</v>
      </c>
      <c r="O571" t="str">
        <f t="shared" si="67"/>
        <v>05/10</v>
      </c>
      <c r="Q571" s="14">
        <f t="shared" si="68"/>
        <v>0</v>
      </c>
      <c r="R571" s="14">
        <f t="shared" si="69"/>
        <v>0</v>
      </c>
      <c r="S571" s="14">
        <f t="shared" si="70"/>
        <v>0</v>
      </c>
      <c r="T571">
        <f>IF(F571="Airlines 4",IF(N571&lt;="15/10",IF(O571&gt;="02/10",IF(O571&lt;="30/11",'Data - Answer'!G571*15000,0),0),0),0)</f>
        <v>0</v>
      </c>
      <c r="U571" s="14"/>
      <c r="W571">
        <f t="shared" si="71"/>
        <v>4000</v>
      </c>
    </row>
    <row r="572" spans="2:23">
      <c r="B572" s="1">
        <v>53201935</v>
      </c>
      <c r="C572" s="2">
        <v>42282</v>
      </c>
      <c r="D572" s="2">
        <v>42284</v>
      </c>
      <c r="E572" t="s">
        <v>122</v>
      </c>
      <c r="F572" t="s">
        <v>17</v>
      </c>
      <c r="G572">
        <v>1</v>
      </c>
      <c r="H572" s="4">
        <v>548800</v>
      </c>
      <c r="I572" s="14">
        <v>543300</v>
      </c>
      <c r="J572" s="29" t="s">
        <v>24</v>
      </c>
      <c r="K572">
        <f t="shared" si="64"/>
        <v>2</v>
      </c>
      <c r="L572">
        <f t="shared" si="65"/>
        <v>7</v>
      </c>
      <c r="M572" t="e">
        <f>VLOOKUP(E572,Index!$A$1:$B$7,2,0)</f>
        <v>#N/A</v>
      </c>
      <c r="N572" t="str">
        <f t="shared" si="66"/>
        <v>05/10</v>
      </c>
      <c r="O572" t="str">
        <f t="shared" si="67"/>
        <v>07/10</v>
      </c>
      <c r="Q572" s="14">
        <f t="shared" si="68"/>
        <v>0</v>
      </c>
      <c r="R572" s="14">
        <f t="shared" si="69"/>
        <v>0</v>
      </c>
      <c r="S572" s="14">
        <f t="shared" si="70"/>
        <v>0</v>
      </c>
      <c r="T572">
        <f>IF(F572="Airlines 4",IF(N572&lt;="15/10",IF(O572&gt;="02/10",IF(O572&lt;="30/11",'Data - Answer'!G572*15000,0),0),0),0)</f>
        <v>0</v>
      </c>
      <c r="U572" s="14"/>
      <c r="W572">
        <f t="shared" si="71"/>
        <v>16299</v>
      </c>
    </row>
    <row r="573" spans="2:23">
      <c r="B573" s="1">
        <v>53202191</v>
      </c>
      <c r="C573" s="2">
        <v>42282</v>
      </c>
      <c r="D573" s="2">
        <v>42286</v>
      </c>
      <c r="E573" t="s">
        <v>62</v>
      </c>
      <c r="F573" t="s">
        <v>17</v>
      </c>
      <c r="G573">
        <v>1</v>
      </c>
      <c r="H573" s="4">
        <v>529000</v>
      </c>
      <c r="I573" s="14">
        <v>523700</v>
      </c>
      <c r="J573" s="29" t="s">
        <v>22</v>
      </c>
      <c r="K573">
        <f t="shared" si="64"/>
        <v>2</v>
      </c>
      <c r="L573">
        <f t="shared" si="65"/>
        <v>7</v>
      </c>
      <c r="M573" t="str">
        <f>VLOOKUP(E573,Index!$A$1:$B$7,2,0)</f>
        <v>YES</v>
      </c>
      <c r="N573" t="str">
        <f t="shared" si="66"/>
        <v>05/10</v>
      </c>
      <c r="O573" t="str">
        <f t="shared" si="67"/>
        <v>09/10</v>
      </c>
      <c r="Q573" s="14">
        <f t="shared" si="68"/>
        <v>0</v>
      </c>
      <c r="R573" s="14">
        <f t="shared" si="69"/>
        <v>0</v>
      </c>
      <c r="S573" s="14">
        <f t="shared" si="70"/>
        <v>0</v>
      </c>
      <c r="T573">
        <f>IF(F573="Airlines 4",IF(N573&lt;="15/10",IF(O573&gt;="02/10",IF(O573&lt;="30/11",'Data - Answer'!G573*15000,0),0),0),0)</f>
        <v>0</v>
      </c>
      <c r="U573" s="14"/>
      <c r="W573">
        <f t="shared" si="71"/>
        <v>0</v>
      </c>
    </row>
    <row r="574" spans="2:23">
      <c r="B574" s="1">
        <v>53202024</v>
      </c>
      <c r="C574" s="2">
        <v>42282</v>
      </c>
      <c r="D574" s="2">
        <v>42284</v>
      </c>
      <c r="E574" t="s">
        <v>48</v>
      </c>
      <c r="F574" t="s">
        <v>17</v>
      </c>
      <c r="G574">
        <v>1</v>
      </c>
      <c r="H574" s="4">
        <v>762000</v>
      </c>
      <c r="I574" s="14">
        <v>754400</v>
      </c>
      <c r="J574" s="29" t="s">
        <v>26</v>
      </c>
      <c r="K574">
        <f t="shared" si="64"/>
        <v>2</v>
      </c>
      <c r="L574">
        <f t="shared" si="65"/>
        <v>7</v>
      </c>
      <c r="M574" t="e">
        <f>VLOOKUP(E574,Index!$A$1:$B$7,2,0)</f>
        <v>#N/A</v>
      </c>
      <c r="N574" t="str">
        <f t="shared" si="66"/>
        <v>05/10</v>
      </c>
      <c r="O574" t="str">
        <f t="shared" si="67"/>
        <v>07/10</v>
      </c>
      <c r="Q574" s="14">
        <f t="shared" si="68"/>
        <v>0</v>
      </c>
      <c r="R574" s="14">
        <f t="shared" si="69"/>
        <v>0</v>
      </c>
      <c r="S574" s="14">
        <f t="shared" si="70"/>
        <v>0</v>
      </c>
      <c r="T574">
        <f>IF(F574="Airlines 4",IF(N574&lt;="15/10",IF(O574&gt;="02/10",IF(O574&lt;="30/11",'Data - Answer'!G574*15000,0),0),0),0)</f>
        <v>0</v>
      </c>
      <c r="U574" s="14"/>
      <c r="W574">
        <f t="shared" si="71"/>
        <v>4000</v>
      </c>
    </row>
    <row r="575" spans="2:23">
      <c r="B575" s="1">
        <v>53202539</v>
      </c>
      <c r="C575" s="2">
        <v>42282</v>
      </c>
      <c r="D575" s="2">
        <v>42293</v>
      </c>
      <c r="E575" t="s">
        <v>109</v>
      </c>
      <c r="F575" t="s">
        <v>17</v>
      </c>
      <c r="G575">
        <v>1</v>
      </c>
      <c r="H575" s="4">
        <v>392000</v>
      </c>
      <c r="I575" s="14">
        <v>388100</v>
      </c>
      <c r="J575" s="29" t="s">
        <v>26</v>
      </c>
      <c r="K575">
        <f t="shared" si="64"/>
        <v>2</v>
      </c>
      <c r="L575">
        <f t="shared" si="65"/>
        <v>7</v>
      </c>
      <c r="M575" t="e">
        <f>VLOOKUP(E575,Index!$A$1:$B$7,2,0)</f>
        <v>#N/A</v>
      </c>
      <c r="N575" t="str">
        <f t="shared" si="66"/>
        <v>05/10</v>
      </c>
      <c r="O575" t="str">
        <f t="shared" si="67"/>
        <v>16/10</v>
      </c>
      <c r="Q575" s="14">
        <f t="shared" si="68"/>
        <v>0</v>
      </c>
      <c r="R575" s="14">
        <f t="shared" si="69"/>
        <v>0</v>
      </c>
      <c r="S575" s="14">
        <f t="shared" si="70"/>
        <v>0</v>
      </c>
      <c r="T575">
        <f>IF(F575="Airlines 4",IF(N575&lt;="15/10",IF(O575&gt;="02/10",IF(O575&lt;="30/11",'Data - Answer'!G575*15000,0),0),0),0)</f>
        <v>0</v>
      </c>
      <c r="U575" s="14"/>
      <c r="W575">
        <f t="shared" si="71"/>
        <v>4000</v>
      </c>
    </row>
    <row r="576" spans="2:23">
      <c r="B576" s="1">
        <v>53201977</v>
      </c>
      <c r="C576" s="2">
        <v>42282</v>
      </c>
      <c r="D576" s="2">
        <v>42288</v>
      </c>
      <c r="E576" t="s">
        <v>212</v>
      </c>
      <c r="F576" t="s">
        <v>17</v>
      </c>
      <c r="G576">
        <v>1</v>
      </c>
      <c r="H576" s="4">
        <v>553000</v>
      </c>
      <c r="I576" s="14">
        <v>547500</v>
      </c>
      <c r="J576" s="29" t="s">
        <v>26</v>
      </c>
      <c r="K576">
        <f t="shared" si="64"/>
        <v>2</v>
      </c>
      <c r="L576">
        <f t="shared" si="65"/>
        <v>7</v>
      </c>
      <c r="M576" t="e">
        <f>VLOOKUP(E576,Index!$A$1:$B$7,2,0)</f>
        <v>#N/A</v>
      </c>
      <c r="N576" t="str">
        <f t="shared" si="66"/>
        <v>05/10</v>
      </c>
      <c r="O576" t="str">
        <f t="shared" si="67"/>
        <v>11/10</v>
      </c>
      <c r="Q576" s="14">
        <f t="shared" si="68"/>
        <v>0</v>
      </c>
      <c r="R576" s="14">
        <f t="shared" si="69"/>
        <v>0</v>
      </c>
      <c r="S576" s="14">
        <f t="shared" si="70"/>
        <v>0</v>
      </c>
      <c r="T576">
        <f>IF(F576="Airlines 4",IF(N576&lt;="15/10",IF(O576&gt;="02/10",IF(O576&lt;="30/11",'Data - Answer'!G576*15000,0),0),0),0)</f>
        <v>0</v>
      </c>
      <c r="U576" s="14"/>
      <c r="W576">
        <f t="shared" si="71"/>
        <v>4000</v>
      </c>
    </row>
    <row r="577" spans="2:23">
      <c r="B577" s="1">
        <v>53201731</v>
      </c>
      <c r="C577" s="2">
        <v>42282</v>
      </c>
      <c r="D577" s="2">
        <v>42287</v>
      </c>
      <c r="E577" t="s">
        <v>207</v>
      </c>
      <c r="F577" t="s">
        <v>17</v>
      </c>
      <c r="G577">
        <v>2</v>
      </c>
      <c r="H577" s="4">
        <v>669600</v>
      </c>
      <c r="I577" s="14">
        <v>663000</v>
      </c>
      <c r="J577" s="29" t="s">
        <v>26</v>
      </c>
      <c r="K577">
        <f t="shared" si="64"/>
        <v>2</v>
      </c>
      <c r="L577">
        <f t="shared" si="65"/>
        <v>7</v>
      </c>
      <c r="M577" t="e">
        <f>VLOOKUP(E577,Index!$A$1:$B$7,2,0)</f>
        <v>#N/A</v>
      </c>
      <c r="N577" t="str">
        <f t="shared" si="66"/>
        <v>05/10</v>
      </c>
      <c r="O577" t="str">
        <f t="shared" si="67"/>
        <v>10/10</v>
      </c>
      <c r="Q577" s="14">
        <f t="shared" si="68"/>
        <v>0</v>
      </c>
      <c r="R577" s="14">
        <f t="shared" si="69"/>
        <v>0</v>
      </c>
      <c r="S577" s="14">
        <f t="shared" si="70"/>
        <v>0</v>
      </c>
      <c r="T577">
        <f>IF(F577="Airlines 4",IF(N577&lt;="15/10",IF(O577&gt;="02/10",IF(O577&lt;="30/11",'Data - Answer'!G577*15000,0),0),0),0)</f>
        <v>0</v>
      </c>
      <c r="U577" s="14"/>
      <c r="W577">
        <f t="shared" si="71"/>
        <v>4000</v>
      </c>
    </row>
    <row r="578" spans="2:23">
      <c r="B578" s="1">
        <v>53202349</v>
      </c>
      <c r="C578" s="2">
        <v>42283</v>
      </c>
      <c r="D578" s="2">
        <v>42284</v>
      </c>
      <c r="E578" t="s">
        <v>65</v>
      </c>
      <c r="F578" t="s">
        <v>17</v>
      </c>
      <c r="G578">
        <v>1</v>
      </c>
      <c r="H578" s="4">
        <v>398000</v>
      </c>
      <c r="I578" s="14">
        <v>394000</v>
      </c>
      <c r="J578" s="29" t="s">
        <v>26</v>
      </c>
      <c r="K578">
        <f t="shared" si="64"/>
        <v>3</v>
      </c>
      <c r="L578">
        <f t="shared" si="65"/>
        <v>16</v>
      </c>
      <c r="M578" t="e">
        <f>VLOOKUP(E578,Index!$A$1:$B$7,2,0)</f>
        <v>#N/A</v>
      </c>
      <c r="N578" t="str">
        <f t="shared" si="66"/>
        <v>06/10</v>
      </c>
      <c r="O578" t="str">
        <f t="shared" si="67"/>
        <v>07/10</v>
      </c>
      <c r="Q578" s="14">
        <f t="shared" si="68"/>
        <v>0</v>
      </c>
      <c r="R578" s="14">
        <f t="shared" si="69"/>
        <v>0</v>
      </c>
      <c r="S578" s="14">
        <f t="shared" si="70"/>
        <v>0</v>
      </c>
      <c r="T578">
        <f>IF(F578="Airlines 4",IF(N578&lt;="15/10",IF(O578&gt;="02/10",IF(O578&lt;="30/11",'Data - Answer'!G578*15000,0),0),0),0)</f>
        <v>0</v>
      </c>
      <c r="U578" s="14"/>
      <c r="W578">
        <f t="shared" si="71"/>
        <v>4000</v>
      </c>
    </row>
    <row r="579" spans="2:23">
      <c r="B579" s="1">
        <v>53202234</v>
      </c>
      <c r="C579" s="2">
        <v>42283</v>
      </c>
      <c r="D579" s="2">
        <v>42287</v>
      </c>
      <c r="E579" t="s">
        <v>213</v>
      </c>
      <c r="F579" t="s">
        <v>17</v>
      </c>
      <c r="G579">
        <v>1</v>
      </c>
      <c r="H579" s="4">
        <v>430000</v>
      </c>
      <c r="I579" s="14">
        <v>425700</v>
      </c>
      <c r="J579" s="29" t="s">
        <v>26</v>
      </c>
      <c r="K579">
        <f t="shared" si="64"/>
        <v>3</v>
      </c>
      <c r="L579">
        <f t="shared" si="65"/>
        <v>16</v>
      </c>
      <c r="M579" t="e">
        <f>VLOOKUP(E579,Index!$A$1:$B$7,2,0)</f>
        <v>#N/A</v>
      </c>
      <c r="N579" t="str">
        <f t="shared" si="66"/>
        <v>06/10</v>
      </c>
      <c r="O579" t="str">
        <f t="shared" si="67"/>
        <v>10/10</v>
      </c>
      <c r="Q579" s="14">
        <f t="shared" si="68"/>
        <v>0</v>
      </c>
      <c r="R579" s="14">
        <f t="shared" si="69"/>
        <v>0</v>
      </c>
      <c r="S579" s="14">
        <f t="shared" si="70"/>
        <v>0</v>
      </c>
      <c r="T579">
        <f>IF(F579="Airlines 4",IF(N579&lt;="15/10",IF(O579&gt;="02/10",IF(O579&lt;="30/11",'Data - Answer'!G579*15000,0),0),0),0)</f>
        <v>0</v>
      </c>
      <c r="U579" s="14"/>
      <c r="W579">
        <f t="shared" si="71"/>
        <v>4000</v>
      </c>
    </row>
    <row r="580" spans="2:23">
      <c r="B580" s="1">
        <v>53201815</v>
      </c>
      <c r="C580" s="2">
        <v>42283</v>
      </c>
      <c r="D580" s="2">
        <v>42289</v>
      </c>
      <c r="E580" t="s">
        <v>214</v>
      </c>
      <c r="F580" t="s">
        <v>17</v>
      </c>
      <c r="G580">
        <v>1</v>
      </c>
      <c r="H580" s="4">
        <v>1184000</v>
      </c>
      <c r="I580" s="14">
        <v>1172200</v>
      </c>
      <c r="J580" s="29" t="s">
        <v>26</v>
      </c>
      <c r="K580">
        <f t="shared" si="64"/>
        <v>3</v>
      </c>
      <c r="L580">
        <f t="shared" si="65"/>
        <v>16</v>
      </c>
      <c r="M580" t="e">
        <f>VLOOKUP(E580,Index!$A$1:$B$7,2,0)</f>
        <v>#N/A</v>
      </c>
      <c r="N580" t="str">
        <f t="shared" si="66"/>
        <v>06/10</v>
      </c>
      <c r="O580" t="str">
        <f t="shared" si="67"/>
        <v>12/10</v>
      </c>
      <c r="Q580" s="14">
        <f t="shared" si="68"/>
        <v>0</v>
      </c>
      <c r="R580" s="14">
        <f t="shared" si="69"/>
        <v>0</v>
      </c>
      <c r="S580" s="14">
        <f t="shared" si="70"/>
        <v>0</v>
      </c>
      <c r="T580">
        <f>IF(F580="Airlines 4",IF(N580&lt;="15/10",IF(O580&gt;="02/10",IF(O580&lt;="30/11",'Data - Answer'!G580*15000,0),0),0),0)</f>
        <v>0</v>
      </c>
      <c r="U580" s="14"/>
      <c r="W580">
        <f t="shared" si="71"/>
        <v>4000</v>
      </c>
    </row>
    <row r="581" spans="2:23">
      <c r="B581" s="1">
        <v>53202455</v>
      </c>
      <c r="C581" s="2">
        <v>42283</v>
      </c>
      <c r="D581" s="2">
        <v>42289</v>
      </c>
      <c r="E581" t="s">
        <v>58</v>
      </c>
      <c r="F581" t="s">
        <v>17</v>
      </c>
      <c r="G581">
        <v>1</v>
      </c>
      <c r="H581" s="4">
        <v>727000</v>
      </c>
      <c r="I581" s="14">
        <v>719700</v>
      </c>
      <c r="J581" s="29" t="s">
        <v>26</v>
      </c>
      <c r="K581">
        <f t="shared" si="64"/>
        <v>3</v>
      </c>
      <c r="L581">
        <f t="shared" si="65"/>
        <v>16</v>
      </c>
      <c r="M581" t="e">
        <f>VLOOKUP(E581,Index!$A$1:$B$7,2,0)</f>
        <v>#N/A</v>
      </c>
      <c r="N581" t="str">
        <f t="shared" si="66"/>
        <v>06/10</v>
      </c>
      <c r="O581" t="str">
        <f t="shared" si="67"/>
        <v>12/10</v>
      </c>
      <c r="Q581" s="14">
        <f t="shared" si="68"/>
        <v>0</v>
      </c>
      <c r="R581" s="14">
        <f t="shared" si="69"/>
        <v>0</v>
      </c>
      <c r="S581" s="14">
        <f t="shared" si="70"/>
        <v>0</v>
      </c>
      <c r="T581">
        <f>IF(F581="Airlines 4",IF(N581&lt;="15/10",IF(O581&gt;="02/10",IF(O581&lt;="30/11",'Data - Answer'!G581*15000,0),0),0),0)</f>
        <v>0</v>
      </c>
      <c r="U581" s="14"/>
      <c r="W581">
        <f t="shared" si="71"/>
        <v>4000</v>
      </c>
    </row>
    <row r="582" spans="2:23">
      <c r="B582" s="1">
        <v>53202477</v>
      </c>
      <c r="C582" s="2">
        <v>42283</v>
      </c>
      <c r="D582" s="2">
        <v>42372</v>
      </c>
      <c r="E582" t="s">
        <v>117</v>
      </c>
      <c r="F582" t="s">
        <v>17</v>
      </c>
      <c r="G582">
        <v>5</v>
      </c>
      <c r="H582" s="4">
        <v>4745000</v>
      </c>
      <c r="I582" s="14">
        <v>4697500</v>
      </c>
      <c r="J582" s="29" t="s">
        <v>24</v>
      </c>
      <c r="K582">
        <f t="shared" si="64"/>
        <v>3</v>
      </c>
      <c r="L582">
        <f t="shared" si="65"/>
        <v>16</v>
      </c>
      <c r="M582" t="e">
        <f>VLOOKUP(E582,Index!$A$1:$B$7,2,0)</f>
        <v>#N/A</v>
      </c>
      <c r="N582" t="str">
        <f t="shared" si="66"/>
        <v>06/10</v>
      </c>
      <c r="O582" t="str">
        <f t="shared" si="67"/>
        <v>03/01</v>
      </c>
      <c r="Q582" s="14">
        <f t="shared" si="68"/>
        <v>0</v>
      </c>
      <c r="R582" s="14">
        <f t="shared" si="69"/>
        <v>0</v>
      </c>
      <c r="S582" s="14">
        <f t="shared" si="70"/>
        <v>0</v>
      </c>
      <c r="T582">
        <f>IF(F582="Airlines 4",IF(N582&lt;="15/10",IF(O582&gt;="02/10",IF(O582&lt;="30/11",'Data - Answer'!G582*15000,0),0),0),0)</f>
        <v>0</v>
      </c>
      <c r="U582" s="14"/>
      <c r="W582">
        <f t="shared" si="71"/>
        <v>140925</v>
      </c>
    </row>
    <row r="583" spans="2:23">
      <c r="B583" s="1">
        <v>53202499</v>
      </c>
      <c r="C583" s="2">
        <v>42283</v>
      </c>
      <c r="D583" s="2">
        <v>42291</v>
      </c>
      <c r="E583" t="s">
        <v>51</v>
      </c>
      <c r="F583" t="s">
        <v>17</v>
      </c>
      <c r="G583">
        <v>3</v>
      </c>
      <c r="H583" s="4">
        <v>2517000</v>
      </c>
      <c r="I583" s="14">
        <v>2491800</v>
      </c>
      <c r="J583" s="29" t="s">
        <v>26</v>
      </c>
      <c r="K583">
        <f t="shared" ref="K583:K646" si="72">WEEKDAY(C583)</f>
        <v>3</v>
      </c>
      <c r="L583">
        <f t="shared" ref="L583:L646" si="73">SUMIFS(G:G,F:F,F583,C:C,C583)</f>
        <v>16</v>
      </c>
      <c r="M583" t="e">
        <f>VLOOKUP(E583,Index!$A$1:$B$7,2,0)</f>
        <v>#N/A</v>
      </c>
      <c r="N583" t="str">
        <f t="shared" ref="N583:N646" si="74">TEXT(C583,"dd/mm")</f>
        <v>06/10</v>
      </c>
      <c r="O583" t="str">
        <f t="shared" ref="O583:O646" si="75">TEXT(D583,"dd/mm")</f>
        <v>14/10</v>
      </c>
      <c r="Q583" s="14">
        <f t="shared" ref="Q583:Q646" si="76">IF(AND(F583="Airlines 1",K583&gt;5),4%*H583,0)</f>
        <v>0</v>
      </c>
      <c r="R583" s="14">
        <f t="shared" ref="R583:R646" si="77">IF(AND(F583="Airlines 2",L583&gt;20),5%*H583,0)</f>
        <v>0</v>
      </c>
      <c r="S583" s="14">
        <f t="shared" ref="S583:S646" si="78">IFERROR(IF(F583="Airlines 3",IF(M583="YES",G583*20000,0),0),0)</f>
        <v>0</v>
      </c>
      <c r="T583">
        <f>IF(F583="Airlines 4",IF(N583&lt;="15/10",IF(O583&gt;="02/10",IF(O583&lt;="30/11",'Data - Answer'!G583*15000,0),0),0),0)</f>
        <v>0</v>
      </c>
      <c r="U583" s="14"/>
      <c r="W583">
        <f t="shared" ref="W583:W646" si="79">IF(J583="Method 1",0,IF(J583="Method 2",I583*3%,IF(J583="Method 3",4000,3000)))</f>
        <v>4000</v>
      </c>
    </row>
    <row r="584" spans="2:23">
      <c r="B584" s="1">
        <v>53202231</v>
      </c>
      <c r="C584" s="2">
        <v>42283</v>
      </c>
      <c r="D584" s="2">
        <v>42286</v>
      </c>
      <c r="E584" t="s">
        <v>40</v>
      </c>
      <c r="F584" t="s">
        <v>17</v>
      </c>
      <c r="G584">
        <v>1</v>
      </c>
      <c r="H584" s="4">
        <v>705000</v>
      </c>
      <c r="I584" s="14">
        <v>698000</v>
      </c>
      <c r="J584" s="29" t="s">
        <v>24</v>
      </c>
      <c r="K584">
        <f t="shared" si="72"/>
        <v>3</v>
      </c>
      <c r="L584">
        <f t="shared" si="73"/>
        <v>16</v>
      </c>
      <c r="M584" t="str">
        <f>VLOOKUP(E584,Index!$A$1:$B$7,2,0)</f>
        <v>YES</v>
      </c>
      <c r="N584" t="str">
        <f t="shared" si="74"/>
        <v>06/10</v>
      </c>
      <c r="O584" t="str">
        <f t="shared" si="75"/>
        <v>09/10</v>
      </c>
      <c r="Q584" s="14">
        <f t="shared" si="76"/>
        <v>0</v>
      </c>
      <c r="R584" s="14">
        <f t="shared" si="77"/>
        <v>0</v>
      </c>
      <c r="S584" s="14">
        <f t="shared" si="78"/>
        <v>0</v>
      </c>
      <c r="T584">
        <f>IF(F584="Airlines 4",IF(N584&lt;="15/10",IF(O584&gt;="02/10",IF(O584&lt;="30/11",'Data - Answer'!G584*15000,0),0),0),0)</f>
        <v>0</v>
      </c>
      <c r="U584" s="14"/>
      <c r="W584">
        <f t="shared" si="79"/>
        <v>20940</v>
      </c>
    </row>
    <row r="585" spans="2:23">
      <c r="B585" s="1">
        <v>53202334</v>
      </c>
      <c r="C585" s="2">
        <v>42283</v>
      </c>
      <c r="D585" s="2">
        <v>42286</v>
      </c>
      <c r="E585" t="s">
        <v>68</v>
      </c>
      <c r="F585" t="s">
        <v>17</v>
      </c>
      <c r="G585">
        <v>1</v>
      </c>
      <c r="H585" s="4">
        <v>254000</v>
      </c>
      <c r="I585" s="14">
        <v>251100</v>
      </c>
      <c r="J585" s="29" t="s">
        <v>26</v>
      </c>
      <c r="K585">
        <f t="shared" si="72"/>
        <v>3</v>
      </c>
      <c r="L585">
        <f t="shared" si="73"/>
        <v>16</v>
      </c>
      <c r="M585" t="e">
        <f>VLOOKUP(E585,Index!$A$1:$B$7,2,0)</f>
        <v>#N/A</v>
      </c>
      <c r="N585" t="str">
        <f t="shared" si="74"/>
        <v>06/10</v>
      </c>
      <c r="O585" t="str">
        <f t="shared" si="75"/>
        <v>09/10</v>
      </c>
      <c r="Q585" s="14">
        <f t="shared" si="76"/>
        <v>0</v>
      </c>
      <c r="R585" s="14">
        <f t="shared" si="77"/>
        <v>0</v>
      </c>
      <c r="S585" s="14">
        <f t="shared" si="78"/>
        <v>0</v>
      </c>
      <c r="T585">
        <f>IF(F585="Airlines 4",IF(N585&lt;="15/10",IF(O585&gt;="02/10",IF(O585&lt;="30/11",'Data - Answer'!G585*15000,0),0),0),0)</f>
        <v>0</v>
      </c>
      <c r="U585" s="14"/>
      <c r="W585">
        <f t="shared" si="79"/>
        <v>4000</v>
      </c>
    </row>
    <row r="586" spans="2:23">
      <c r="B586" s="1">
        <v>53201971</v>
      </c>
      <c r="C586" s="2">
        <v>42283</v>
      </c>
      <c r="D586" s="2">
        <v>42286</v>
      </c>
      <c r="E586" t="s">
        <v>109</v>
      </c>
      <c r="F586" t="s">
        <v>17</v>
      </c>
      <c r="G586">
        <v>2</v>
      </c>
      <c r="H586" s="4">
        <v>2632000</v>
      </c>
      <c r="I586" s="14">
        <v>2605600</v>
      </c>
      <c r="J586" s="29" t="s">
        <v>24</v>
      </c>
      <c r="K586">
        <f t="shared" si="72"/>
        <v>3</v>
      </c>
      <c r="L586">
        <f t="shared" si="73"/>
        <v>16</v>
      </c>
      <c r="M586" t="e">
        <f>VLOOKUP(E586,Index!$A$1:$B$7,2,0)</f>
        <v>#N/A</v>
      </c>
      <c r="N586" t="str">
        <f t="shared" si="74"/>
        <v>06/10</v>
      </c>
      <c r="O586" t="str">
        <f t="shared" si="75"/>
        <v>09/10</v>
      </c>
      <c r="Q586" s="14">
        <f t="shared" si="76"/>
        <v>0</v>
      </c>
      <c r="R586" s="14">
        <f t="shared" si="77"/>
        <v>0</v>
      </c>
      <c r="S586" s="14">
        <f t="shared" si="78"/>
        <v>0</v>
      </c>
      <c r="T586">
        <f>IF(F586="Airlines 4",IF(N586&lt;="15/10",IF(O586&gt;="02/10",IF(O586&lt;="30/11",'Data - Answer'!G586*15000,0),0),0),0)</f>
        <v>0</v>
      </c>
      <c r="U586" s="14"/>
      <c r="W586">
        <f t="shared" si="79"/>
        <v>78168</v>
      </c>
    </row>
    <row r="587" spans="2:23">
      <c r="B587" s="1">
        <v>53202371</v>
      </c>
      <c r="C587" s="2">
        <v>42284</v>
      </c>
      <c r="D587" s="2">
        <v>42284</v>
      </c>
      <c r="E587" t="s">
        <v>121</v>
      </c>
      <c r="F587" t="s">
        <v>17</v>
      </c>
      <c r="G587">
        <v>1</v>
      </c>
      <c r="H587" s="4">
        <v>759000</v>
      </c>
      <c r="I587" s="14">
        <v>751400</v>
      </c>
      <c r="J587" s="29" t="s">
        <v>22</v>
      </c>
      <c r="K587">
        <f t="shared" si="72"/>
        <v>4</v>
      </c>
      <c r="L587">
        <f t="shared" si="73"/>
        <v>10</v>
      </c>
      <c r="M587" t="e">
        <f>VLOOKUP(E587,Index!$A$1:$B$7,2,0)</f>
        <v>#N/A</v>
      </c>
      <c r="N587" t="str">
        <f t="shared" si="74"/>
        <v>07/10</v>
      </c>
      <c r="O587" t="str">
        <f t="shared" si="75"/>
        <v>07/10</v>
      </c>
      <c r="Q587" s="14">
        <f t="shared" si="76"/>
        <v>0</v>
      </c>
      <c r="R587" s="14">
        <f t="shared" si="77"/>
        <v>0</v>
      </c>
      <c r="S587" s="14">
        <f t="shared" si="78"/>
        <v>0</v>
      </c>
      <c r="T587">
        <f>IF(F587="Airlines 4",IF(N587&lt;="15/10",IF(O587&gt;="02/10",IF(O587&lt;="30/11",'Data - Answer'!G587*15000,0),0),0),0)</f>
        <v>0</v>
      </c>
      <c r="U587" s="14"/>
      <c r="W587">
        <f t="shared" si="79"/>
        <v>0</v>
      </c>
    </row>
    <row r="588" spans="2:23">
      <c r="B588" s="1">
        <v>53202545</v>
      </c>
      <c r="C588" s="2">
        <v>42284</v>
      </c>
      <c r="D588" s="2">
        <v>42287</v>
      </c>
      <c r="E588" t="s">
        <v>58</v>
      </c>
      <c r="F588" t="s">
        <v>17</v>
      </c>
      <c r="G588">
        <v>1</v>
      </c>
      <c r="H588" s="4">
        <v>727000</v>
      </c>
      <c r="I588" s="14">
        <v>719700</v>
      </c>
      <c r="J588" s="29" t="s">
        <v>26</v>
      </c>
      <c r="K588">
        <f t="shared" si="72"/>
        <v>4</v>
      </c>
      <c r="L588">
        <f t="shared" si="73"/>
        <v>10</v>
      </c>
      <c r="M588" t="e">
        <f>VLOOKUP(E588,Index!$A$1:$B$7,2,0)</f>
        <v>#N/A</v>
      </c>
      <c r="N588" t="str">
        <f t="shared" si="74"/>
        <v>07/10</v>
      </c>
      <c r="O588" t="str">
        <f t="shared" si="75"/>
        <v>10/10</v>
      </c>
      <c r="Q588" s="14">
        <f t="shared" si="76"/>
        <v>0</v>
      </c>
      <c r="R588" s="14">
        <f t="shared" si="77"/>
        <v>0</v>
      </c>
      <c r="S588" s="14">
        <f t="shared" si="78"/>
        <v>0</v>
      </c>
      <c r="T588">
        <f>IF(F588="Airlines 4",IF(N588&lt;="15/10",IF(O588&gt;="02/10",IF(O588&lt;="30/11",'Data - Answer'!G588*15000,0),0),0),0)</f>
        <v>0</v>
      </c>
      <c r="U588" s="14"/>
      <c r="W588">
        <f t="shared" si="79"/>
        <v>4000</v>
      </c>
    </row>
    <row r="589" spans="2:23">
      <c r="B589" s="1">
        <v>53202570</v>
      </c>
      <c r="C589" s="2">
        <v>42284</v>
      </c>
      <c r="D589" s="2">
        <v>42287</v>
      </c>
      <c r="E589" t="s">
        <v>58</v>
      </c>
      <c r="F589" t="s">
        <v>17</v>
      </c>
      <c r="G589">
        <v>1</v>
      </c>
      <c r="H589" s="4">
        <v>727000</v>
      </c>
      <c r="I589" s="14">
        <v>719700</v>
      </c>
      <c r="J589" s="29" t="s">
        <v>26</v>
      </c>
      <c r="K589">
        <f t="shared" si="72"/>
        <v>4</v>
      </c>
      <c r="L589">
        <f t="shared" si="73"/>
        <v>10</v>
      </c>
      <c r="M589" t="e">
        <f>VLOOKUP(E589,Index!$A$1:$B$7,2,0)</f>
        <v>#N/A</v>
      </c>
      <c r="N589" t="str">
        <f t="shared" si="74"/>
        <v>07/10</v>
      </c>
      <c r="O589" t="str">
        <f t="shared" si="75"/>
        <v>10/10</v>
      </c>
      <c r="Q589" s="14">
        <f t="shared" si="76"/>
        <v>0</v>
      </c>
      <c r="R589" s="14">
        <f t="shared" si="77"/>
        <v>0</v>
      </c>
      <c r="S589" s="14">
        <f t="shared" si="78"/>
        <v>0</v>
      </c>
      <c r="T589">
        <f>IF(F589="Airlines 4",IF(N589&lt;="15/10",IF(O589&gt;="02/10",IF(O589&lt;="30/11",'Data - Answer'!G589*15000,0),0),0),0)</f>
        <v>0</v>
      </c>
      <c r="U589" s="14"/>
      <c r="W589">
        <f t="shared" si="79"/>
        <v>4000</v>
      </c>
    </row>
    <row r="590" spans="2:23">
      <c r="B590" s="1">
        <v>53202595</v>
      </c>
      <c r="C590" s="2">
        <v>42284</v>
      </c>
      <c r="D590" s="2">
        <v>42290</v>
      </c>
      <c r="E590" t="s">
        <v>51</v>
      </c>
      <c r="F590" t="s">
        <v>17</v>
      </c>
      <c r="G590">
        <v>1</v>
      </c>
      <c r="H590" s="4">
        <v>762000</v>
      </c>
      <c r="I590" s="14">
        <v>754400</v>
      </c>
      <c r="J590" s="29" t="s">
        <v>26</v>
      </c>
      <c r="K590">
        <f t="shared" si="72"/>
        <v>4</v>
      </c>
      <c r="L590">
        <f t="shared" si="73"/>
        <v>10</v>
      </c>
      <c r="M590" t="e">
        <f>VLOOKUP(E590,Index!$A$1:$B$7,2,0)</f>
        <v>#N/A</v>
      </c>
      <c r="N590" t="str">
        <f t="shared" si="74"/>
        <v>07/10</v>
      </c>
      <c r="O590" t="str">
        <f t="shared" si="75"/>
        <v>13/10</v>
      </c>
      <c r="Q590" s="14">
        <f t="shared" si="76"/>
        <v>0</v>
      </c>
      <c r="R590" s="14">
        <f t="shared" si="77"/>
        <v>0</v>
      </c>
      <c r="S590" s="14">
        <f t="shared" si="78"/>
        <v>0</v>
      </c>
      <c r="T590">
        <f>IF(F590="Airlines 4",IF(N590&lt;="15/10",IF(O590&gt;="02/10",IF(O590&lt;="30/11",'Data - Answer'!G590*15000,0),0),0),0)</f>
        <v>0</v>
      </c>
      <c r="U590" s="14"/>
      <c r="W590">
        <f t="shared" si="79"/>
        <v>4000</v>
      </c>
    </row>
    <row r="591" spans="2:23">
      <c r="B591" s="1">
        <v>53202414</v>
      </c>
      <c r="C591" s="2">
        <v>42284</v>
      </c>
      <c r="D591" s="2">
        <v>42292</v>
      </c>
      <c r="E591" t="s">
        <v>68</v>
      </c>
      <c r="F591" t="s">
        <v>17</v>
      </c>
      <c r="G591">
        <v>3</v>
      </c>
      <c r="H591" s="4">
        <v>762000</v>
      </c>
      <c r="I591" s="14">
        <v>754500</v>
      </c>
      <c r="J591" s="29" t="s">
        <v>26</v>
      </c>
      <c r="K591">
        <f t="shared" si="72"/>
        <v>4</v>
      </c>
      <c r="L591">
        <f t="shared" si="73"/>
        <v>10</v>
      </c>
      <c r="M591" t="e">
        <f>VLOOKUP(E591,Index!$A$1:$B$7,2,0)</f>
        <v>#N/A</v>
      </c>
      <c r="N591" t="str">
        <f t="shared" si="74"/>
        <v>07/10</v>
      </c>
      <c r="O591" t="str">
        <f t="shared" si="75"/>
        <v>15/10</v>
      </c>
      <c r="Q591" s="14">
        <f t="shared" si="76"/>
        <v>0</v>
      </c>
      <c r="R591" s="14">
        <f t="shared" si="77"/>
        <v>0</v>
      </c>
      <c r="S591" s="14">
        <f t="shared" si="78"/>
        <v>0</v>
      </c>
      <c r="T591">
        <f>IF(F591="Airlines 4",IF(N591&lt;="15/10",IF(O591&gt;="02/10",IF(O591&lt;="30/11",'Data - Answer'!G591*15000,0),0),0),0)</f>
        <v>0</v>
      </c>
      <c r="U591" s="14"/>
      <c r="W591">
        <f t="shared" si="79"/>
        <v>4000</v>
      </c>
    </row>
    <row r="592" spans="2:23">
      <c r="B592" s="1">
        <v>53202358</v>
      </c>
      <c r="C592" s="2">
        <v>42284</v>
      </c>
      <c r="D592" s="2">
        <v>42286</v>
      </c>
      <c r="E592" t="s">
        <v>73</v>
      </c>
      <c r="F592" t="s">
        <v>17</v>
      </c>
      <c r="G592">
        <v>1</v>
      </c>
      <c r="H592" s="4">
        <v>1333000</v>
      </c>
      <c r="I592" s="14">
        <v>1319700</v>
      </c>
      <c r="J592" s="29" t="s">
        <v>26</v>
      </c>
      <c r="K592">
        <f t="shared" si="72"/>
        <v>4</v>
      </c>
      <c r="L592">
        <f t="shared" si="73"/>
        <v>10</v>
      </c>
      <c r="M592" t="e">
        <f>VLOOKUP(E592,Index!$A$1:$B$7,2,0)</f>
        <v>#N/A</v>
      </c>
      <c r="N592" t="str">
        <f t="shared" si="74"/>
        <v>07/10</v>
      </c>
      <c r="O592" t="str">
        <f t="shared" si="75"/>
        <v>09/10</v>
      </c>
      <c r="Q592" s="14">
        <f t="shared" si="76"/>
        <v>0</v>
      </c>
      <c r="R592" s="14">
        <f t="shared" si="77"/>
        <v>0</v>
      </c>
      <c r="S592" s="14">
        <f t="shared" si="78"/>
        <v>0</v>
      </c>
      <c r="T592">
        <f>IF(F592="Airlines 4",IF(N592&lt;="15/10",IF(O592&gt;="02/10",IF(O592&lt;="30/11",'Data - Answer'!G592*15000,0),0),0),0)</f>
        <v>0</v>
      </c>
      <c r="U592" s="14"/>
      <c r="W592">
        <f t="shared" si="79"/>
        <v>4000</v>
      </c>
    </row>
    <row r="593" spans="2:23">
      <c r="B593" s="1">
        <v>53202370</v>
      </c>
      <c r="C593" s="2">
        <v>42284</v>
      </c>
      <c r="D593" s="2">
        <v>42292</v>
      </c>
      <c r="E593" t="s">
        <v>65</v>
      </c>
      <c r="F593" t="s">
        <v>17</v>
      </c>
      <c r="G593">
        <v>1</v>
      </c>
      <c r="H593" s="4">
        <v>431000</v>
      </c>
      <c r="I593" s="14">
        <v>426700</v>
      </c>
      <c r="J593" s="29" t="s">
        <v>26</v>
      </c>
      <c r="K593">
        <f t="shared" si="72"/>
        <v>4</v>
      </c>
      <c r="L593">
        <f t="shared" si="73"/>
        <v>10</v>
      </c>
      <c r="M593" t="e">
        <f>VLOOKUP(E593,Index!$A$1:$B$7,2,0)</f>
        <v>#N/A</v>
      </c>
      <c r="N593" t="str">
        <f t="shared" si="74"/>
        <v>07/10</v>
      </c>
      <c r="O593" t="str">
        <f t="shared" si="75"/>
        <v>15/10</v>
      </c>
      <c r="Q593" s="14">
        <f t="shared" si="76"/>
        <v>0</v>
      </c>
      <c r="R593" s="14">
        <f t="shared" si="77"/>
        <v>0</v>
      </c>
      <c r="S593" s="14">
        <f t="shared" si="78"/>
        <v>0</v>
      </c>
      <c r="T593">
        <f>IF(F593="Airlines 4",IF(N593&lt;="15/10",IF(O593&gt;="02/10",IF(O593&lt;="30/11",'Data - Answer'!G593*15000,0),0),0),0)</f>
        <v>0</v>
      </c>
      <c r="U593" s="14"/>
      <c r="W593">
        <f t="shared" si="79"/>
        <v>4000</v>
      </c>
    </row>
    <row r="594" spans="2:23">
      <c r="B594" s="1">
        <v>53202559</v>
      </c>
      <c r="C594" s="2">
        <v>42284</v>
      </c>
      <c r="D594" s="2">
        <v>42284</v>
      </c>
      <c r="E594" t="s">
        <v>118</v>
      </c>
      <c r="F594" t="s">
        <v>17</v>
      </c>
      <c r="G594">
        <v>1</v>
      </c>
      <c r="H594" s="4">
        <v>338000</v>
      </c>
      <c r="I594" s="14">
        <v>334600</v>
      </c>
      <c r="J594" s="29" t="s">
        <v>26</v>
      </c>
      <c r="K594">
        <f t="shared" si="72"/>
        <v>4</v>
      </c>
      <c r="L594">
        <f t="shared" si="73"/>
        <v>10</v>
      </c>
      <c r="M594" t="e">
        <f>VLOOKUP(E594,Index!$A$1:$B$7,2,0)</f>
        <v>#N/A</v>
      </c>
      <c r="N594" t="str">
        <f t="shared" si="74"/>
        <v>07/10</v>
      </c>
      <c r="O594" t="str">
        <f t="shared" si="75"/>
        <v>07/10</v>
      </c>
      <c r="Q594" s="14">
        <f t="shared" si="76"/>
        <v>0</v>
      </c>
      <c r="R594" s="14">
        <f t="shared" si="77"/>
        <v>0</v>
      </c>
      <c r="S594" s="14">
        <f t="shared" si="78"/>
        <v>0</v>
      </c>
      <c r="T594">
        <f>IF(F594="Airlines 4",IF(N594&lt;="15/10",IF(O594&gt;="02/10",IF(O594&lt;="30/11",'Data - Answer'!G594*15000,0),0),0),0)</f>
        <v>0</v>
      </c>
      <c r="U594" s="14"/>
      <c r="W594">
        <f t="shared" si="79"/>
        <v>4000</v>
      </c>
    </row>
    <row r="595" spans="2:23">
      <c r="B595" s="1">
        <v>53202630</v>
      </c>
      <c r="C595" s="2">
        <v>42285</v>
      </c>
      <c r="D595" s="2">
        <v>42286</v>
      </c>
      <c r="E595" t="s">
        <v>214</v>
      </c>
      <c r="F595" t="s">
        <v>17</v>
      </c>
      <c r="G595">
        <v>2</v>
      </c>
      <c r="H595" s="4">
        <v>1598000</v>
      </c>
      <c r="I595" s="14">
        <v>1582000</v>
      </c>
      <c r="J595" s="29" t="s">
        <v>26</v>
      </c>
      <c r="K595">
        <f t="shared" si="72"/>
        <v>5</v>
      </c>
      <c r="L595">
        <f t="shared" si="73"/>
        <v>15</v>
      </c>
      <c r="M595" t="e">
        <f>VLOOKUP(E595,Index!$A$1:$B$7,2,0)</f>
        <v>#N/A</v>
      </c>
      <c r="N595" t="str">
        <f t="shared" si="74"/>
        <v>08/10</v>
      </c>
      <c r="O595" t="str">
        <f t="shared" si="75"/>
        <v>09/10</v>
      </c>
      <c r="Q595" s="14">
        <f t="shared" si="76"/>
        <v>0</v>
      </c>
      <c r="R595" s="14">
        <f t="shared" si="77"/>
        <v>0</v>
      </c>
      <c r="S595" s="14">
        <f t="shared" si="78"/>
        <v>0</v>
      </c>
      <c r="T595">
        <f>IF(F595="Airlines 4",IF(N595&lt;="15/10",IF(O595&gt;="02/10",IF(O595&lt;="30/11",'Data - Answer'!G595*15000,0),0),0),0)</f>
        <v>0</v>
      </c>
      <c r="U595" s="14"/>
      <c r="W595">
        <f t="shared" si="79"/>
        <v>4000</v>
      </c>
    </row>
    <row r="596" spans="2:23">
      <c r="B596" s="1">
        <v>53202508</v>
      </c>
      <c r="C596" s="2">
        <v>42285</v>
      </c>
      <c r="D596" s="2">
        <v>42286</v>
      </c>
      <c r="E596" t="s">
        <v>62</v>
      </c>
      <c r="F596" t="s">
        <v>17</v>
      </c>
      <c r="G596">
        <v>1</v>
      </c>
      <c r="H596" s="4">
        <v>529000</v>
      </c>
      <c r="I596" s="14">
        <v>523700</v>
      </c>
      <c r="J596" s="29" t="s">
        <v>24</v>
      </c>
      <c r="K596">
        <f t="shared" si="72"/>
        <v>5</v>
      </c>
      <c r="L596">
        <f t="shared" si="73"/>
        <v>15</v>
      </c>
      <c r="M596" t="str">
        <f>VLOOKUP(E596,Index!$A$1:$B$7,2,0)</f>
        <v>YES</v>
      </c>
      <c r="N596" t="str">
        <f t="shared" si="74"/>
        <v>08/10</v>
      </c>
      <c r="O596" t="str">
        <f t="shared" si="75"/>
        <v>09/10</v>
      </c>
      <c r="Q596" s="14">
        <f t="shared" si="76"/>
        <v>0</v>
      </c>
      <c r="R596" s="14">
        <f t="shared" si="77"/>
        <v>0</v>
      </c>
      <c r="S596" s="14">
        <f t="shared" si="78"/>
        <v>0</v>
      </c>
      <c r="T596">
        <f>IF(F596="Airlines 4",IF(N596&lt;="15/10",IF(O596&gt;="02/10",IF(O596&lt;="30/11",'Data - Answer'!G596*15000,0),0),0),0)</f>
        <v>0</v>
      </c>
      <c r="U596" s="14"/>
      <c r="W596">
        <f t="shared" si="79"/>
        <v>15711</v>
      </c>
    </row>
    <row r="597" spans="2:23">
      <c r="B597" s="1">
        <v>53202473</v>
      </c>
      <c r="C597" s="2">
        <v>42285</v>
      </c>
      <c r="D597" s="2">
        <v>42291</v>
      </c>
      <c r="E597" t="s">
        <v>81</v>
      </c>
      <c r="F597" t="s">
        <v>17</v>
      </c>
      <c r="G597">
        <v>2</v>
      </c>
      <c r="H597" s="4">
        <v>803800</v>
      </c>
      <c r="I597" s="14">
        <v>795000</v>
      </c>
      <c r="J597" s="29" t="s">
        <v>26</v>
      </c>
      <c r="K597">
        <f t="shared" si="72"/>
        <v>5</v>
      </c>
      <c r="L597">
        <f t="shared" si="73"/>
        <v>15</v>
      </c>
      <c r="M597" t="e">
        <f>VLOOKUP(E597,Index!$A$1:$B$7,2,0)</f>
        <v>#N/A</v>
      </c>
      <c r="N597" t="str">
        <f t="shared" si="74"/>
        <v>08/10</v>
      </c>
      <c r="O597" t="str">
        <f t="shared" si="75"/>
        <v>14/10</v>
      </c>
      <c r="Q597" s="14">
        <f t="shared" si="76"/>
        <v>0</v>
      </c>
      <c r="R597" s="14">
        <f t="shared" si="77"/>
        <v>0</v>
      </c>
      <c r="S597" s="14">
        <f t="shared" si="78"/>
        <v>0</v>
      </c>
      <c r="T597">
        <f>IF(F597="Airlines 4",IF(N597&lt;="15/10",IF(O597&gt;="02/10",IF(O597&lt;="30/11",'Data - Answer'!G597*15000,0),0),0),0)</f>
        <v>0</v>
      </c>
      <c r="U597" s="14"/>
      <c r="W597">
        <f t="shared" si="79"/>
        <v>4000</v>
      </c>
    </row>
    <row r="598" spans="2:23">
      <c r="B598" s="1">
        <v>53202531</v>
      </c>
      <c r="C598" s="2">
        <v>42285</v>
      </c>
      <c r="D598" s="2">
        <v>42288</v>
      </c>
      <c r="E598" t="s">
        <v>146</v>
      </c>
      <c r="F598" t="s">
        <v>17</v>
      </c>
      <c r="G598">
        <v>1</v>
      </c>
      <c r="H598" s="4">
        <v>1734000</v>
      </c>
      <c r="I598" s="14">
        <v>1716700</v>
      </c>
      <c r="J598" s="29" t="s">
        <v>24</v>
      </c>
      <c r="K598">
        <f t="shared" si="72"/>
        <v>5</v>
      </c>
      <c r="L598">
        <f t="shared" si="73"/>
        <v>15</v>
      </c>
      <c r="M598" t="e">
        <f>VLOOKUP(E598,Index!$A$1:$B$7,2,0)</f>
        <v>#N/A</v>
      </c>
      <c r="N598" t="str">
        <f t="shared" si="74"/>
        <v>08/10</v>
      </c>
      <c r="O598" t="str">
        <f t="shared" si="75"/>
        <v>11/10</v>
      </c>
      <c r="Q598" s="14">
        <f t="shared" si="76"/>
        <v>0</v>
      </c>
      <c r="R598" s="14">
        <f t="shared" si="77"/>
        <v>0</v>
      </c>
      <c r="S598" s="14">
        <f t="shared" si="78"/>
        <v>0</v>
      </c>
      <c r="T598">
        <f>IF(F598="Airlines 4",IF(N598&lt;="15/10",IF(O598&gt;="02/10",IF(O598&lt;="30/11",'Data - Answer'!G598*15000,0),0),0),0)</f>
        <v>0</v>
      </c>
      <c r="U598" s="14"/>
      <c r="W598">
        <f t="shared" si="79"/>
        <v>51501</v>
      </c>
    </row>
    <row r="599" spans="2:23">
      <c r="B599" s="1">
        <v>53202195</v>
      </c>
      <c r="C599" s="2">
        <v>42285</v>
      </c>
      <c r="D599" s="2">
        <v>42293</v>
      </c>
      <c r="E599" t="s">
        <v>42</v>
      </c>
      <c r="F599" t="s">
        <v>17</v>
      </c>
      <c r="G599">
        <v>1</v>
      </c>
      <c r="H599" s="4">
        <v>727000</v>
      </c>
      <c r="I599" s="14">
        <v>719700</v>
      </c>
      <c r="J599" s="29" t="s">
        <v>26</v>
      </c>
      <c r="K599">
        <f t="shared" si="72"/>
        <v>5</v>
      </c>
      <c r="L599">
        <f t="shared" si="73"/>
        <v>15</v>
      </c>
      <c r="M599" t="e">
        <f>VLOOKUP(E599,Index!$A$1:$B$7,2,0)</f>
        <v>#N/A</v>
      </c>
      <c r="N599" t="str">
        <f t="shared" si="74"/>
        <v>08/10</v>
      </c>
      <c r="O599" t="str">
        <f t="shared" si="75"/>
        <v>16/10</v>
      </c>
      <c r="Q599" s="14">
        <f t="shared" si="76"/>
        <v>0</v>
      </c>
      <c r="R599" s="14">
        <f t="shared" si="77"/>
        <v>0</v>
      </c>
      <c r="S599" s="14">
        <f t="shared" si="78"/>
        <v>0</v>
      </c>
      <c r="T599">
        <f>IF(F599="Airlines 4",IF(N599&lt;="15/10",IF(O599&gt;="02/10",IF(O599&lt;="30/11",'Data - Answer'!G599*15000,0),0),0),0)</f>
        <v>0</v>
      </c>
      <c r="U599" s="14"/>
      <c r="W599">
        <f t="shared" si="79"/>
        <v>4000</v>
      </c>
    </row>
    <row r="600" spans="2:23">
      <c r="B600" s="1">
        <v>53202608</v>
      </c>
      <c r="C600" s="2">
        <v>42285</v>
      </c>
      <c r="D600" s="2">
        <v>42288</v>
      </c>
      <c r="E600" t="s">
        <v>62</v>
      </c>
      <c r="F600" t="s">
        <v>17</v>
      </c>
      <c r="G600">
        <v>3</v>
      </c>
      <c r="H600" s="4">
        <v>1587000</v>
      </c>
      <c r="I600" s="14">
        <v>1571100</v>
      </c>
      <c r="J600" s="29" t="s">
        <v>24</v>
      </c>
      <c r="K600">
        <f t="shared" si="72"/>
        <v>5</v>
      </c>
      <c r="L600">
        <f t="shared" si="73"/>
        <v>15</v>
      </c>
      <c r="M600" t="str">
        <f>VLOOKUP(E600,Index!$A$1:$B$7,2,0)</f>
        <v>YES</v>
      </c>
      <c r="N600" t="str">
        <f t="shared" si="74"/>
        <v>08/10</v>
      </c>
      <c r="O600" t="str">
        <f t="shared" si="75"/>
        <v>11/10</v>
      </c>
      <c r="Q600" s="14">
        <f t="shared" si="76"/>
        <v>0</v>
      </c>
      <c r="R600" s="14">
        <f t="shared" si="77"/>
        <v>0</v>
      </c>
      <c r="S600" s="14">
        <f t="shared" si="78"/>
        <v>0</v>
      </c>
      <c r="T600">
        <f>IF(F600="Airlines 4",IF(N600&lt;="15/10",IF(O600&gt;="02/10",IF(O600&lt;="30/11",'Data - Answer'!G600*15000,0),0),0),0)</f>
        <v>0</v>
      </c>
      <c r="U600" s="14"/>
      <c r="W600">
        <f t="shared" si="79"/>
        <v>47133</v>
      </c>
    </row>
    <row r="601" spans="2:23">
      <c r="B601" s="1">
        <v>53202666</v>
      </c>
      <c r="C601" s="2">
        <v>42285</v>
      </c>
      <c r="D601" s="2">
        <v>42286</v>
      </c>
      <c r="E601" t="s">
        <v>109</v>
      </c>
      <c r="F601" t="s">
        <v>17</v>
      </c>
      <c r="G601">
        <v>2</v>
      </c>
      <c r="H601" s="4">
        <v>893500</v>
      </c>
      <c r="I601" s="14">
        <v>885100</v>
      </c>
      <c r="J601" s="29" t="s">
        <v>22</v>
      </c>
      <c r="K601">
        <f t="shared" si="72"/>
        <v>5</v>
      </c>
      <c r="L601">
        <f t="shared" si="73"/>
        <v>15</v>
      </c>
      <c r="M601" t="e">
        <f>VLOOKUP(E601,Index!$A$1:$B$7,2,0)</f>
        <v>#N/A</v>
      </c>
      <c r="N601" t="str">
        <f t="shared" si="74"/>
        <v>08/10</v>
      </c>
      <c r="O601" t="str">
        <f t="shared" si="75"/>
        <v>09/10</v>
      </c>
      <c r="Q601" s="14">
        <f t="shared" si="76"/>
        <v>0</v>
      </c>
      <c r="R601" s="14">
        <f t="shared" si="77"/>
        <v>0</v>
      </c>
      <c r="S601" s="14">
        <f t="shared" si="78"/>
        <v>0</v>
      </c>
      <c r="T601">
        <f>IF(F601="Airlines 4",IF(N601&lt;="15/10",IF(O601&gt;="02/10",IF(O601&lt;="30/11",'Data - Answer'!G601*15000,0),0),0),0)</f>
        <v>0</v>
      </c>
      <c r="U601" s="14"/>
      <c r="W601">
        <f t="shared" si="79"/>
        <v>0</v>
      </c>
    </row>
    <row r="602" spans="2:23">
      <c r="B602" s="1">
        <v>53202504</v>
      </c>
      <c r="C602" s="2">
        <v>42285</v>
      </c>
      <c r="D602" s="2">
        <v>42287</v>
      </c>
      <c r="E602" t="s">
        <v>42</v>
      </c>
      <c r="F602" t="s">
        <v>17</v>
      </c>
      <c r="G602">
        <v>2</v>
      </c>
      <c r="H602" s="4">
        <v>1454000</v>
      </c>
      <c r="I602" s="14">
        <v>1439400</v>
      </c>
      <c r="J602" s="29" t="s">
        <v>26</v>
      </c>
      <c r="K602">
        <f t="shared" si="72"/>
        <v>5</v>
      </c>
      <c r="L602">
        <f t="shared" si="73"/>
        <v>15</v>
      </c>
      <c r="M602" t="e">
        <f>VLOOKUP(E602,Index!$A$1:$B$7,2,0)</f>
        <v>#N/A</v>
      </c>
      <c r="N602" t="str">
        <f t="shared" si="74"/>
        <v>08/10</v>
      </c>
      <c r="O602" t="str">
        <f t="shared" si="75"/>
        <v>10/10</v>
      </c>
      <c r="Q602" s="14">
        <f t="shared" si="76"/>
        <v>0</v>
      </c>
      <c r="R602" s="14">
        <f t="shared" si="77"/>
        <v>0</v>
      </c>
      <c r="S602" s="14">
        <f t="shared" si="78"/>
        <v>0</v>
      </c>
      <c r="T602">
        <f>IF(F602="Airlines 4",IF(N602&lt;="15/10",IF(O602&gt;="02/10",IF(O602&lt;="30/11",'Data - Answer'!G602*15000,0),0),0),0)</f>
        <v>0</v>
      </c>
      <c r="U602" s="14"/>
      <c r="W602">
        <f t="shared" si="79"/>
        <v>4000</v>
      </c>
    </row>
    <row r="603" spans="2:23">
      <c r="B603" s="1">
        <v>53202619</v>
      </c>
      <c r="C603" s="2">
        <v>42285</v>
      </c>
      <c r="D603" s="2">
        <v>42287</v>
      </c>
      <c r="E603" t="s">
        <v>91</v>
      </c>
      <c r="F603" t="s">
        <v>17</v>
      </c>
      <c r="G603">
        <v>1</v>
      </c>
      <c r="H603" s="4">
        <v>430000</v>
      </c>
      <c r="I603" s="14">
        <v>425700</v>
      </c>
      <c r="J603" s="29" t="s">
        <v>26</v>
      </c>
      <c r="K603">
        <f t="shared" si="72"/>
        <v>5</v>
      </c>
      <c r="L603">
        <f t="shared" si="73"/>
        <v>15</v>
      </c>
      <c r="M603" t="e">
        <f>VLOOKUP(E603,Index!$A$1:$B$7,2,0)</f>
        <v>#N/A</v>
      </c>
      <c r="N603" t="str">
        <f t="shared" si="74"/>
        <v>08/10</v>
      </c>
      <c r="O603" t="str">
        <f t="shared" si="75"/>
        <v>10/10</v>
      </c>
      <c r="Q603" s="14">
        <f t="shared" si="76"/>
        <v>0</v>
      </c>
      <c r="R603" s="14">
        <f t="shared" si="77"/>
        <v>0</v>
      </c>
      <c r="S603" s="14">
        <f t="shared" si="78"/>
        <v>0</v>
      </c>
      <c r="T603">
        <f>IF(F603="Airlines 4",IF(N603&lt;="15/10",IF(O603&gt;="02/10",IF(O603&lt;="30/11",'Data - Answer'!G603*15000,0),0),0),0)</f>
        <v>0</v>
      </c>
      <c r="U603" s="14"/>
      <c r="W603">
        <f t="shared" si="79"/>
        <v>4000</v>
      </c>
    </row>
    <row r="604" spans="2:23">
      <c r="B604" s="1">
        <v>53201705</v>
      </c>
      <c r="C604" s="2">
        <v>42301</v>
      </c>
      <c r="D604" s="2">
        <v>42372</v>
      </c>
      <c r="E604" t="s">
        <v>68</v>
      </c>
      <c r="F604" t="s">
        <v>17</v>
      </c>
      <c r="G604">
        <v>1</v>
      </c>
      <c r="H604" s="4">
        <v>254000</v>
      </c>
      <c r="I604" s="14">
        <v>251500</v>
      </c>
      <c r="J604" s="29" t="s">
        <v>26</v>
      </c>
      <c r="K604">
        <f t="shared" si="72"/>
        <v>7</v>
      </c>
      <c r="L604">
        <f t="shared" si="73"/>
        <v>13</v>
      </c>
      <c r="M604" t="e">
        <f>VLOOKUP(E604,Index!$A$1:$B$7,2,0)</f>
        <v>#N/A</v>
      </c>
      <c r="N604" t="str">
        <f t="shared" si="74"/>
        <v>24/10</v>
      </c>
      <c r="O604" t="str">
        <f t="shared" si="75"/>
        <v>03/01</v>
      </c>
      <c r="Q604" s="14">
        <f t="shared" si="76"/>
        <v>0</v>
      </c>
      <c r="R604" s="14">
        <f t="shared" si="77"/>
        <v>0</v>
      </c>
      <c r="S604" s="14">
        <f t="shared" si="78"/>
        <v>0</v>
      </c>
      <c r="T604">
        <f>IF(F604="Airlines 4",IF(N604&lt;="15/10",IF(O604&gt;="02/10",IF(O604&lt;="30/11",'Data - Answer'!G604*15000,0),0),0),0)</f>
        <v>0</v>
      </c>
      <c r="U604" s="14"/>
      <c r="W604">
        <f t="shared" si="79"/>
        <v>4000</v>
      </c>
    </row>
    <row r="605" spans="2:23">
      <c r="B605" s="1">
        <v>53202656</v>
      </c>
      <c r="C605" s="2">
        <v>42301</v>
      </c>
      <c r="D605" s="2">
        <v>42305</v>
      </c>
      <c r="E605" t="s">
        <v>212</v>
      </c>
      <c r="F605" t="s">
        <v>17</v>
      </c>
      <c r="G605">
        <v>1</v>
      </c>
      <c r="H605" s="4">
        <v>553000</v>
      </c>
      <c r="I605" s="14">
        <v>547500</v>
      </c>
      <c r="J605" s="29" t="s">
        <v>26</v>
      </c>
      <c r="K605">
        <f t="shared" si="72"/>
        <v>7</v>
      </c>
      <c r="L605">
        <f t="shared" si="73"/>
        <v>13</v>
      </c>
      <c r="M605" t="e">
        <f>VLOOKUP(E605,Index!$A$1:$B$7,2,0)</f>
        <v>#N/A</v>
      </c>
      <c r="N605" t="str">
        <f t="shared" si="74"/>
        <v>24/10</v>
      </c>
      <c r="O605" t="str">
        <f t="shared" si="75"/>
        <v>28/10</v>
      </c>
      <c r="Q605" s="14">
        <f t="shared" si="76"/>
        <v>0</v>
      </c>
      <c r="R605" s="14">
        <f t="shared" si="77"/>
        <v>0</v>
      </c>
      <c r="S605" s="14">
        <f t="shared" si="78"/>
        <v>0</v>
      </c>
      <c r="T605">
        <f>IF(F605="Airlines 4",IF(N605&lt;="15/10",IF(O605&gt;="02/10",IF(O605&lt;="30/11",'Data - Answer'!G605*15000,0),0),0),0)</f>
        <v>0</v>
      </c>
      <c r="U605" s="14"/>
      <c r="W605">
        <f t="shared" si="79"/>
        <v>4000</v>
      </c>
    </row>
    <row r="606" spans="2:23">
      <c r="B606" s="1">
        <v>53202621</v>
      </c>
      <c r="C606" s="2">
        <v>42301</v>
      </c>
      <c r="D606" s="2">
        <v>42303</v>
      </c>
      <c r="E606" t="s">
        <v>212</v>
      </c>
      <c r="F606" t="s">
        <v>17</v>
      </c>
      <c r="G606">
        <v>1</v>
      </c>
      <c r="H606" s="4">
        <v>553000</v>
      </c>
      <c r="I606" s="14">
        <v>547500</v>
      </c>
      <c r="J606" s="29" t="s">
        <v>26</v>
      </c>
      <c r="K606">
        <f t="shared" si="72"/>
        <v>7</v>
      </c>
      <c r="L606">
        <f t="shared" si="73"/>
        <v>13</v>
      </c>
      <c r="M606" t="e">
        <f>VLOOKUP(E606,Index!$A$1:$B$7,2,0)</f>
        <v>#N/A</v>
      </c>
      <c r="N606" t="str">
        <f t="shared" si="74"/>
        <v>24/10</v>
      </c>
      <c r="O606" t="str">
        <f t="shared" si="75"/>
        <v>26/10</v>
      </c>
      <c r="Q606" s="14">
        <f t="shared" si="76"/>
        <v>0</v>
      </c>
      <c r="R606" s="14">
        <f t="shared" si="77"/>
        <v>0</v>
      </c>
      <c r="S606" s="14">
        <f t="shared" si="78"/>
        <v>0</v>
      </c>
      <c r="T606">
        <f>IF(F606="Airlines 4",IF(N606&lt;="15/10",IF(O606&gt;="02/10",IF(O606&lt;="30/11",'Data - Answer'!G606*15000,0),0),0),0)</f>
        <v>0</v>
      </c>
      <c r="U606" s="14"/>
      <c r="W606">
        <f t="shared" si="79"/>
        <v>4000</v>
      </c>
    </row>
    <row r="607" spans="2:23">
      <c r="B607" s="1">
        <v>53202374</v>
      </c>
      <c r="C607" s="2">
        <v>42289</v>
      </c>
      <c r="D607" s="2">
        <v>42290</v>
      </c>
      <c r="E607" t="s">
        <v>42</v>
      </c>
      <c r="F607" t="s">
        <v>17</v>
      </c>
      <c r="G607">
        <v>1</v>
      </c>
      <c r="H607" s="4">
        <v>727000</v>
      </c>
      <c r="I607" s="14">
        <v>719700</v>
      </c>
      <c r="J607" s="29" t="s">
        <v>26</v>
      </c>
      <c r="K607">
        <f t="shared" si="72"/>
        <v>2</v>
      </c>
      <c r="L607">
        <f t="shared" si="73"/>
        <v>4</v>
      </c>
      <c r="M607" t="e">
        <f>VLOOKUP(E607,Index!$A$1:$B$7,2,0)</f>
        <v>#N/A</v>
      </c>
      <c r="N607" t="str">
        <f t="shared" si="74"/>
        <v>12/10</v>
      </c>
      <c r="O607" t="str">
        <f t="shared" si="75"/>
        <v>13/10</v>
      </c>
      <c r="Q607" s="14">
        <f t="shared" si="76"/>
        <v>0</v>
      </c>
      <c r="R607" s="14">
        <f t="shared" si="77"/>
        <v>0</v>
      </c>
      <c r="S607" s="14">
        <f t="shared" si="78"/>
        <v>0</v>
      </c>
      <c r="T607">
        <f>IF(F607="Airlines 4",IF(N607&lt;="15/10",IF(O607&gt;="02/10",IF(O607&lt;="30/11",'Data - Answer'!G607*15000,0),0),0),0)</f>
        <v>0</v>
      </c>
      <c r="U607" s="14"/>
      <c r="W607">
        <f t="shared" si="79"/>
        <v>4000</v>
      </c>
    </row>
    <row r="608" spans="2:23">
      <c r="B608" s="1">
        <v>53200040</v>
      </c>
      <c r="C608" s="2">
        <v>42289</v>
      </c>
      <c r="D608" s="2">
        <v>42290</v>
      </c>
      <c r="E608" t="s">
        <v>215</v>
      </c>
      <c r="F608" t="s">
        <v>17</v>
      </c>
      <c r="G608">
        <v>1</v>
      </c>
      <c r="H608" s="4">
        <v>529000</v>
      </c>
      <c r="I608" s="14">
        <v>523700</v>
      </c>
      <c r="J608" s="29" t="s">
        <v>26</v>
      </c>
      <c r="K608">
        <f t="shared" si="72"/>
        <v>2</v>
      </c>
      <c r="L608">
        <f t="shared" si="73"/>
        <v>4</v>
      </c>
      <c r="M608" t="e">
        <f>VLOOKUP(E608,Index!$A$1:$B$7,2,0)</f>
        <v>#N/A</v>
      </c>
      <c r="N608" t="str">
        <f t="shared" si="74"/>
        <v>12/10</v>
      </c>
      <c r="O608" t="str">
        <f t="shared" si="75"/>
        <v>13/10</v>
      </c>
      <c r="Q608" s="14">
        <f t="shared" si="76"/>
        <v>0</v>
      </c>
      <c r="R608" s="14">
        <f t="shared" si="77"/>
        <v>0</v>
      </c>
      <c r="S608" s="14">
        <f t="shared" si="78"/>
        <v>0</v>
      </c>
      <c r="T608">
        <f>IF(F608="Airlines 4",IF(N608&lt;="15/10",IF(O608&gt;="02/10",IF(O608&lt;="30/11",'Data - Answer'!G608*15000,0),0),0),0)</f>
        <v>0</v>
      </c>
      <c r="U608" s="14"/>
      <c r="W608">
        <f t="shared" si="79"/>
        <v>4000</v>
      </c>
    </row>
    <row r="609" spans="2:23">
      <c r="B609" s="1">
        <v>53202606</v>
      </c>
      <c r="C609" s="2">
        <v>42289</v>
      </c>
      <c r="D609" s="2">
        <v>42291</v>
      </c>
      <c r="E609" t="s">
        <v>62</v>
      </c>
      <c r="F609" t="s">
        <v>17</v>
      </c>
      <c r="G609">
        <v>1</v>
      </c>
      <c r="H609" s="4">
        <v>639000</v>
      </c>
      <c r="I609" s="14">
        <v>632600</v>
      </c>
      <c r="J609" s="29" t="s">
        <v>26</v>
      </c>
      <c r="K609">
        <f t="shared" si="72"/>
        <v>2</v>
      </c>
      <c r="L609">
        <f t="shared" si="73"/>
        <v>4</v>
      </c>
      <c r="M609" t="str">
        <f>VLOOKUP(E609,Index!$A$1:$B$7,2,0)</f>
        <v>YES</v>
      </c>
      <c r="N609" t="str">
        <f t="shared" si="74"/>
        <v>12/10</v>
      </c>
      <c r="O609" t="str">
        <f t="shared" si="75"/>
        <v>14/10</v>
      </c>
      <c r="Q609" s="14">
        <f t="shared" si="76"/>
        <v>0</v>
      </c>
      <c r="R609" s="14">
        <f t="shared" si="77"/>
        <v>0</v>
      </c>
      <c r="S609" s="14">
        <f t="shared" si="78"/>
        <v>0</v>
      </c>
      <c r="T609">
        <f>IF(F609="Airlines 4",IF(N609&lt;="15/10",IF(O609&gt;="02/10",IF(O609&lt;="30/11",'Data - Answer'!G609*15000,0),0),0),0)</f>
        <v>0</v>
      </c>
      <c r="U609" s="14"/>
      <c r="W609">
        <f t="shared" si="79"/>
        <v>4000</v>
      </c>
    </row>
    <row r="610" spans="2:23">
      <c r="B610" s="1">
        <v>53202593</v>
      </c>
      <c r="C610" s="2">
        <v>42289</v>
      </c>
      <c r="D610" s="2">
        <v>42290</v>
      </c>
      <c r="E610" t="s">
        <v>43</v>
      </c>
      <c r="F610" t="s">
        <v>17</v>
      </c>
      <c r="G610">
        <v>1</v>
      </c>
      <c r="H610" s="4">
        <v>1697000</v>
      </c>
      <c r="I610" s="14">
        <v>1680000</v>
      </c>
      <c r="J610" s="29" t="s">
        <v>24</v>
      </c>
      <c r="K610">
        <f t="shared" si="72"/>
        <v>2</v>
      </c>
      <c r="L610">
        <f t="shared" si="73"/>
        <v>4</v>
      </c>
      <c r="M610" t="str">
        <f>VLOOKUP(E610,Index!$A$1:$B$7,2,0)</f>
        <v>YES</v>
      </c>
      <c r="N610" t="str">
        <f t="shared" si="74"/>
        <v>12/10</v>
      </c>
      <c r="O610" t="str">
        <f t="shared" si="75"/>
        <v>13/10</v>
      </c>
      <c r="Q610" s="14">
        <f t="shared" si="76"/>
        <v>0</v>
      </c>
      <c r="R610" s="14">
        <f t="shared" si="77"/>
        <v>0</v>
      </c>
      <c r="S610" s="14">
        <f t="shared" si="78"/>
        <v>0</v>
      </c>
      <c r="T610">
        <f>IF(F610="Airlines 4",IF(N610&lt;="15/10",IF(O610&gt;="02/10",IF(O610&lt;="30/11",'Data - Answer'!G610*15000,0),0),0),0)</f>
        <v>0</v>
      </c>
      <c r="U610" s="14"/>
      <c r="W610">
        <f t="shared" si="79"/>
        <v>50400</v>
      </c>
    </row>
    <row r="611" spans="2:23">
      <c r="B611" s="1">
        <v>53202478</v>
      </c>
      <c r="C611" s="2">
        <v>42288</v>
      </c>
      <c r="D611" s="2">
        <v>42296</v>
      </c>
      <c r="E611" t="s">
        <v>95</v>
      </c>
      <c r="F611" t="s">
        <v>17</v>
      </c>
      <c r="G611">
        <v>1</v>
      </c>
      <c r="H611" s="4">
        <v>619000</v>
      </c>
      <c r="I611" s="14">
        <v>612800</v>
      </c>
      <c r="J611" s="29" t="s">
        <v>26</v>
      </c>
      <c r="K611">
        <f t="shared" si="72"/>
        <v>1</v>
      </c>
      <c r="L611">
        <f t="shared" si="73"/>
        <v>16</v>
      </c>
      <c r="M611" t="e">
        <f>VLOOKUP(E611,Index!$A$1:$B$7,2,0)</f>
        <v>#N/A</v>
      </c>
      <c r="N611" t="str">
        <f t="shared" si="74"/>
        <v>11/10</v>
      </c>
      <c r="O611" t="str">
        <f t="shared" si="75"/>
        <v>19/10</v>
      </c>
      <c r="Q611" s="14">
        <f t="shared" si="76"/>
        <v>0</v>
      </c>
      <c r="R611" s="14">
        <f t="shared" si="77"/>
        <v>0</v>
      </c>
      <c r="S611" s="14">
        <f t="shared" si="78"/>
        <v>0</v>
      </c>
      <c r="T611">
        <f>IF(F611="Airlines 4",IF(N611&lt;="15/10",IF(O611&gt;="02/10",IF(O611&lt;="30/11",'Data - Answer'!G611*15000,0),0),0),0)</f>
        <v>0</v>
      </c>
      <c r="U611" s="14"/>
      <c r="W611">
        <f t="shared" si="79"/>
        <v>4000</v>
      </c>
    </row>
    <row r="612" spans="2:23">
      <c r="B612" s="1">
        <v>53201820</v>
      </c>
      <c r="C612" s="2">
        <v>42288</v>
      </c>
      <c r="D612" s="2">
        <v>42376</v>
      </c>
      <c r="E612" t="s">
        <v>208</v>
      </c>
      <c r="F612" t="s">
        <v>17</v>
      </c>
      <c r="G612">
        <v>1</v>
      </c>
      <c r="H612" s="4">
        <v>443000</v>
      </c>
      <c r="I612" s="14">
        <v>438600</v>
      </c>
      <c r="J612" s="29" t="s">
        <v>24</v>
      </c>
      <c r="K612">
        <f t="shared" si="72"/>
        <v>1</v>
      </c>
      <c r="L612">
        <f t="shared" si="73"/>
        <v>16</v>
      </c>
      <c r="M612" t="e">
        <f>VLOOKUP(E612,Index!$A$1:$B$7,2,0)</f>
        <v>#N/A</v>
      </c>
      <c r="N612" t="str">
        <f t="shared" si="74"/>
        <v>11/10</v>
      </c>
      <c r="O612" t="str">
        <f t="shared" si="75"/>
        <v>07/01</v>
      </c>
      <c r="Q612" s="14">
        <f t="shared" si="76"/>
        <v>0</v>
      </c>
      <c r="R612" s="14">
        <f t="shared" si="77"/>
        <v>0</v>
      </c>
      <c r="S612" s="14">
        <f t="shared" si="78"/>
        <v>0</v>
      </c>
      <c r="T612">
        <f>IF(F612="Airlines 4",IF(N612&lt;="15/10",IF(O612&gt;="02/10",IF(O612&lt;="30/11",'Data - Answer'!G612*15000,0),0),0),0)</f>
        <v>0</v>
      </c>
      <c r="U612" s="14"/>
      <c r="W612">
        <f t="shared" si="79"/>
        <v>13158</v>
      </c>
    </row>
    <row r="613" spans="2:23">
      <c r="B613" s="1">
        <v>53202667</v>
      </c>
      <c r="C613" s="2">
        <v>42288</v>
      </c>
      <c r="D613" s="2">
        <v>42289</v>
      </c>
      <c r="E613" t="s">
        <v>101</v>
      </c>
      <c r="F613" t="s">
        <v>17</v>
      </c>
      <c r="G613">
        <v>1</v>
      </c>
      <c r="H613" s="4">
        <v>694000</v>
      </c>
      <c r="I613" s="14">
        <v>687100</v>
      </c>
      <c r="J613" s="29" t="s">
        <v>26</v>
      </c>
      <c r="K613">
        <f t="shared" si="72"/>
        <v>1</v>
      </c>
      <c r="L613">
        <f t="shared" si="73"/>
        <v>16</v>
      </c>
      <c r="M613" t="e">
        <f>VLOOKUP(E613,Index!$A$1:$B$7,2,0)</f>
        <v>#N/A</v>
      </c>
      <c r="N613" t="str">
        <f t="shared" si="74"/>
        <v>11/10</v>
      </c>
      <c r="O613" t="str">
        <f t="shared" si="75"/>
        <v>12/10</v>
      </c>
      <c r="Q613" s="14">
        <f t="shared" si="76"/>
        <v>0</v>
      </c>
      <c r="R613" s="14">
        <f t="shared" si="77"/>
        <v>0</v>
      </c>
      <c r="S613" s="14">
        <f t="shared" si="78"/>
        <v>0</v>
      </c>
      <c r="T613">
        <f>IF(F613="Airlines 4",IF(N613&lt;="15/10",IF(O613&gt;="02/10",IF(O613&lt;="30/11",'Data - Answer'!G613*15000,0),0),0),0)</f>
        <v>0</v>
      </c>
      <c r="U613" s="14"/>
      <c r="W613">
        <f t="shared" si="79"/>
        <v>4000</v>
      </c>
    </row>
    <row r="614" spans="2:23">
      <c r="B614" s="1">
        <v>53201834</v>
      </c>
      <c r="C614" s="2">
        <v>42288</v>
      </c>
      <c r="D614" s="2">
        <v>42292</v>
      </c>
      <c r="E614" t="s">
        <v>42</v>
      </c>
      <c r="F614" t="s">
        <v>17</v>
      </c>
      <c r="G614">
        <v>1</v>
      </c>
      <c r="H614" s="4">
        <v>727000</v>
      </c>
      <c r="I614" s="14">
        <v>719700</v>
      </c>
      <c r="J614" s="29" t="s">
        <v>24</v>
      </c>
      <c r="K614">
        <f t="shared" si="72"/>
        <v>1</v>
      </c>
      <c r="L614">
        <f t="shared" si="73"/>
        <v>16</v>
      </c>
      <c r="M614" t="e">
        <f>VLOOKUP(E614,Index!$A$1:$B$7,2,0)</f>
        <v>#N/A</v>
      </c>
      <c r="N614" t="str">
        <f t="shared" si="74"/>
        <v>11/10</v>
      </c>
      <c r="O614" t="str">
        <f t="shared" si="75"/>
        <v>15/10</v>
      </c>
      <c r="Q614" s="14">
        <f t="shared" si="76"/>
        <v>0</v>
      </c>
      <c r="R614" s="14">
        <f t="shared" si="77"/>
        <v>0</v>
      </c>
      <c r="S614" s="14">
        <f t="shared" si="78"/>
        <v>0</v>
      </c>
      <c r="T614">
        <f>IF(F614="Airlines 4",IF(N614&lt;="15/10",IF(O614&gt;="02/10",IF(O614&lt;="30/11",'Data - Answer'!G614*15000,0),0),0),0)</f>
        <v>0</v>
      </c>
      <c r="U614" s="14"/>
      <c r="W614">
        <f t="shared" si="79"/>
        <v>21591</v>
      </c>
    </row>
    <row r="615" spans="2:23">
      <c r="B615" s="1">
        <v>53202671</v>
      </c>
      <c r="C615" s="2">
        <v>42288</v>
      </c>
      <c r="D615" s="2">
        <v>42289</v>
      </c>
      <c r="E615" t="s">
        <v>58</v>
      </c>
      <c r="F615" t="s">
        <v>17</v>
      </c>
      <c r="G615">
        <v>1</v>
      </c>
      <c r="H615" s="4">
        <v>804000</v>
      </c>
      <c r="I615" s="14">
        <v>796700</v>
      </c>
      <c r="J615" s="29" t="s">
        <v>22</v>
      </c>
      <c r="K615">
        <f t="shared" si="72"/>
        <v>1</v>
      </c>
      <c r="L615">
        <f t="shared" si="73"/>
        <v>16</v>
      </c>
      <c r="M615" t="e">
        <f>VLOOKUP(E615,Index!$A$1:$B$7,2,0)</f>
        <v>#N/A</v>
      </c>
      <c r="N615" t="str">
        <f t="shared" si="74"/>
        <v>11/10</v>
      </c>
      <c r="O615" t="str">
        <f t="shared" si="75"/>
        <v>12/10</v>
      </c>
      <c r="Q615" s="14">
        <f t="shared" si="76"/>
        <v>0</v>
      </c>
      <c r="R615" s="14">
        <f t="shared" si="77"/>
        <v>0</v>
      </c>
      <c r="S615" s="14">
        <f t="shared" si="78"/>
        <v>0</v>
      </c>
      <c r="T615">
        <f>IF(F615="Airlines 4",IF(N615&lt;="15/10",IF(O615&gt;="02/10",IF(O615&lt;="30/11",'Data - Answer'!G615*15000,0),0),0),0)</f>
        <v>0</v>
      </c>
      <c r="U615" s="14"/>
      <c r="W615">
        <f t="shared" si="79"/>
        <v>0</v>
      </c>
    </row>
    <row r="616" spans="2:23">
      <c r="B616" s="1">
        <v>53202634</v>
      </c>
      <c r="C616" s="2">
        <v>42288</v>
      </c>
      <c r="D616" s="2">
        <v>42289</v>
      </c>
      <c r="E616" t="s">
        <v>91</v>
      </c>
      <c r="F616" t="s">
        <v>17</v>
      </c>
      <c r="G616">
        <v>2</v>
      </c>
      <c r="H616" s="4">
        <v>860000</v>
      </c>
      <c r="I616" s="14">
        <v>851400</v>
      </c>
      <c r="J616" s="29" t="s">
        <v>26</v>
      </c>
      <c r="K616">
        <f t="shared" si="72"/>
        <v>1</v>
      </c>
      <c r="L616">
        <f t="shared" si="73"/>
        <v>16</v>
      </c>
      <c r="M616" t="e">
        <f>VLOOKUP(E616,Index!$A$1:$B$7,2,0)</f>
        <v>#N/A</v>
      </c>
      <c r="N616" t="str">
        <f t="shared" si="74"/>
        <v>11/10</v>
      </c>
      <c r="O616" t="str">
        <f t="shared" si="75"/>
        <v>12/10</v>
      </c>
      <c r="Q616" s="14">
        <f t="shared" si="76"/>
        <v>0</v>
      </c>
      <c r="R616" s="14">
        <f t="shared" si="77"/>
        <v>0</v>
      </c>
      <c r="S616" s="14">
        <f t="shared" si="78"/>
        <v>0</v>
      </c>
      <c r="T616">
        <f>IF(F616="Airlines 4",IF(N616&lt;="15/10",IF(O616&gt;="02/10",IF(O616&lt;="30/11",'Data - Answer'!G616*15000,0),0),0),0)</f>
        <v>0</v>
      </c>
      <c r="U616" s="14"/>
      <c r="W616">
        <f t="shared" si="79"/>
        <v>4000</v>
      </c>
    </row>
    <row r="617" spans="2:23">
      <c r="B617" s="1">
        <v>53202641</v>
      </c>
      <c r="C617" s="2">
        <v>42288</v>
      </c>
      <c r="D617" s="2">
        <v>42294</v>
      </c>
      <c r="E617" t="s">
        <v>91</v>
      </c>
      <c r="F617" t="s">
        <v>17</v>
      </c>
      <c r="G617">
        <v>1</v>
      </c>
      <c r="H617" s="4">
        <v>430000</v>
      </c>
      <c r="I617" s="14">
        <v>425700</v>
      </c>
      <c r="J617" s="29" t="s">
        <v>26</v>
      </c>
      <c r="K617">
        <f t="shared" si="72"/>
        <v>1</v>
      </c>
      <c r="L617">
        <f t="shared" si="73"/>
        <v>16</v>
      </c>
      <c r="M617" t="e">
        <f>VLOOKUP(E617,Index!$A$1:$B$7,2,0)</f>
        <v>#N/A</v>
      </c>
      <c r="N617" t="str">
        <f t="shared" si="74"/>
        <v>11/10</v>
      </c>
      <c r="O617" t="str">
        <f t="shared" si="75"/>
        <v>17/10</v>
      </c>
      <c r="Q617" s="14">
        <f t="shared" si="76"/>
        <v>0</v>
      </c>
      <c r="R617" s="14">
        <f t="shared" si="77"/>
        <v>0</v>
      </c>
      <c r="S617" s="14">
        <f t="shared" si="78"/>
        <v>0</v>
      </c>
      <c r="T617">
        <f>IF(F617="Airlines 4",IF(N617&lt;="15/10",IF(O617&gt;="02/10",IF(O617&lt;="30/11",'Data - Answer'!G617*15000,0),0),0),0)</f>
        <v>0</v>
      </c>
      <c r="U617" s="14"/>
      <c r="W617">
        <f t="shared" si="79"/>
        <v>4000</v>
      </c>
    </row>
    <row r="618" spans="2:23">
      <c r="B618" s="1">
        <v>53202674</v>
      </c>
      <c r="C618" s="2">
        <v>42288</v>
      </c>
      <c r="D618" s="2">
        <v>42290</v>
      </c>
      <c r="E618" t="s">
        <v>72</v>
      </c>
      <c r="F618" t="s">
        <v>17</v>
      </c>
      <c r="G618">
        <v>2</v>
      </c>
      <c r="H618" s="4">
        <v>1097600</v>
      </c>
      <c r="I618" s="14">
        <v>1086600</v>
      </c>
      <c r="J618" s="29" t="s">
        <v>26</v>
      </c>
      <c r="K618">
        <f t="shared" si="72"/>
        <v>1</v>
      </c>
      <c r="L618">
        <f t="shared" si="73"/>
        <v>16</v>
      </c>
      <c r="M618" t="e">
        <f>VLOOKUP(E618,Index!$A$1:$B$7,2,0)</f>
        <v>#N/A</v>
      </c>
      <c r="N618" t="str">
        <f t="shared" si="74"/>
        <v>11/10</v>
      </c>
      <c r="O618" t="str">
        <f t="shared" si="75"/>
        <v>13/10</v>
      </c>
      <c r="Q618" s="14">
        <f t="shared" si="76"/>
        <v>0</v>
      </c>
      <c r="R618" s="14">
        <f t="shared" si="77"/>
        <v>0</v>
      </c>
      <c r="S618" s="14">
        <f t="shared" si="78"/>
        <v>0</v>
      </c>
      <c r="T618">
        <f>IF(F618="Airlines 4",IF(N618&lt;="15/10",IF(O618&gt;="02/10",IF(O618&lt;="30/11",'Data - Answer'!G618*15000,0),0),0),0)</f>
        <v>0</v>
      </c>
      <c r="U618" s="14"/>
      <c r="W618">
        <f t="shared" si="79"/>
        <v>4000</v>
      </c>
    </row>
    <row r="619" spans="2:23">
      <c r="B619" s="1">
        <v>53202654</v>
      </c>
      <c r="C619" s="2">
        <v>42288</v>
      </c>
      <c r="D619" s="2">
        <v>42290</v>
      </c>
      <c r="E619" t="s">
        <v>91</v>
      </c>
      <c r="F619" t="s">
        <v>17</v>
      </c>
      <c r="G619">
        <v>2</v>
      </c>
      <c r="H619" s="4">
        <v>778600</v>
      </c>
      <c r="I619" s="14">
        <v>770800</v>
      </c>
      <c r="J619" s="29" t="s">
        <v>26</v>
      </c>
      <c r="K619">
        <f t="shared" si="72"/>
        <v>1</v>
      </c>
      <c r="L619">
        <f t="shared" si="73"/>
        <v>16</v>
      </c>
      <c r="M619" t="e">
        <f>VLOOKUP(E619,Index!$A$1:$B$7,2,0)</f>
        <v>#N/A</v>
      </c>
      <c r="N619" t="str">
        <f t="shared" si="74"/>
        <v>11/10</v>
      </c>
      <c r="O619" t="str">
        <f t="shared" si="75"/>
        <v>13/10</v>
      </c>
      <c r="Q619" s="14">
        <f t="shared" si="76"/>
        <v>0</v>
      </c>
      <c r="R619" s="14">
        <f t="shared" si="77"/>
        <v>0</v>
      </c>
      <c r="S619" s="14">
        <f t="shared" si="78"/>
        <v>0</v>
      </c>
      <c r="T619">
        <f>IF(F619="Airlines 4",IF(N619&lt;="15/10",IF(O619&gt;="02/10",IF(O619&lt;="30/11",'Data - Answer'!G619*15000,0),0),0),0)</f>
        <v>0</v>
      </c>
      <c r="U619" s="14"/>
      <c r="W619">
        <f t="shared" si="79"/>
        <v>4000</v>
      </c>
    </row>
    <row r="620" spans="2:23">
      <c r="B620" s="1">
        <v>53202267</v>
      </c>
      <c r="C620" s="2">
        <v>42288</v>
      </c>
      <c r="D620" s="2">
        <v>42290</v>
      </c>
      <c r="E620" t="s">
        <v>216</v>
      </c>
      <c r="F620" t="s">
        <v>17</v>
      </c>
      <c r="G620">
        <v>2</v>
      </c>
      <c r="H620" s="4">
        <v>1146000</v>
      </c>
      <c r="I620" s="14">
        <v>1134600</v>
      </c>
      <c r="J620" s="29" t="s">
        <v>26</v>
      </c>
      <c r="K620">
        <f t="shared" si="72"/>
        <v>1</v>
      </c>
      <c r="L620">
        <f t="shared" si="73"/>
        <v>16</v>
      </c>
      <c r="M620" t="e">
        <f>VLOOKUP(E620,Index!$A$1:$B$7,2,0)</f>
        <v>#N/A</v>
      </c>
      <c r="N620" t="str">
        <f t="shared" si="74"/>
        <v>11/10</v>
      </c>
      <c r="O620" t="str">
        <f t="shared" si="75"/>
        <v>13/10</v>
      </c>
      <c r="Q620" s="14">
        <f t="shared" si="76"/>
        <v>0</v>
      </c>
      <c r="R620" s="14">
        <f t="shared" si="77"/>
        <v>0</v>
      </c>
      <c r="S620" s="14">
        <f t="shared" si="78"/>
        <v>0</v>
      </c>
      <c r="T620">
        <f>IF(F620="Airlines 4",IF(N620&lt;="15/10",IF(O620&gt;="02/10",IF(O620&lt;="30/11",'Data - Answer'!G620*15000,0),0),0),0)</f>
        <v>0</v>
      </c>
      <c r="U620" s="14"/>
      <c r="W620">
        <f t="shared" si="79"/>
        <v>4000</v>
      </c>
    </row>
    <row r="621" spans="2:23">
      <c r="B621" s="1">
        <v>53202201</v>
      </c>
      <c r="C621" s="2">
        <v>42288</v>
      </c>
      <c r="D621" s="2">
        <v>42289</v>
      </c>
      <c r="E621" t="s">
        <v>146</v>
      </c>
      <c r="F621" t="s">
        <v>17</v>
      </c>
      <c r="G621">
        <v>2</v>
      </c>
      <c r="H621" s="4">
        <v>3638000</v>
      </c>
      <c r="I621" s="14">
        <v>3603400</v>
      </c>
      <c r="J621" s="29" t="s">
        <v>26</v>
      </c>
      <c r="K621">
        <f t="shared" si="72"/>
        <v>1</v>
      </c>
      <c r="L621">
        <f t="shared" si="73"/>
        <v>16</v>
      </c>
      <c r="M621" t="e">
        <f>VLOOKUP(E621,Index!$A$1:$B$7,2,0)</f>
        <v>#N/A</v>
      </c>
      <c r="N621" t="str">
        <f t="shared" si="74"/>
        <v>11/10</v>
      </c>
      <c r="O621" t="str">
        <f t="shared" si="75"/>
        <v>12/10</v>
      </c>
      <c r="Q621" s="14">
        <f t="shared" si="76"/>
        <v>0</v>
      </c>
      <c r="R621" s="14">
        <f t="shared" si="77"/>
        <v>0</v>
      </c>
      <c r="S621" s="14">
        <f t="shared" si="78"/>
        <v>0</v>
      </c>
      <c r="T621">
        <f>IF(F621="Airlines 4",IF(N621&lt;="15/10",IF(O621&gt;="02/10",IF(O621&lt;="30/11",'Data - Answer'!G621*15000,0),0),0),0)</f>
        <v>0</v>
      </c>
      <c r="U621" s="14"/>
      <c r="W621">
        <f t="shared" si="79"/>
        <v>4000</v>
      </c>
    </row>
    <row r="622" spans="2:23">
      <c r="B622" s="1">
        <v>53202711</v>
      </c>
      <c r="C622" s="2">
        <v>42292</v>
      </c>
      <c r="D622" s="2">
        <v>42294</v>
      </c>
      <c r="E622" t="s">
        <v>65</v>
      </c>
      <c r="F622" t="s">
        <v>17</v>
      </c>
      <c r="G622">
        <v>1</v>
      </c>
      <c r="H622" s="4">
        <v>332000</v>
      </c>
      <c r="I622" s="14">
        <v>328700</v>
      </c>
      <c r="J622" s="29" t="s">
        <v>26</v>
      </c>
      <c r="K622">
        <f t="shared" si="72"/>
        <v>5</v>
      </c>
      <c r="L622">
        <f t="shared" si="73"/>
        <v>11</v>
      </c>
      <c r="M622" t="e">
        <f>VLOOKUP(E622,Index!$A$1:$B$7,2,0)</f>
        <v>#N/A</v>
      </c>
      <c r="N622" t="str">
        <f t="shared" si="74"/>
        <v>15/10</v>
      </c>
      <c r="O622" t="str">
        <f t="shared" si="75"/>
        <v>17/10</v>
      </c>
      <c r="Q622" s="14">
        <f t="shared" si="76"/>
        <v>0</v>
      </c>
      <c r="R622" s="14">
        <f t="shared" si="77"/>
        <v>0</v>
      </c>
      <c r="S622" s="14">
        <f t="shared" si="78"/>
        <v>0</v>
      </c>
      <c r="T622">
        <f>IF(F622="Airlines 4",IF(N622&lt;="15/10",IF(O622&gt;="02/10",IF(O622&lt;="30/11",'Data - Answer'!G622*15000,0),0),0),0)</f>
        <v>0</v>
      </c>
      <c r="U622" s="14"/>
      <c r="W622">
        <f t="shared" si="79"/>
        <v>4000</v>
      </c>
    </row>
    <row r="623" spans="2:23">
      <c r="B623" s="1">
        <v>53201965</v>
      </c>
      <c r="C623" s="2">
        <v>42292</v>
      </c>
      <c r="D623" s="2">
        <v>42294</v>
      </c>
      <c r="E623" t="s">
        <v>50</v>
      </c>
      <c r="F623" t="s">
        <v>17</v>
      </c>
      <c r="G623">
        <v>1</v>
      </c>
      <c r="H623" s="4">
        <v>397000</v>
      </c>
      <c r="I623" s="14">
        <v>393000</v>
      </c>
      <c r="J623" s="29" t="s">
        <v>26</v>
      </c>
      <c r="K623">
        <f t="shared" si="72"/>
        <v>5</v>
      </c>
      <c r="L623">
        <f t="shared" si="73"/>
        <v>11</v>
      </c>
      <c r="M623" t="e">
        <f>VLOOKUP(E623,Index!$A$1:$B$7,2,0)</f>
        <v>#N/A</v>
      </c>
      <c r="N623" t="str">
        <f t="shared" si="74"/>
        <v>15/10</v>
      </c>
      <c r="O623" t="str">
        <f t="shared" si="75"/>
        <v>17/10</v>
      </c>
      <c r="Q623" s="14">
        <f t="shared" si="76"/>
        <v>0</v>
      </c>
      <c r="R623" s="14">
        <f t="shared" si="77"/>
        <v>0</v>
      </c>
      <c r="S623" s="14">
        <f t="shared" si="78"/>
        <v>0</v>
      </c>
      <c r="T623">
        <f>IF(F623="Airlines 4",IF(N623&lt;="15/10",IF(O623&gt;="02/10",IF(O623&lt;="30/11",'Data - Answer'!G623*15000,0),0),0),0)</f>
        <v>0</v>
      </c>
      <c r="U623" s="14"/>
      <c r="W623">
        <f t="shared" si="79"/>
        <v>4000</v>
      </c>
    </row>
    <row r="624" spans="2:23">
      <c r="B624" s="1">
        <v>53201117</v>
      </c>
      <c r="C624" s="2">
        <v>42292</v>
      </c>
      <c r="D624" s="2">
        <v>42293</v>
      </c>
      <c r="E624" t="s">
        <v>46</v>
      </c>
      <c r="F624" t="s">
        <v>17</v>
      </c>
      <c r="G624">
        <v>1</v>
      </c>
      <c r="H624" s="4">
        <v>541000</v>
      </c>
      <c r="I624" s="14">
        <v>535600</v>
      </c>
      <c r="J624" s="29" t="s">
        <v>24</v>
      </c>
      <c r="K624">
        <f t="shared" si="72"/>
        <v>5</v>
      </c>
      <c r="L624">
        <f t="shared" si="73"/>
        <v>11</v>
      </c>
      <c r="M624" t="e">
        <f>VLOOKUP(E624,Index!$A$1:$B$7,2,0)</f>
        <v>#N/A</v>
      </c>
      <c r="N624" t="str">
        <f t="shared" si="74"/>
        <v>15/10</v>
      </c>
      <c r="O624" t="str">
        <f t="shared" si="75"/>
        <v>16/10</v>
      </c>
      <c r="Q624" s="14">
        <f t="shared" si="76"/>
        <v>0</v>
      </c>
      <c r="R624" s="14">
        <f t="shared" si="77"/>
        <v>0</v>
      </c>
      <c r="S624" s="14">
        <f t="shared" si="78"/>
        <v>0</v>
      </c>
      <c r="T624">
        <f>IF(F624="Airlines 4",IF(N624&lt;="15/10",IF(O624&gt;="02/10",IF(O624&lt;="30/11",'Data - Answer'!G624*15000,0),0),0),0)</f>
        <v>0</v>
      </c>
      <c r="U624" s="14"/>
      <c r="W624">
        <f t="shared" si="79"/>
        <v>16068</v>
      </c>
    </row>
    <row r="625" spans="2:23">
      <c r="B625" s="1">
        <v>53201899</v>
      </c>
      <c r="C625" s="2">
        <v>42292</v>
      </c>
      <c r="D625" s="2">
        <v>42294</v>
      </c>
      <c r="E625" t="s">
        <v>97</v>
      </c>
      <c r="F625" t="s">
        <v>17</v>
      </c>
      <c r="G625">
        <v>1</v>
      </c>
      <c r="H625" s="4">
        <v>389800</v>
      </c>
      <c r="I625" s="14">
        <v>385900</v>
      </c>
      <c r="J625" s="29" t="s">
        <v>26</v>
      </c>
      <c r="K625">
        <f t="shared" si="72"/>
        <v>5</v>
      </c>
      <c r="L625">
        <f t="shared" si="73"/>
        <v>11</v>
      </c>
      <c r="M625" t="str">
        <f>VLOOKUP(E625,Index!$A$1:$B$7,2,0)</f>
        <v>YES</v>
      </c>
      <c r="N625" t="str">
        <f t="shared" si="74"/>
        <v>15/10</v>
      </c>
      <c r="O625" t="str">
        <f t="shared" si="75"/>
        <v>17/10</v>
      </c>
      <c r="Q625" s="14">
        <f t="shared" si="76"/>
        <v>0</v>
      </c>
      <c r="R625" s="14">
        <f t="shared" si="77"/>
        <v>0</v>
      </c>
      <c r="S625" s="14">
        <f t="shared" si="78"/>
        <v>0</v>
      </c>
      <c r="T625">
        <f>IF(F625="Airlines 4",IF(N625&lt;="15/10",IF(O625&gt;="02/10",IF(O625&lt;="30/11",'Data - Answer'!G625*15000,0),0),0),0)</f>
        <v>0</v>
      </c>
      <c r="U625" s="14"/>
      <c r="W625">
        <f t="shared" si="79"/>
        <v>4000</v>
      </c>
    </row>
    <row r="626" spans="2:23">
      <c r="B626" s="1">
        <v>53202893</v>
      </c>
      <c r="C626" s="2">
        <v>42292</v>
      </c>
      <c r="D626" s="2">
        <v>42295</v>
      </c>
      <c r="E626" t="s">
        <v>147</v>
      </c>
      <c r="F626" t="s">
        <v>17</v>
      </c>
      <c r="G626">
        <v>1</v>
      </c>
      <c r="H626" s="4">
        <v>460800</v>
      </c>
      <c r="I626" s="14">
        <v>456200</v>
      </c>
      <c r="J626" s="29" t="s">
        <v>24</v>
      </c>
      <c r="K626">
        <f t="shared" si="72"/>
        <v>5</v>
      </c>
      <c r="L626">
        <f t="shared" si="73"/>
        <v>11</v>
      </c>
      <c r="M626" t="e">
        <f>VLOOKUP(E626,Index!$A$1:$B$7,2,0)</f>
        <v>#N/A</v>
      </c>
      <c r="N626" t="str">
        <f t="shared" si="74"/>
        <v>15/10</v>
      </c>
      <c r="O626" t="str">
        <f t="shared" si="75"/>
        <v>18/10</v>
      </c>
      <c r="Q626" s="14">
        <f t="shared" si="76"/>
        <v>0</v>
      </c>
      <c r="R626" s="14">
        <f t="shared" si="77"/>
        <v>0</v>
      </c>
      <c r="S626" s="14">
        <f t="shared" si="78"/>
        <v>0</v>
      </c>
      <c r="T626">
        <f>IF(F626="Airlines 4",IF(N626&lt;="15/10",IF(O626&gt;="02/10",IF(O626&lt;="30/11",'Data - Answer'!G626*15000,0),0),0),0)</f>
        <v>0</v>
      </c>
      <c r="U626" s="14"/>
      <c r="W626">
        <f t="shared" si="79"/>
        <v>13686</v>
      </c>
    </row>
    <row r="627" spans="2:23">
      <c r="B627" s="1">
        <v>53201850</v>
      </c>
      <c r="C627" s="2">
        <v>42292</v>
      </c>
      <c r="D627" s="2">
        <v>42295</v>
      </c>
      <c r="E627" t="s">
        <v>82</v>
      </c>
      <c r="F627" t="s">
        <v>17</v>
      </c>
      <c r="G627">
        <v>1</v>
      </c>
      <c r="H627" s="4">
        <v>452000</v>
      </c>
      <c r="I627" s="14">
        <v>447500</v>
      </c>
      <c r="J627" s="29" t="s">
        <v>26</v>
      </c>
      <c r="K627">
        <f t="shared" si="72"/>
        <v>5</v>
      </c>
      <c r="L627">
        <f t="shared" si="73"/>
        <v>11</v>
      </c>
      <c r="M627" t="e">
        <f>VLOOKUP(E627,Index!$A$1:$B$7,2,0)</f>
        <v>#N/A</v>
      </c>
      <c r="N627" t="str">
        <f t="shared" si="74"/>
        <v>15/10</v>
      </c>
      <c r="O627" t="str">
        <f t="shared" si="75"/>
        <v>18/10</v>
      </c>
      <c r="Q627" s="14">
        <f t="shared" si="76"/>
        <v>0</v>
      </c>
      <c r="R627" s="14">
        <f t="shared" si="77"/>
        <v>0</v>
      </c>
      <c r="S627" s="14">
        <f t="shared" si="78"/>
        <v>0</v>
      </c>
      <c r="T627">
        <f>IF(F627="Airlines 4",IF(N627&lt;="15/10",IF(O627&gt;="02/10",IF(O627&lt;="30/11",'Data - Answer'!G627*15000,0),0),0),0)</f>
        <v>0</v>
      </c>
      <c r="U627" s="14"/>
      <c r="W627">
        <f t="shared" si="79"/>
        <v>4000</v>
      </c>
    </row>
    <row r="628" spans="2:23">
      <c r="B628" s="1">
        <v>53202936</v>
      </c>
      <c r="C628" s="2">
        <v>42292</v>
      </c>
      <c r="D628" s="2">
        <v>42296</v>
      </c>
      <c r="E628" t="s">
        <v>146</v>
      </c>
      <c r="F628" t="s">
        <v>17</v>
      </c>
      <c r="G628">
        <v>1</v>
      </c>
      <c r="H628" s="4">
        <v>1074000</v>
      </c>
      <c r="I628" s="14">
        <v>1063300</v>
      </c>
      <c r="J628" s="29" t="s">
        <v>24</v>
      </c>
      <c r="K628">
        <f t="shared" si="72"/>
        <v>5</v>
      </c>
      <c r="L628">
        <f t="shared" si="73"/>
        <v>11</v>
      </c>
      <c r="M628" t="e">
        <f>VLOOKUP(E628,Index!$A$1:$B$7,2,0)</f>
        <v>#N/A</v>
      </c>
      <c r="N628" t="str">
        <f t="shared" si="74"/>
        <v>15/10</v>
      </c>
      <c r="O628" t="str">
        <f t="shared" si="75"/>
        <v>19/10</v>
      </c>
      <c r="Q628" s="14">
        <f t="shared" si="76"/>
        <v>0</v>
      </c>
      <c r="R628" s="14">
        <f t="shared" si="77"/>
        <v>0</v>
      </c>
      <c r="S628" s="14">
        <f t="shared" si="78"/>
        <v>0</v>
      </c>
      <c r="T628">
        <f>IF(F628="Airlines 4",IF(N628&lt;="15/10",IF(O628&gt;="02/10",IF(O628&lt;="30/11",'Data - Answer'!G628*15000,0),0),0),0)</f>
        <v>0</v>
      </c>
      <c r="U628" s="14"/>
      <c r="W628">
        <f t="shared" si="79"/>
        <v>31899</v>
      </c>
    </row>
    <row r="629" spans="2:23">
      <c r="B629" s="1">
        <v>53202894</v>
      </c>
      <c r="C629" s="2">
        <v>42292</v>
      </c>
      <c r="D629" s="2">
        <v>42294</v>
      </c>
      <c r="E629" t="s">
        <v>212</v>
      </c>
      <c r="F629" t="s">
        <v>17</v>
      </c>
      <c r="G629">
        <v>1</v>
      </c>
      <c r="H629" s="4">
        <v>597000</v>
      </c>
      <c r="I629" s="14">
        <v>591000</v>
      </c>
      <c r="J629" s="29" t="s">
        <v>22</v>
      </c>
      <c r="K629">
        <f t="shared" si="72"/>
        <v>5</v>
      </c>
      <c r="L629">
        <f t="shared" si="73"/>
        <v>11</v>
      </c>
      <c r="M629" t="e">
        <f>VLOOKUP(E629,Index!$A$1:$B$7,2,0)</f>
        <v>#N/A</v>
      </c>
      <c r="N629" t="str">
        <f t="shared" si="74"/>
        <v>15/10</v>
      </c>
      <c r="O629" t="str">
        <f t="shared" si="75"/>
        <v>17/10</v>
      </c>
      <c r="Q629" s="14">
        <f t="shared" si="76"/>
        <v>0</v>
      </c>
      <c r="R629" s="14">
        <f t="shared" si="77"/>
        <v>0</v>
      </c>
      <c r="S629" s="14">
        <f t="shared" si="78"/>
        <v>0</v>
      </c>
      <c r="T629">
        <f>IF(F629="Airlines 4",IF(N629&lt;="15/10",IF(O629&gt;="02/10",IF(O629&lt;="30/11",'Data - Answer'!G629*15000,0),0),0),0)</f>
        <v>0</v>
      </c>
      <c r="U629" s="14"/>
      <c r="W629">
        <f t="shared" si="79"/>
        <v>0</v>
      </c>
    </row>
    <row r="630" spans="2:23">
      <c r="B630" s="1">
        <v>53202941</v>
      </c>
      <c r="C630" s="2">
        <v>42292</v>
      </c>
      <c r="D630" s="2">
        <v>42294</v>
      </c>
      <c r="E630" t="s">
        <v>55</v>
      </c>
      <c r="F630" t="s">
        <v>17</v>
      </c>
      <c r="G630">
        <v>1</v>
      </c>
      <c r="H630" s="4">
        <v>595000</v>
      </c>
      <c r="I630" s="14">
        <v>589100</v>
      </c>
      <c r="J630" s="29" t="s">
        <v>26</v>
      </c>
      <c r="K630">
        <f t="shared" si="72"/>
        <v>5</v>
      </c>
      <c r="L630">
        <f t="shared" si="73"/>
        <v>11</v>
      </c>
      <c r="M630" t="e">
        <f>VLOOKUP(E630,Index!$A$1:$B$7,2,0)</f>
        <v>#N/A</v>
      </c>
      <c r="N630" t="str">
        <f t="shared" si="74"/>
        <v>15/10</v>
      </c>
      <c r="O630" t="str">
        <f t="shared" si="75"/>
        <v>17/10</v>
      </c>
      <c r="Q630" s="14">
        <f t="shared" si="76"/>
        <v>0</v>
      </c>
      <c r="R630" s="14">
        <f t="shared" si="77"/>
        <v>0</v>
      </c>
      <c r="S630" s="14">
        <f t="shared" si="78"/>
        <v>0</v>
      </c>
      <c r="T630">
        <f>IF(F630="Airlines 4",IF(N630&lt;="15/10",IF(O630&gt;="02/10",IF(O630&lt;="30/11",'Data - Answer'!G630*15000,0),0),0),0)</f>
        <v>0</v>
      </c>
      <c r="U630" s="14"/>
      <c r="W630">
        <f t="shared" si="79"/>
        <v>4000</v>
      </c>
    </row>
    <row r="631" spans="2:23">
      <c r="B631" s="1">
        <v>53202938</v>
      </c>
      <c r="C631" s="2">
        <v>42292</v>
      </c>
      <c r="D631" s="2">
        <v>42293</v>
      </c>
      <c r="E631" t="s">
        <v>51</v>
      </c>
      <c r="F631" t="s">
        <v>17</v>
      </c>
      <c r="G631">
        <v>2</v>
      </c>
      <c r="H631" s="4">
        <v>1524000</v>
      </c>
      <c r="I631" s="14">
        <v>1508800</v>
      </c>
      <c r="J631" s="29" t="s">
        <v>26</v>
      </c>
      <c r="K631">
        <f t="shared" si="72"/>
        <v>5</v>
      </c>
      <c r="L631">
        <f t="shared" si="73"/>
        <v>11</v>
      </c>
      <c r="M631" t="e">
        <f>VLOOKUP(E631,Index!$A$1:$B$7,2,0)</f>
        <v>#N/A</v>
      </c>
      <c r="N631" t="str">
        <f t="shared" si="74"/>
        <v>15/10</v>
      </c>
      <c r="O631" t="str">
        <f t="shared" si="75"/>
        <v>16/10</v>
      </c>
      <c r="Q631" s="14">
        <f t="shared" si="76"/>
        <v>0</v>
      </c>
      <c r="R631" s="14">
        <f t="shared" si="77"/>
        <v>0</v>
      </c>
      <c r="S631" s="14">
        <f t="shared" si="78"/>
        <v>0</v>
      </c>
      <c r="T631">
        <f>IF(F631="Airlines 4",IF(N631&lt;="15/10",IF(O631&gt;="02/10",IF(O631&lt;="30/11",'Data - Answer'!G631*15000,0),0),0),0)</f>
        <v>0</v>
      </c>
      <c r="U631" s="14"/>
      <c r="W631">
        <f t="shared" si="79"/>
        <v>4000</v>
      </c>
    </row>
    <row r="632" spans="2:23">
      <c r="B632" s="1">
        <v>53202914</v>
      </c>
      <c r="C632" s="2">
        <v>42295</v>
      </c>
      <c r="D632" s="2">
        <v>42304</v>
      </c>
      <c r="E632" t="s">
        <v>216</v>
      </c>
      <c r="F632" t="s">
        <v>17</v>
      </c>
      <c r="G632">
        <v>1</v>
      </c>
      <c r="H632" s="4">
        <v>573000</v>
      </c>
      <c r="I632" s="14">
        <v>567300</v>
      </c>
      <c r="J632" s="29" t="s">
        <v>26</v>
      </c>
      <c r="K632">
        <f t="shared" si="72"/>
        <v>1</v>
      </c>
      <c r="L632">
        <f t="shared" si="73"/>
        <v>13</v>
      </c>
      <c r="M632" t="e">
        <f>VLOOKUP(E632,Index!$A$1:$B$7,2,0)</f>
        <v>#N/A</v>
      </c>
      <c r="N632" t="str">
        <f t="shared" si="74"/>
        <v>18/10</v>
      </c>
      <c r="O632" t="str">
        <f t="shared" si="75"/>
        <v>27/10</v>
      </c>
      <c r="Q632" s="14">
        <f t="shared" si="76"/>
        <v>0</v>
      </c>
      <c r="R632" s="14">
        <f t="shared" si="77"/>
        <v>0</v>
      </c>
      <c r="S632" s="14">
        <f t="shared" si="78"/>
        <v>0</v>
      </c>
      <c r="T632">
        <f>IF(F632="Airlines 4",IF(N632&lt;="15/10",IF(O632&gt;="02/10",IF(O632&lt;="30/11",'Data - Answer'!G632*15000,0),0),0),0)</f>
        <v>0</v>
      </c>
      <c r="U632" s="14"/>
      <c r="W632">
        <f t="shared" si="79"/>
        <v>4000</v>
      </c>
    </row>
    <row r="633" spans="2:23">
      <c r="B633" s="1">
        <v>53202428</v>
      </c>
      <c r="C633" s="2">
        <v>42295</v>
      </c>
      <c r="D633" s="2">
        <v>42301</v>
      </c>
      <c r="E633" t="s">
        <v>41</v>
      </c>
      <c r="F633" t="s">
        <v>17</v>
      </c>
      <c r="G633">
        <v>1</v>
      </c>
      <c r="H633" s="4">
        <v>579600</v>
      </c>
      <c r="I633" s="14">
        <v>573800</v>
      </c>
      <c r="J633" s="29" t="s">
        <v>26</v>
      </c>
      <c r="K633">
        <f t="shared" si="72"/>
        <v>1</v>
      </c>
      <c r="L633">
        <f t="shared" si="73"/>
        <v>13</v>
      </c>
      <c r="M633" t="e">
        <f>VLOOKUP(E633,Index!$A$1:$B$7,2,0)</f>
        <v>#N/A</v>
      </c>
      <c r="N633" t="str">
        <f t="shared" si="74"/>
        <v>18/10</v>
      </c>
      <c r="O633" t="str">
        <f t="shared" si="75"/>
        <v>24/10</v>
      </c>
      <c r="Q633" s="14">
        <f t="shared" si="76"/>
        <v>0</v>
      </c>
      <c r="R633" s="14">
        <f t="shared" si="77"/>
        <v>0</v>
      </c>
      <c r="S633" s="14">
        <f t="shared" si="78"/>
        <v>0</v>
      </c>
      <c r="T633">
        <f>IF(F633="Airlines 4",IF(N633&lt;="15/10",IF(O633&gt;="02/10",IF(O633&lt;="30/11",'Data - Answer'!G633*15000,0),0),0),0)</f>
        <v>0</v>
      </c>
      <c r="U633" s="14"/>
      <c r="W633">
        <f t="shared" si="79"/>
        <v>4000</v>
      </c>
    </row>
    <row r="634" spans="2:23">
      <c r="B634" s="1">
        <v>53202384</v>
      </c>
      <c r="C634" s="2">
        <v>42295</v>
      </c>
      <c r="D634" s="2">
        <v>42301</v>
      </c>
      <c r="E634" t="s">
        <v>42</v>
      </c>
      <c r="F634" t="s">
        <v>17</v>
      </c>
      <c r="G634">
        <v>1</v>
      </c>
      <c r="H634" s="4">
        <v>727000</v>
      </c>
      <c r="I634" s="14">
        <v>719700</v>
      </c>
      <c r="J634" s="29" t="s">
        <v>26</v>
      </c>
      <c r="K634">
        <f t="shared" si="72"/>
        <v>1</v>
      </c>
      <c r="L634">
        <f t="shared" si="73"/>
        <v>13</v>
      </c>
      <c r="M634" t="e">
        <f>VLOOKUP(E634,Index!$A$1:$B$7,2,0)</f>
        <v>#N/A</v>
      </c>
      <c r="N634" t="str">
        <f t="shared" si="74"/>
        <v>18/10</v>
      </c>
      <c r="O634" t="str">
        <f t="shared" si="75"/>
        <v>24/10</v>
      </c>
      <c r="Q634" s="14">
        <f t="shared" si="76"/>
        <v>0</v>
      </c>
      <c r="R634" s="14">
        <f t="shared" si="77"/>
        <v>0</v>
      </c>
      <c r="S634" s="14">
        <f t="shared" si="78"/>
        <v>0</v>
      </c>
      <c r="T634">
        <f>IF(F634="Airlines 4",IF(N634&lt;="15/10",IF(O634&gt;="02/10",IF(O634&lt;="30/11",'Data - Answer'!G634*15000,0),0),0),0)</f>
        <v>0</v>
      </c>
      <c r="U634" s="14"/>
      <c r="W634">
        <f t="shared" si="79"/>
        <v>4000</v>
      </c>
    </row>
    <row r="635" spans="2:23">
      <c r="B635" s="1">
        <v>53202980</v>
      </c>
      <c r="C635" s="2">
        <v>42295</v>
      </c>
      <c r="D635" s="2">
        <v>42304</v>
      </c>
      <c r="E635" t="s">
        <v>217</v>
      </c>
      <c r="F635" t="s">
        <v>17</v>
      </c>
      <c r="G635">
        <v>1</v>
      </c>
      <c r="H635" s="4">
        <v>1574000</v>
      </c>
      <c r="I635" s="14">
        <v>1558300</v>
      </c>
      <c r="J635" s="29" t="s">
        <v>26</v>
      </c>
      <c r="K635">
        <f t="shared" si="72"/>
        <v>1</v>
      </c>
      <c r="L635">
        <f t="shared" si="73"/>
        <v>13</v>
      </c>
      <c r="M635" t="e">
        <f>VLOOKUP(E635,Index!$A$1:$B$7,2,0)</f>
        <v>#N/A</v>
      </c>
      <c r="N635" t="str">
        <f t="shared" si="74"/>
        <v>18/10</v>
      </c>
      <c r="O635" t="str">
        <f t="shared" si="75"/>
        <v>27/10</v>
      </c>
      <c r="Q635" s="14">
        <f t="shared" si="76"/>
        <v>0</v>
      </c>
      <c r="R635" s="14">
        <f t="shared" si="77"/>
        <v>0</v>
      </c>
      <c r="S635" s="14">
        <f t="shared" si="78"/>
        <v>0</v>
      </c>
      <c r="T635">
        <f>IF(F635="Airlines 4",IF(N635&lt;="15/10",IF(O635&gt;="02/10",IF(O635&lt;="30/11",'Data - Answer'!G635*15000,0),0),0),0)</f>
        <v>0</v>
      </c>
      <c r="U635" s="14"/>
      <c r="W635">
        <f t="shared" si="79"/>
        <v>4000</v>
      </c>
    </row>
    <row r="636" spans="2:23">
      <c r="B636" s="1">
        <v>53201704</v>
      </c>
      <c r="C636" s="2">
        <v>42295</v>
      </c>
      <c r="D636" s="2">
        <v>42296</v>
      </c>
      <c r="E636" t="s">
        <v>92</v>
      </c>
      <c r="F636" t="s">
        <v>17</v>
      </c>
      <c r="G636">
        <v>1</v>
      </c>
      <c r="H636" s="4">
        <v>652000</v>
      </c>
      <c r="I636" s="14">
        <v>645500</v>
      </c>
      <c r="J636" s="29" t="s">
        <v>26</v>
      </c>
      <c r="K636">
        <f t="shared" si="72"/>
        <v>1</v>
      </c>
      <c r="L636">
        <f t="shared" si="73"/>
        <v>13</v>
      </c>
      <c r="M636" t="e">
        <f>VLOOKUP(E636,Index!$A$1:$B$7,2,0)</f>
        <v>#N/A</v>
      </c>
      <c r="N636" t="str">
        <f t="shared" si="74"/>
        <v>18/10</v>
      </c>
      <c r="O636" t="str">
        <f t="shared" si="75"/>
        <v>19/10</v>
      </c>
      <c r="Q636" s="14">
        <f t="shared" si="76"/>
        <v>0</v>
      </c>
      <c r="R636" s="14">
        <f t="shared" si="77"/>
        <v>0</v>
      </c>
      <c r="S636" s="14">
        <f t="shared" si="78"/>
        <v>0</v>
      </c>
      <c r="T636">
        <f>IF(F636="Airlines 4",IF(N636&lt;="15/10",IF(O636&gt;="02/10",IF(O636&lt;="30/11",'Data - Answer'!G636*15000,0),0),0),0)</f>
        <v>0</v>
      </c>
      <c r="U636" s="14"/>
      <c r="W636">
        <f t="shared" si="79"/>
        <v>4000</v>
      </c>
    </row>
    <row r="637" spans="2:23">
      <c r="B637" s="1">
        <v>53202463</v>
      </c>
      <c r="C637" s="2">
        <v>42295</v>
      </c>
      <c r="D637" s="2">
        <v>42361</v>
      </c>
      <c r="E637" t="s">
        <v>146</v>
      </c>
      <c r="F637" t="s">
        <v>17</v>
      </c>
      <c r="G637">
        <v>1</v>
      </c>
      <c r="H637" s="4">
        <v>898000</v>
      </c>
      <c r="I637" s="14">
        <v>886300</v>
      </c>
      <c r="J637" s="29" t="s">
        <v>26</v>
      </c>
      <c r="K637">
        <f t="shared" si="72"/>
        <v>1</v>
      </c>
      <c r="L637">
        <f t="shared" si="73"/>
        <v>13</v>
      </c>
      <c r="M637" t="e">
        <f>VLOOKUP(E637,Index!$A$1:$B$7,2,0)</f>
        <v>#N/A</v>
      </c>
      <c r="N637" t="str">
        <f t="shared" si="74"/>
        <v>18/10</v>
      </c>
      <c r="O637" t="str">
        <f t="shared" si="75"/>
        <v>23/12</v>
      </c>
      <c r="Q637" s="14">
        <f t="shared" si="76"/>
        <v>0</v>
      </c>
      <c r="R637" s="14">
        <f t="shared" si="77"/>
        <v>0</v>
      </c>
      <c r="S637" s="14">
        <f t="shared" si="78"/>
        <v>0</v>
      </c>
      <c r="T637">
        <f>IF(F637="Airlines 4",IF(N637&lt;="15/10",IF(O637&gt;="02/10",IF(O637&lt;="30/11",'Data - Answer'!G637*15000,0),0),0),0)</f>
        <v>0</v>
      </c>
      <c r="U637" s="14"/>
      <c r="W637">
        <f t="shared" si="79"/>
        <v>4000</v>
      </c>
    </row>
    <row r="638" spans="2:23">
      <c r="B638" s="1">
        <v>53202687</v>
      </c>
      <c r="C638" s="2">
        <v>42295</v>
      </c>
      <c r="D638" s="2">
        <v>42304</v>
      </c>
      <c r="E638" t="s">
        <v>40</v>
      </c>
      <c r="F638" t="s">
        <v>17</v>
      </c>
      <c r="G638">
        <v>2</v>
      </c>
      <c r="H638" s="4">
        <v>860000</v>
      </c>
      <c r="I638" s="14">
        <v>851400</v>
      </c>
      <c r="J638" s="29" t="s">
        <v>24</v>
      </c>
      <c r="K638">
        <f t="shared" si="72"/>
        <v>1</v>
      </c>
      <c r="L638">
        <f t="shared" si="73"/>
        <v>13</v>
      </c>
      <c r="M638" t="str">
        <f>VLOOKUP(E638,Index!$A$1:$B$7,2,0)</f>
        <v>YES</v>
      </c>
      <c r="N638" t="str">
        <f t="shared" si="74"/>
        <v>18/10</v>
      </c>
      <c r="O638" t="str">
        <f t="shared" si="75"/>
        <v>27/10</v>
      </c>
      <c r="Q638" s="14">
        <f t="shared" si="76"/>
        <v>0</v>
      </c>
      <c r="R638" s="14">
        <f t="shared" si="77"/>
        <v>0</v>
      </c>
      <c r="S638" s="14">
        <f t="shared" si="78"/>
        <v>0</v>
      </c>
      <c r="T638">
        <f>IF(F638="Airlines 4",IF(N638&lt;="15/10",IF(O638&gt;="02/10",IF(O638&lt;="30/11",'Data - Answer'!G638*15000,0),0),0),0)</f>
        <v>0</v>
      </c>
      <c r="U638" s="14"/>
      <c r="W638">
        <f t="shared" si="79"/>
        <v>25542</v>
      </c>
    </row>
    <row r="639" spans="2:23">
      <c r="B639" s="1">
        <v>53202703</v>
      </c>
      <c r="C639" s="2">
        <v>42295</v>
      </c>
      <c r="D639" s="2">
        <v>42296</v>
      </c>
      <c r="E639" t="s">
        <v>212</v>
      </c>
      <c r="F639" t="s">
        <v>17</v>
      </c>
      <c r="G639">
        <v>1</v>
      </c>
      <c r="H639" s="4">
        <v>553000</v>
      </c>
      <c r="I639" s="14">
        <v>547500</v>
      </c>
      <c r="J639" s="29" t="s">
        <v>26</v>
      </c>
      <c r="K639">
        <f t="shared" si="72"/>
        <v>1</v>
      </c>
      <c r="L639">
        <f t="shared" si="73"/>
        <v>13</v>
      </c>
      <c r="M639" t="e">
        <f>VLOOKUP(E639,Index!$A$1:$B$7,2,0)</f>
        <v>#N/A</v>
      </c>
      <c r="N639" t="str">
        <f t="shared" si="74"/>
        <v>18/10</v>
      </c>
      <c r="O639" t="str">
        <f t="shared" si="75"/>
        <v>19/10</v>
      </c>
      <c r="Q639" s="14">
        <f t="shared" si="76"/>
        <v>0</v>
      </c>
      <c r="R639" s="14">
        <f t="shared" si="77"/>
        <v>0</v>
      </c>
      <c r="S639" s="14">
        <f t="shared" si="78"/>
        <v>0</v>
      </c>
      <c r="T639">
        <f>IF(F639="Airlines 4",IF(N639&lt;="15/10",IF(O639&gt;="02/10",IF(O639&lt;="30/11",'Data - Answer'!G639*15000,0),0),0),0)</f>
        <v>0</v>
      </c>
      <c r="U639" s="14"/>
      <c r="W639">
        <f t="shared" si="79"/>
        <v>4000</v>
      </c>
    </row>
    <row r="640" spans="2:23">
      <c r="B640" s="1">
        <v>53201411</v>
      </c>
      <c r="C640" s="2">
        <v>42295</v>
      </c>
      <c r="D640" s="2">
        <v>42296</v>
      </c>
      <c r="E640" t="s">
        <v>68</v>
      </c>
      <c r="F640" t="s">
        <v>17</v>
      </c>
      <c r="G640">
        <v>1</v>
      </c>
      <c r="H640" s="4">
        <v>320000</v>
      </c>
      <c r="I640" s="14">
        <v>316800</v>
      </c>
      <c r="J640" s="29" t="s">
        <v>24</v>
      </c>
      <c r="K640">
        <f t="shared" si="72"/>
        <v>1</v>
      </c>
      <c r="L640">
        <f t="shared" si="73"/>
        <v>13</v>
      </c>
      <c r="M640" t="e">
        <f>VLOOKUP(E640,Index!$A$1:$B$7,2,0)</f>
        <v>#N/A</v>
      </c>
      <c r="N640" t="str">
        <f t="shared" si="74"/>
        <v>18/10</v>
      </c>
      <c r="O640" t="str">
        <f t="shared" si="75"/>
        <v>19/10</v>
      </c>
      <c r="Q640" s="14">
        <f t="shared" si="76"/>
        <v>0</v>
      </c>
      <c r="R640" s="14">
        <f t="shared" si="77"/>
        <v>0</v>
      </c>
      <c r="S640" s="14">
        <f t="shared" si="78"/>
        <v>0</v>
      </c>
      <c r="T640">
        <f>IF(F640="Airlines 4",IF(N640&lt;="15/10",IF(O640&gt;="02/10",IF(O640&lt;="30/11",'Data - Answer'!G640*15000,0),0),0),0)</f>
        <v>0</v>
      </c>
      <c r="U640" s="14"/>
      <c r="W640">
        <f t="shared" si="79"/>
        <v>9504</v>
      </c>
    </row>
    <row r="641" spans="2:23">
      <c r="B641" s="1">
        <v>53203043</v>
      </c>
      <c r="C641" s="2">
        <v>42295</v>
      </c>
      <c r="D641" s="2">
        <v>42296</v>
      </c>
      <c r="E641" t="s">
        <v>218</v>
      </c>
      <c r="F641" t="s">
        <v>17</v>
      </c>
      <c r="G641">
        <v>1</v>
      </c>
      <c r="H641" s="4">
        <v>410000</v>
      </c>
      <c r="I641" s="14">
        <v>405900</v>
      </c>
      <c r="J641" s="29" t="s">
        <v>26</v>
      </c>
      <c r="K641">
        <f t="shared" si="72"/>
        <v>1</v>
      </c>
      <c r="L641">
        <f t="shared" si="73"/>
        <v>13</v>
      </c>
      <c r="M641" t="e">
        <f>VLOOKUP(E641,Index!$A$1:$B$7,2,0)</f>
        <v>#N/A</v>
      </c>
      <c r="N641" t="str">
        <f t="shared" si="74"/>
        <v>18/10</v>
      </c>
      <c r="O641" t="str">
        <f t="shared" si="75"/>
        <v>19/10</v>
      </c>
      <c r="Q641" s="14">
        <f t="shared" si="76"/>
        <v>0</v>
      </c>
      <c r="R641" s="14">
        <f t="shared" si="77"/>
        <v>0</v>
      </c>
      <c r="S641" s="14">
        <f t="shared" si="78"/>
        <v>0</v>
      </c>
      <c r="T641">
        <f>IF(F641="Airlines 4",IF(N641&lt;="15/10",IF(O641&gt;="02/10",IF(O641&lt;="30/11",'Data - Answer'!G641*15000,0),0),0),0)</f>
        <v>0</v>
      </c>
      <c r="U641" s="14"/>
      <c r="W641">
        <f t="shared" si="79"/>
        <v>4000</v>
      </c>
    </row>
    <row r="642" spans="2:23">
      <c r="B642" s="1">
        <v>53202915</v>
      </c>
      <c r="C642" s="2">
        <v>42295</v>
      </c>
      <c r="D642" s="2">
        <v>42298</v>
      </c>
      <c r="E642" t="s">
        <v>211</v>
      </c>
      <c r="F642" t="s">
        <v>17</v>
      </c>
      <c r="G642">
        <v>1</v>
      </c>
      <c r="H642" s="4">
        <v>641000</v>
      </c>
      <c r="I642" s="14">
        <v>634600</v>
      </c>
      <c r="J642" s="29" t="s">
        <v>24</v>
      </c>
      <c r="K642">
        <f t="shared" si="72"/>
        <v>1</v>
      </c>
      <c r="L642">
        <f t="shared" si="73"/>
        <v>13</v>
      </c>
      <c r="M642" t="e">
        <f>VLOOKUP(E642,Index!$A$1:$B$7,2,0)</f>
        <v>#N/A</v>
      </c>
      <c r="N642" t="str">
        <f t="shared" si="74"/>
        <v>18/10</v>
      </c>
      <c r="O642" t="str">
        <f t="shared" si="75"/>
        <v>21/10</v>
      </c>
      <c r="Q642" s="14">
        <f t="shared" si="76"/>
        <v>0</v>
      </c>
      <c r="R642" s="14">
        <f t="shared" si="77"/>
        <v>0</v>
      </c>
      <c r="S642" s="14">
        <f t="shared" si="78"/>
        <v>0</v>
      </c>
      <c r="T642">
        <f>IF(F642="Airlines 4",IF(N642&lt;="15/10",IF(O642&gt;="02/10",IF(O642&lt;="30/11",'Data - Answer'!G642*15000,0),0),0),0)</f>
        <v>0</v>
      </c>
      <c r="U642" s="14"/>
      <c r="W642">
        <f t="shared" si="79"/>
        <v>19038</v>
      </c>
    </row>
    <row r="643" spans="2:23">
      <c r="B643" s="1">
        <v>53201648</v>
      </c>
      <c r="C643" s="2">
        <v>42295</v>
      </c>
      <c r="D643" s="2">
        <v>42296</v>
      </c>
      <c r="E643" t="s">
        <v>219</v>
      </c>
      <c r="F643" t="s">
        <v>17</v>
      </c>
      <c r="G643">
        <v>1</v>
      </c>
      <c r="H643" s="4">
        <v>1122800</v>
      </c>
      <c r="I643" s="14">
        <v>1111600</v>
      </c>
      <c r="J643" s="29" t="s">
        <v>22</v>
      </c>
      <c r="K643">
        <f t="shared" si="72"/>
        <v>1</v>
      </c>
      <c r="L643">
        <f t="shared" si="73"/>
        <v>13</v>
      </c>
      <c r="M643" t="e">
        <f>VLOOKUP(E643,Index!$A$1:$B$7,2,0)</f>
        <v>#N/A</v>
      </c>
      <c r="N643" t="str">
        <f t="shared" si="74"/>
        <v>18/10</v>
      </c>
      <c r="O643" t="str">
        <f t="shared" si="75"/>
        <v>19/10</v>
      </c>
      <c r="Q643" s="14">
        <f t="shared" si="76"/>
        <v>0</v>
      </c>
      <c r="R643" s="14">
        <f t="shared" si="77"/>
        <v>0</v>
      </c>
      <c r="S643" s="14">
        <f t="shared" si="78"/>
        <v>0</v>
      </c>
      <c r="T643">
        <f>IF(F643="Airlines 4",IF(N643&lt;="15/10",IF(O643&gt;="02/10",IF(O643&lt;="30/11",'Data - Answer'!G643*15000,0),0),0),0)</f>
        <v>0</v>
      </c>
      <c r="U643" s="14"/>
      <c r="W643">
        <f t="shared" si="79"/>
        <v>0</v>
      </c>
    </row>
    <row r="644" spans="2:23">
      <c r="B644" s="1">
        <v>53203042</v>
      </c>
      <c r="C644" s="2">
        <v>42301</v>
      </c>
      <c r="D644" s="2">
        <v>42302</v>
      </c>
      <c r="E644" t="s">
        <v>220</v>
      </c>
      <c r="F644" t="s">
        <v>17</v>
      </c>
      <c r="G644">
        <v>2</v>
      </c>
      <c r="H644" s="4">
        <v>1298000</v>
      </c>
      <c r="I644" s="14">
        <v>1285000</v>
      </c>
      <c r="J644" s="29" t="s">
        <v>26</v>
      </c>
      <c r="K644">
        <f t="shared" si="72"/>
        <v>7</v>
      </c>
      <c r="L644">
        <f t="shared" si="73"/>
        <v>13</v>
      </c>
      <c r="M644" t="e">
        <f>VLOOKUP(E644,Index!$A$1:$B$7,2,0)</f>
        <v>#N/A</v>
      </c>
      <c r="N644" t="str">
        <f t="shared" si="74"/>
        <v>24/10</v>
      </c>
      <c r="O644" t="str">
        <f t="shared" si="75"/>
        <v>25/10</v>
      </c>
      <c r="Q644" s="14">
        <f t="shared" si="76"/>
        <v>0</v>
      </c>
      <c r="R644" s="14">
        <f t="shared" si="77"/>
        <v>0</v>
      </c>
      <c r="S644" s="14">
        <f t="shared" si="78"/>
        <v>0</v>
      </c>
      <c r="T644">
        <f>IF(F644="Airlines 4",IF(N644&lt;="15/10",IF(O644&gt;="02/10",IF(O644&lt;="30/11",'Data - Answer'!G644*15000,0),0),0),0)</f>
        <v>0</v>
      </c>
      <c r="U644" s="14"/>
      <c r="W644">
        <f t="shared" si="79"/>
        <v>4000</v>
      </c>
    </row>
    <row r="645" spans="2:23">
      <c r="B645" s="1">
        <v>53203025</v>
      </c>
      <c r="C645" s="2">
        <v>42301</v>
      </c>
      <c r="D645" s="2">
        <v>42302</v>
      </c>
      <c r="E645" t="s">
        <v>212</v>
      </c>
      <c r="F645" t="s">
        <v>17</v>
      </c>
      <c r="G645">
        <v>2</v>
      </c>
      <c r="H645" s="4">
        <v>1106000</v>
      </c>
      <c r="I645" s="14">
        <v>1095000</v>
      </c>
      <c r="J645" s="29" t="s">
        <v>26</v>
      </c>
      <c r="K645">
        <f t="shared" si="72"/>
        <v>7</v>
      </c>
      <c r="L645">
        <f t="shared" si="73"/>
        <v>13</v>
      </c>
      <c r="M645" t="e">
        <f>VLOOKUP(E645,Index!$A$1:$B$7,2,0)</f>
        <v>#N/A</v>
      </c>
      <c r="N645" t="str">
        <f t="shared" si="74"/>
        <v>24/10</v>
      </c>
      <c r="O645" t="str">
        <f t="shared" si="75"/>
        <v>25/10</v>
      </c>
      <c r="Q645" s="14">
        <f t="shared" si="76"/>
        <v>0</v>
      </c>
      <c r="R645" s="14">
        <f t="shared" si="77"/>
        <v>0</v>
      </c>
      <c r="S645" s="14">
        <f t="shared" si="78"/>
        <v>0</v>
      </c>
      <c r="T645">
        <f>IF(F645="Airlines 4",IF(N645&lt;="15/10",IF(O645&gt;="02/10",IF(O645&lt;="30/11",'Data - Answer'!G645*15000,0),0),0),0)</f>
        <v>0</v>
      </c>
      <c r="U645" s="14"/>
      <c r="W645">
        <f t="shared" si="79"/>
        <v>4000</v>
      </c>
    </row>
    <row r="646" spans="2:23">
      <c r="B646" s="1">
        <v>53202635</v>
      </c>
      <c r="C646" s="2">
        <v>42301</v>
      </c>
      <c r="D646" s="2">
        <v>42303</v>
      </c>
      <c r="E646" t="s">
        <v>58</v>
      </c>
      <c r="F646" t="s">
        <v>17</v>
      </c>
      <c r="G646">
        <v>1</v>
      </c>
      <c r="H646" s="4">
        <v>727000</v>
      </c>
      <c r="I646" s="14">
        <v>719700</v>
      </c>
      <c r="J646" s="29" t="s">
        <v>26</v>
      </c>
      <c r="K646">
        <f t="shared" si="72"/>
        <v>7</v>
      </c>
      <c r="L646">
        <f t="shared" si="73"/>
        <v>13</v>
      </c>
      <c r="M646" t="e">
        <f>VLOOKUP(E646,Index!$A$1:$B$7,2,0)</f>
        <v>#N/A</v>
      </c>
      <c r="N646" t="str">
        <f t="shared" si="74"/>
        <v>24/10</v>
      </c>
      <c r="O646" t="str">
        <f t="shared" si="75"/>
        <v>26/10</v>
      </c>
      <c r="Q646" s="14">
        <f t="shared" si="76"/>
        <v>0</v>
      </c>
      <c r="R646" s="14">
        <f t="shared" si="77"/>
        <v>0</v>
      </c>
      <c r="S646" s="14">
        <f t="shared" si="78"/>
        <v>0</v>
      </c>
      <c r="T646">
        <f>IF(F646="Airlines 4",IF(N646&lt;="15/10",IF(O646&gt;="02/10",IF(O646&lt;="30/11",'Data - Answer'!G646*15000,0),0),0),0)</f>
        <v>0</v>
      </c>
      <c r="U646" s="14"/>
      <c r="W646">
        <f t="shared" si="79"/>
        <v>4000</v>
      </c>
    </row>
    <row r="647" spans="2:23">
      <c r="B647" s="1">
        <v>53202479</v>
      </c>
      <c r="C647" s="2">
        <v>42301</v>
      </c>
      <c r="D647" s="2">
        <v>42302</v>
      </c>
      <c r="E647" t="s">
        <v>216</v>
      </c>
      <c r="F647" t="s">
        <v>17</v>
      </c>
      <c r="G647">
        <v>5</v>
      </c>
      <c r="H647" s="4">
        <v>2865000</v>
      </c>
      <c r="I647" s="14">
        <v>2836500</v>
      </c>
      <c r="J647" s="29" t="s">
        <v>26</v>
      </c>
      <c r="K647">
        <f t="shared" ref="K647" si="80">WEEKDAY(C647)</f>
        <v>7</v>
      </c>
      <c r="L647">
        <f t="shared" ref="L647" si="81">SUMIFS(G:G,F:F,F647,C:C,C647)</f>
        <v>13</v>
      </c>
      <c r="M647" t="e">
        <f>VLOOKUP(E647,Index!$A$1:$B$7,2,0)</f>
        <v>#N/A</v>
      </c>
      <c r="N647" t="str">
        <f t="shared" ref="N647:O647" si="82">TEXT(C647,"dd/mm")</f>
        <v>24/10</v>
      </c>
      <c r="O647" t="str">
        <f t="shared" si="82"/>
        <v>25/10</v>
      </c>
      <c r="Q647" s="14">
        <f t="shared" ref="Q647" si="83">IF(AND(F647="Airlines 1",K647&gt;5),4%*H647,0)</f>
        <v>0</v>
      </c>
      <c r="R647" s="14">
        <f t="shared" ref="R647" si="84">IF(AND(F647="Airlines 2",L647&gt;20),5%*H647,0)</f>
        <v>0</v>
      </c>
      <c r="S647" s="14">
        <f t="shared" ref="S647" si="85">IFERROR(IF(F647="Airlines 3",IF(M647="YES",G647*20000,0),0),0)</f>
        <v>0</v>
      </c>
      <c r="T647">
        <f>IF(F647="Airlines 4",IF(N647&lt;="15/10",IF(O647&gt;="02/10",IF(O647&lt;="30/11",'Data - Answer'!G647*15000,0),0),0),0)</f>
        <v>0</v>
      </c>
      <c r="U647" s="14"/>
      <c r="W647">
        <f t="shared" ref="W647" si="86">IF(J647="Method 1",0,IF(J647="Method 2",I647*3%,IF(J647="Method 3",4000,3000)))</f>
        <v>4000</v>
      </c>
    </row>
  </sheetData>
  <autoFilter ref="E5:J647" xr:uid="{00000000-0001-0000-0100-000000000000}"/>
  <mergeCells count="2">
    <mergeCell ref="B2:J3"/>
    <mergeCell ref="K2:X3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Index</vt:lpstr>
      <vt:lpstr>Glossary</vt:lpstr>
      <vt:lpstr>Data - Answer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Lidya Marlina</dc:creator>
  <cp:lastModifiedBy>farchan tp</cp:lastModifiedBy>
  <dcterms:created xsi:type="dcterms:W3CDTF">2015-12-13T12:04:00Z</dcterms:created>
  <dcterms:modified xsi:type="dcterms:W3CDTF">2022-07-07T04:53:18Z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