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Shoichet\JSC-Box\JSC\JSC-WIP\"/>
    </mc:Choice>
  </mc:AlternateContent>
  <xr:revisionPtr revIDLastSave="0" documentId="13_ncr:1_{3AB94128-BF76-4EDF-AD29-AE3628AA6407}" xr6:coauthVersionLast="36" xr6:coauthVersionMax="36" xr10:uidLastSave="{00000000-0000-0000-0000-000000000000}"/>
  <bookViews>
    <workbookView xWindow="0" yWindow="0" windowWidth="28800" windowHeight="13710" xr2:uid="{9218B5B6-7E86-4983-9CB5-63D1B7440D70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3" l="1"/>
  <c r="C11" i="3"/>
  <c r="C12" i="3"/>
  <c r="C13" i="3"/>
  <c r="Y58" i="3"/>
  <c r="AF63" i="3"/>
  <c r="M74" i="3"/>
  <c r="W58" i="3"/>
  <c r="V58" i="3"/>
  <c r="U58" i="3"/>
  <c r="S58" i="3"/>
  <c r="T58" i="3" s="1"/>
  <c r="I74" i="3"/>
  <c r="L74" i="3"/>
  <c r="L77" i="3"/>
  <c r="G74" i="3" s="1"/>
  <c r="AA58" i="3"/>
  <c r="X58" i="3" s="1"/>
  <c r="Z58" i="3"/>
  <c r="AB58" i="3"/>
  <c r="R58" i="3"/>
  <c r="J56" i="3"/>
  <c r="O58" i="3" s="1"/>
  <c r="D57" i="3"/>
  <c r="D55" i="3"/>
  <c r="D66" i="3"/>
  <c r="E66" i="3"/>
  <c r="D67" i="3"/>
  <c r="E67" i="3"/>
  <c r="D68" i="3"/>
  <c r="E68" i="3"/>
  <c r="D69" i="3"/>
  <c r="E69" i="3"/>
  <c r="D70" i="3"/>
  <c r="E70" i="3"/>
  <c r="D71" i="3"/>
  <c r="E71" i="3"/>
  <c r="E64" i="3"/>
  <c r="E55" i="3"/>
  <c r="E57" i="3"/>
  <c r="D58" i="3"/>
  <c r="E58" i="3"/>
  <c r="D60" i="3"/>
  <c r="D61" i="3"/>
  <c r="E61" i="3"/>
  <c r="D62" i="3"/>
  <c r="E62" i="3"/>
  <c r="D63" i="3"/>
  <c r="E63" i="3"/>
  <c r="D64" i="3"/>
  <c r="D65" i="3"/>
  <c r="E65" i="3"/>
  <c r="D52" i="3"/>
  <c r="D54" i="3"/>
  <c r="E52" i="3"/>
  <c r="E53" i="3"/>
  <c r="E54" i="3"/>
  <c r="D50" i="3"/>
  <c r="E50" i="3"/>
  <c r="D51" i="3"/>
  <c r="E51" i="3"/>
  <c r="E49" i="3"/>
  <c r="D49" i="3"/>
  <c r="E48" i="3"/>
  <c r="D48" i="3"/>
  <c r="B59" i="3"/>
  <c r="D59" i="3" s="1"/>
  <c r="E60" i="3"/>
  <c r="L3" i="3"/>
  <c r="I3" i="3"/>
  <c r="L6" i="3"/>
  <c r="J3" i="3" s="1"/>
  <c r="C23" i="3"/>
  <c r="E6" i="3"/>
  <c r="C6" i="3" s="1"/>
  <c r="C18" i="3" s="1"/>
  <c r="I73" i="3" l="1"/>
  <c r="J74" i="3"/>
  <c r="L73" i="3" s="1"/>
  <c r="K56" i="3"/>
  <c r="L2" i="3"/>
  <c r="O3" i="3" s="1"/>
  <c r="E59" i="3"/>
  <c r="D53" i="3"/>
  <c r="M3" i="3"/>
  <c r="G3" i="3"/>
  <c r="I2" i="3" s="1"/>
  <c r="C16" i="3"/>
  <c r="C15" i="3"/>
  <c r="C19" i="3"/>
  <c r="D24" i="3" s="1"/>
  <c r="D25" i="3"/>
  <c r="H5" i="3" l="1"/>
  <c r="C17" i="3" s="1"/>
  <c r="H76" i="3"/>
  <c r="O2" i="3"/>
  <c r="D26" i="3"/>
  <c r="C25" i="3"/>
  <c r="C37" i="3"/>
  <c r="C24" i="3"/>
  <c r="D37" i="3" l="1"/>
  <c r="E39" i="3" s="1"/>
  <c r="C26" i="3"/>
  <c r="D28" i="3"/>
  <c r="C28" i="3" s="1"/>
  <c r="D39" i="3" l="1"/>
  <c r="C39" i="3"/>
  <c r="C33" i="3" s="1"/>
  <c r="D33" i="3" l="1"/>
  <c r="D34" i="3" s="1"/>
  <c r="C34" i="3"/>
</calcChain>
</file>

<file path=xl/sharedStrings.xml><?xml version="1.0" encoding="utf-8"?>
<sst xmlns="http://schemas.openxmlformats.org/spreadsheetml/2006/main" count="176" uniqueCount="143">
  <si>
    <t>X</t>
  </si>
  <si>
    <t>Y</t>
  </si>
  <si>
    <t>SR</t>
  </si>
  <si>
    <t>SL</t>
  </si>
  <si>
    <t>SS</t>
  </si>
  <si>
    <t>Δθ</t>
  </si>
  <si>
    <t>Left Tracking Wheel Offset</t>
  </si>
  <si>
    <t>Right Tracking Wheel Offset</t>
  </si>
  <si>
    <t>Back Tracking Wheel Offset</t>
  </si>
  <si>
    <t>Global Orientation at Last Reset</t>
  </si>
  <si>
    <t>θ</t>
  </si>
  <si>
    <t>θr</t>
  </si>
  <si>
    <t>Previous Global Orientation</t>
  </si>
  <si>
    <t>New Global Orientation</t>
  </si>
  <si>
    <t>Degrees</t>
  </si>
  <si>
    <t>Radians</t>
  </si>
  <si>
    <t>Inches</t>
  </si>
  <si>
    <t>Left Encoder Current Value</t>
  </si>
  <si>
    <t>Right Encoder Current Value</t>
  </si>
  <si>
    <t>Back Encoder Current Value</t>
  </si>
  <si>
    <t>Left Encoder Previous Value</t>
  </si>
  <si>
    <t>Right Encoder Previous Value</t>
  </si>
  <si>
    <t>Back Encoder Previous Value</t>
  </si>
  <si>
    <t>L0</t>
  </si>
  <si>
    <t>R0</t>
  </si>
  <si>
    <t>S0</t>
  </si>
  <si>
    <t>L1</t>
  </si>
  <si>
    <t>R1</t>
  </si>
  <si>
    <t>S1</t>
  </si>
  <si>
    <t>Circumfrence of Tracking Wheel</t>
  </si>
  <si>
    <t>Circ</t>
  </si>
  <si>
    <t>PI</t>
  </si>
  <si>
    <t>Encoders</t>
  </si>
  <si>
    <t>Fixed Values</t>
  </si>
  <si>
    <t>Change in Encoder Values</t>
  </si>
  <si>
    <t>Δ</t>
  </si>
  <si>
    <t>ΔL</t>
  </si>
  <si>
    <t>ΔR</t>
  </si>
  <si>
    <t>ΔS</t>
  </si>
  <si>
    <t>ΔLr</t>
  </si>
  <si>
    <t>ΔRr</t>
  </si>
  <si>
    <t>Change in Global Orientation</t>
  </si>
  <si>
    <t>Orientation</t>
  </si>
  <si>
    <t>Global Position Vectors</t>
  </si>
  <si>
    <t>Local Position Vectors</t>
  </si>
  <si>
    <t>Change in Local Position Vector</t>
  </si>
  <si>
    <t>Δdl</t>
  </si>
  <si>
    <t>θm</t>
  </si>
  <si>
    <t>Local Position Vector in Polar</t>
  </si>
  <si>
    <t>PolarΔdl</t>
  </si>
  <si>
    <t>r</t>
  </si>
  <si>
    <t>θp</t>
  </si>
  <si>
    <t>θp (rad)</t>
  </si>
  <si>
    <t>θp (deg)</t>
  </si>
  <si>
    <t>X&gt;0</t>
  </si>
  <si>
    <t>X&lt;0, Y&lt;=0</t>
  </si>
  <si>
    <t>X=0, Y&lt;0</t>
  </si>
  <si>
    <t>X&lt;0, Y&gt;0</t>
  </si>
  <si>
    <t>Starting Global Position Vector</t>
  </si>
  <si>
    <t>L₀</t>
  </si>
  <si>
    <t>R₀</t>
  </si>
  <si>
    <t>S₀</t>
  </si>
  <si>
    <t>L₁</t>
  </si>
  <si>
    <t>R₁</t>
  </si>
  <si>
    <t>S₁</t>
  </si>
  <si>
    <t>ᵣ</t>
  </si>
  <si>
    <t>ΔLᵣ</t>
  </si>
  <si>
    <t>ΔRᵣ</t>
  </si>
  <si>
    <t>θᵣ</t>
  </si>
  <si>
    <t>Vector-dᵣ</t>
  </si>
  <si>
    <t>Previous Global Position Vector</t>
  </si>
  <si>
    <t>Vector-d₀</t>
  </si>
  <si>
    <t>Current Global Position Vector</t>
  </si>
  <si>
    <t>Vector-d₁</t>
  </si>
  <si>
    <t>Change in Global Position Vector</t>
  </si>
  <si>
    <t>Average Orientation [θ₀+(Δθ/2)]</t>
  </si>
  <si>
    <t>Change in Left [(L₁-L₀)*Circ]</t>
  </si>
  <si>
    <t>Change in Right [(R₁-R₀)*Circ]</t>
  </si>
  <si>
    <t>Change in Back [(S₁-S₀)*Circ]</t>
  </si>
  <si>
    <t>Total Change Left [L₁*Circ]</t>
  </si>
  <si>
    <t>Total Change Right [R₁*Circ]</t>
  </si>
  <si>
    <t>θ₁</t>
  </si>
  <si>
    <t>θ₀</t>
  </si>
  <si>
    <t>₀</t>
  </si>
  <si>
    <t>₁</t>
  </si>
  <si>
    <t>Vector-Δdg</t>
  </si>
  <si>
    <t>sin θ</t>
  </si>
  <si>
    <t>cos θ</t>
  </si>
  <si>
    <t>tan θ</t>
  </si>
  <si>
    <t>adjacent</t>
  </si>
  <si>
    <t>hypotenuse</t>
  </si>
  <si>
    <t>opposite</t>
  </si>
  <si>
    <t>θ degrees</t>
  </si>
  <si>
    <t>θ radians</t>
  </si>
  <si>
    <t>Diamiter(in)</t>
  </si>
  <si>
    <t>X=0, Y&gt;0</t>
  </si>
  <si>
    <t>X=0, Y=0</t>
  </si>
  <si>
    <t>atan(y/x)</t>
  </si>
  <si>
    <t>atan(y/x)+PI</t>
  </si>
  <si>
    <t>atan(y/x)-PI</t>
  </si>
  <si>
    <t>PI/2</t>
  </si>
  <si>
    <t>-PI/2</t>
  </si>
  <si>
    <t>Front Red</t>
  </si>
  <si>
    <t>Back Red</t>
  </si>
  <si>
    <t>Front Blue</t>
  </si>
  <si>
    <t>Back Blue</t>
  </si>
  <si>
    <t>Red Platform</t>
  </si>
  <si>
    <t>Blue Platform</t>
  </si>
  <si>
    <t>Bonus Patform</t>
  </si>
  <si>
    <t>Red Flag Pole</t>
  </si>
  <si>
    <t>Center Flag Pole</t>
  </si>
  <si>
    <t>Blue Flag Pole</t>
  </si>
  <si>
    <t>Red Cap 1</t>
  </si>
  <si>
    <t>Red Cap 2</t>
  </si>
  <si>
    <t>Red Cap 3</t>
  </si>
  <si>
    <t>Red Cap 4</t>
  </si>
  <si>
    <t>Blue Cap 1</t>
  </si>
  <si>
    <t>Blue Cap 2</t>
  </si>
  <si>
    <t>Blue Cap 3</t>
  </si>
  <si>
    <t>Blue Cap 4</t>
  </si>
  <si>
    <t>X1</t>
  </si>
  <si>
    <t>Y1</t>
  </si>
  <si>
    <t>X2</t>
  </si>
  <si>
    <t>Y2</t>
  </si>
  <si>
    <t>Red Post 1</t>
  </si>
  <si>
    <t>Red Post 2</t>
  </si>
  <si>
    <t>Red Post 3</t>
  </si>
  <si>
    <t>Blue Post 1</t>
  </si>
  <si>
    <t>Blue Post 2</t>
  </si>
  <si>
    <t>Blue Post 3</t>
  </si>
  <si>
    <t>Sl</t>
  </si>
  <si>
    <t>Sr</t>
  </si>
  <si>
    <t>Ss</t>
  </si>
  <si>
    <t>X₀</t>
  </si>
  <si>
    <t>Y₀</t>
  </si>
  <si>
    <t>X₁</t>
  </si>
  <si>
    <t>Y₁</t>
  </si>
  <si>
    <t>ΔYL</t>
  </si>
  <si>
    <t>ΔXL</t>
  </si>
  <si>
    <t>ΔXG</t>
  </si>
  <si>
    <t>ΔYG</t>
  </si>
  <si>
    <t>θpm</t>
  </si>
  <si>
    <t>xPI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</si>
</sst>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0.0000"/>
    <numFmt numFmtId="167" formatCode="0.000000"/>
    <numFmt numFmtId="171" formatCode="_-* #,##0.0000_-;\-* #,##0.0000_-;_-* &quot;-&quot;??_-;_-@_-"/>
    <numFmt numFmtId="179" formatCode="_-* #,##0.000000_-;\-* #,##0.0000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color theme="1"/>
      <name val="Times New Roman"/>
      <family val="1"/>
    </font>
    <font>
      <b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 indent="1"/>
    </xf>
    <xf numFmtId="0" fontId="4" fillId="0" borderId="0" xfId="0" applyFont="1" applyAlignment="1">
      <alignment horizontal="center"/>
    </xf>
    <xf numFmtId="167" fontId="3" fillId="0" borderId="0" xfId="0" applyNumberFormat="1" applyFont="1"/>
    <xf numFmtId="165" fontId="3" fillId="0" borderId="0" xfId="0" applyNumberFormat="1" applyFont="1"/>
    <xf numFmtId="0" fontId="5" fillId="0" borderId="0" xfId="0" applyFont="1"/>
    <xf numFmtId="0" fontId="3" fillId="0" borderId="0" xfId="0" applyFont="1" applyAlignment="1">
      <alignment horizontal="left" indent="1"/>
    </xf>
    <xf numFmtId="165" fontId="4" fillId="0" borderId="0" xfId="0" applyNumberFormat="1" applyFont="1" applyAlignment="1">
      <alignment horizontal="center"/>
    </xf>
    <xf numFmtId="43" fontId="3" fillId="0" borderId="0" xfId="1" applyFont="1"/>
    <xf numFmtId="171" fontId="3" fillId="0" borderId="0" xfId="1" applyNumberFormat="1" applyFont="1"/>
    <xf numFmtId="2" fontId="3" fillId="0" borderId="0" xfId="0" applyNumberFormat="1" applyFont="1"/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right" indent="1"/>
    </xf>
    <xf numFmtId="2" fontId="3" fillId="0" borderId="1" xfId="0" applyNumberFormat="1" applyFont="1" applyBorder="1"/>
    <xf numFmtId="165" fontId="3" fillId="0" borderId="1" xfId="0" applyNumberFormat="1" applyFont="1" applyBorder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right" indent="1"/>
    </xf>
    <xf numFmtId="171" fontId="3" fillId="0" borderId="0" xfId="1" applyNumberFormat="1" applyFont="1" applyAlignment="1">
      <alignment horizontal="right" indent="1"/>
    </xf>
    <xf numFmtId="171" fontId="3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/>
    <xf numFmtId="0" fontId="2" fillId="0" borderId="0" xfId="0" applyFont="1"/>
    <xf numFmtId="0" fontId="7" fillId="0" borderId="0" xfId="0" applyFont="1" applyAlignment="1">
      <alignment horizontal="right" inden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indent="1"/>
    </xf>
    <xf numFmtId="165" fontId="7" fillId="0" borderId="0" xfId="0" applyNumberFormat="1" applyFont="1"/>
    <xf numFmtId="165" fontId="7" fillId="0" borderId="0" xfId="0" applyNumberFormat="1" applyFont="1" applyAlignment="1">
      <alignment horizontal="right" indent="1"/>
    </xf>
    <xf numFmtId="0" fontId="7" fillId="0" borderId="1" xfId="0" applyFont="1" applyBorder="1" applyAlignment="1">
      <alignment horizontal="left" indent="1"/>
    </xf>
    <xf numFmtId="165" fontId="7" fillId="0" borderId="1" xfId="0" applyNumberFormat="1" applyFont="1" applyBorder="1"/>
    <xf numFmtId="0" fontId="7" fillId="0" borderId="0" xfId="0" applyFont="1" applyAlignment="1">
      <alignment horizontal="left" indent="3"/>
    </xf>
    <xf numFmtId="0" fontId="7" fillId="0" borderId="0" xfId="0" applyFont="1" applyAlignment="1">
      <alignment horizontal="right"/>
    </xf>
    <xf numFmtId="43" fontId="7" fillId="0" borderId="0" xfId="1" applyNumberFormat="1" applyFont="1"/>
    <xf numFmtId="43" fontId="2" fillId="0" borderId="0" xfId="1" applyNumberFormat="1" applyFont="1"/>
    <xf numFmtId="43" fontId="6" fillId="0" borderId="0" xfId="0" applyNumberFormat="1" applyFont="1" applyAlignment="1">
      <alignment horizontal="center"/>
    </xf>
    <xf numFmtId="43" fontId="8" fillId="0" borderId="0" xfId="0" applyNumberFormat="1" applyFont="1" applyAlignment="1">
      <alignment horizontal="center"/>
    </xf>
    <xf numFmtId="43" fontId="7" fillId="0" borderId="0" xfId="1" applyNumberFormat="1" applyFont="1" applyAlignment="1">
      <alignment horizontal="right" indent="1"/>
    </xf>
    <xf numFmtId="164" fontId="7" fillId="0" borderId="0" xfId="1" applyNumberFormat="1" applyFont="1" applyAlignment="1">
      <alignment horizontal="left" indent="3"/>
    </xf>
    <xf numFmtId="43" fontId="7" fillId="0" borderId="0" xfId="1" applyNumberFormat="1" applyFont="1" applyAlignment="1">
      <alignment horizontal="center"/>
    </xf>
    <xf numFmtId="43" fontId="7" fillId="0" borderId="0" xfId="1" applyNumberFormat="1" applyFont="1" applyAlignment="1">
      <alignment horizontal="left" indent="1"/>
    </xf>
    <xf numFmtId="43" fontId="7" fillId="0" borderId="1" xfId="1" applyNumberFormat="1" applyFont="1" applyBorder="1" applyAlignment="1">
      <alignment horizontal="left" indent="1"/>
    </xf>
    <xf numFmtId="43" fontId="7" fillId="0" borderId="1" xfId="1" applyNumberFormat="1" applyFont="1" applyBorder="1"/>
    <xf numFmtId="43" fontId="7" fillId="0" borderId="0" xfId="1" applyNumberFormat="1" applyFont="1" applyAlignment="1">
      <alignment horizontal="right"/>
    </xf>
    <xf numFmtId="43" fontId="0" fillId="0" borderId="0" xfId="1" applyFont="1"/>
    <xf numFmtId="179" fontId="7" fillId="0" borderId="0" xfId="1" applyNumberFormat="1" applyFont="1" applyAlignment="1">
      <alignment horizontal="right" indent="1"/>
    </xf>
    <xf numFmtId="4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7BB9FD"/>
      <color rgb="FFFE6A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Tracking Test</c:v>
          </c:tx>
          <c:spPr>
            <a:ln w="31750" cap="rnd">
              <a:solidFill>
                <a:schemeClr val="accent1"/>
              </a:solidFill>
              <a:round/>
              <a:headEnd type="none"/>
              <a:tailEnd type="arrow"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6320-4685-B155-0A1B8C70703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6320-4685-B155-0A1B8C707036}"/>
              </c:ext>
            </c:extLst>
          </c:dPt>
          <c:xVal>
            <c:numRef>
              <c:f>(Sheet3!$C$32,Sheet3!$C$34)</c:f>
              <c:numCache>
                <c:formatCode>0.00</c:formatCode>
                <c:ptCount val="2"/>
                <c:pt idx="0">
                  <c:v>58.5</c:v>
                </c:pt>
                <c:pt idx="1">
                  <c:v>50.596478087201788</c:v>
                </c:pt>
              </c:numCache>
            </c:numRef>
          </c:xVal>
          <c:yVal>
            <c:numRef>
              <c:f>(Sheet3!$D$32,Sheet3!$D$34)</c:f>
              <c:numCache>
                <c:formatCode>0.00</c:formatCode>
                <c:ptCount val="2"/>
                <c:pt idx="0">
                  <c:v>11.75</c:v>
                </c:pt>
                <c:pt idx="1">
                  <c:v>64.692171704100303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0-4685-B155-0A1B8C707036}"/>
            </c:ext>
          </c:extLst>
        </c:ser>
        <c:ser>
          <c:idx val="1"/>
          <c:order val="1"/>
          <c:tx>
            <c:strRef>
              <c:f>Sheet3!$A$48</c:f>
              <c:strCache>
                <c:ptCount val="1"/>
                <c:pt idx="0">
                  <c:v>Front 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2"/>
            <c:spPr>
              <a:solidFill>
                <a:srgbClr val="FF0000">
                  <a:alpha val="40000"/>
                </a:srgbClr>
              </a:solidFill>
              <a:ln w="9525">
                <a:solidFill>
                  <a:srgbClr val="FF0000">
                    <a:alpha val="40000"/>
                  </a:srgbClr>
                </a:solidFill>
              </a:ln>
              <a:effectLst/>
            </c:spPr>
          </c:marker>
          <c:xVal>
            <c:numRef>
              <c:f>Sheet3!$B$48</c:f>
              <c:numCache>
                <c:formatCode>_-* #,##0.0000_-;\-* #,##0.0000_-;_-* "-"??_-;_-@_-</c:formatCode>
                <c:ptCount val="1"/>
                <c:pt idx="0">
                  <c:v>-58.75</c:v>
                </c:pt>
              </c:numCache>
            </c:numRef>
          </c:xVal>
          <c:yVal>
            <c:numRef>
              <c:f>Sheet3!$C$48</c:f>
              <c:numCache>
                <c:formatCode>_-* #,##0.0000_-;\-* #,##0.0000_-;_-* "-"??_-;_-@_-</c:formatCode>
                <c:ptCount val="1"/>
                <c:pt idx="0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20-4685-B155-0A1B8C707036}"/>
            </c:ext>
          </c:extLst>
        </c:ser>
        <c:ser>
          <c:idx val="2"/>
          <c:order val="2"/>
          <c:tx>
            <c:strRef>
              <c:f>Sheet3!$A$49</c:f>
              <c:strCache>
                <c:ptCount val="1"/>
                <c:pt idx="0">
                  <c:v>Back 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2"/>
            <c:spPr>
              <a:solidFill>
                <a:srgbClr val="FF0000">
                  <a:alpha val="40000"/>
                </a:srgbClr>
              </a:solidFill>
              <a:ln w="9525">
                <a:solidFill>
                  <a:srgbClr val="FF0000">
                    <a:alpha val="40000"/>
                  </a:srgbClr>
                </a:solidFill>
              </a:ln>
              <a:effectLst/>
            </c:spPr>
          </c:marker>
          <c:xVal>
            <c:numRef>
              <c:f>Sheet3!$B$49</c:f>
              <c:numCache>
                <c:formatCode>_-* #,##0.0000_-;\-* #,##0.0000_-;_-* "-"??_-;_-@_-</c:formatCode>
                <c:ptCount val="1"/>
                <c:pt idx="0">
                  <c:v>-58.75</c:v>
                </c:pt>
              </c:numCache>
            </c:numRef>
          </c:xVal>
          <c:yVal>
            <c:numRef>
              <c:f>Sheet3!$C$49</c:f>
              <c:numCache>
                <c:formatCode>_-* #,##0.0000_-;\-* #,##0.0000_-;_-* "-"??_-;_-@_-</c:formatCode>
                <c:ptCount val="1"/>
                <c:pt idx="0">
                  <c:v>-34.75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20-4685-B155-0A1B8C707036}"/>
            </c:ext>
          </c:extLst>
        </c:ser>
        <c:ser>
          <c:idx val="3"/>
          <c:order val="3"/>
          <c:tx>
            <c:strRef>
              <c:f>Sheet3!$A$50</c:f>
              <c:strCache>
                <c:ptCount val="1"/>
                <c:pt idx="0">
                  <c:v>Front 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72"/>
            <c:spPr>
              <a:solidFill>
                <a:srgbClr val="0070C0">
                  <a:alpha val="40000"/>
                </a:srgbClr>
              </a:solidFill>
              <a:ln w="9525">
                <a:solidFill>
                  <a:srgbClr val="0070C0">
                    <a:alpha val="40000"/>
                  </a:srgbClr>
                </a:solidFill>
              </a:ln>
              <a:effectLst/>
            </c:spPr>
          </c:marker>
          <c:xVal>
            <c:numRef>
              <c:f>Sheet3!$B$50</c:f>
              <c:numCache>
                <c:formatCode>_-* #,##0.0000_-;\-* #,##0.0000_-;_-* "-"??_-;_-@_-</c:formatCode>
                <c:ptCount val="1"/>
                <c:pt idx="0">
                  <c:v>58.75</c:v>
                </c:pt>
              </c:numCache>
            </c:numRef>
          </c:xVal>
          <c:yVal>
            <c:numRef>
              <c:f>Sheet3!$C$50</c:f>
              <c:numCache>
                <c:formatCode>_-* #,##0.0000_-;\-* #,##0.0000_-;_-* "-"??_-;_-@_-</c:formatCode>
                <c:ptCount val="1"/>
                <c:pt idx="0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20-4685-B155-0A1B8C707036}"/>
            </c:ext>
          </c:extLst>
        </c:ser>
        <c:ser>
          <c:idx val="4"/>
          <c:order val="4"/>
          <c:tx>
            <c:strRef>
              <c:f>Sheet3!$A$51</c:f>
              <c:strCache>
                <c:ptCount val="1"/>
                <c:pt idx="0">
                  <c:v>Back 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72"/>
            <c:spPr>
              <a:solidFill>
                <a:srgbClr val="0070C0">
                  <a:alpha val="40000"/>
                </a:srgbClr>
              </a:solidFill>
              <a:ln w="9525">
                <a:solidFill>
                  <a:srgbClr val="0070C0">
                    <a:alpha val="40000"/>
                  </a:srgbClr>
                </a:solidFill>
              </a:ln>
              <a:effectLst/>
            </c:spPr>
          </c:marker>
          <c:xVal>
            <c:numRef>
              <c:f>Sheet3!$B$51</c:f>
              <c:numCache>
                <c:formatCode>_-* #,##0.0000_-;\-* #,##0.0000_-;_-* "-"??_-;_-@_-</c:formatCode>
                <c:ptCount val="1"/>
                <c:pt idx="0">
                  <c:v>58.75</c:v>
                </c:pt>
              </c:numCache>
            </c:numRef>
          </c:xVal>
          <c:yVal>
            <c:numRef>
              <c:f>Sheet3!$C$51</c:f>
              <c:numCache>
                <c:formatCode>_-* #,##0.0000_-;\-* #,##0.0000_-;_-* "-"??_-;_-@_-</c:formatCode>
                <c:ptCount val="1"/>
                <c:pt idx="0">
                  <c:v>-34.75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20-4685-B155-0A1B8C707036}"/>
            </c:ext>
          </c:extLst>
        </c:ser>
        <c:ser>
          <c:idx val="5"/>
          <c:order val="5"/>
          <c:tx>
            <c:strRef>
              <c:f>Sheet3!$A$52</c:f>
              <c:strCache>
                <c:ptCount val="1"/>
                <c:pt idx="0">
                  <c:v>Red Platform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2"/>
            <c:spPr>
              <a:solidFill>
                <a:srgbClr val="FF0000">
                  <a:alpha val="40000"/>
                </a:srgbClr>
              </a:solidFill>
              <a:ln w="9525">
                <a:solidFill>
                  <a:srgbClr val="FF0000">
                    <a:alpha val="40000"/>
                  </a:srgbClr>
                </a:solidFill>
              </a:ln>
              <a:effectLst/>
            </c:spPr>
          </c:marker>
          <c:xVal>
            <c:numRef>
              <c:f>Sheet3!$B$52</c:f>
              <c:numCache>
                <c:formatCode>_-* #,##0.0000_-;\-* #,##0.0000_-;_-* "-"??_-;_-@_-</c:formatCode>
                <c:ptCount val="1"/>
                <c:pt idx="0">
                  <c:v>-22.75</c:v>
                </c:pt>
              </c:numCache>
            </c:numRef>
          </c:xVal>
          <c:yVal>
            <c:numRef>
              <c:f>Sheet3!$C$52</c:f>
              <c:numCache>
                <c:formatCode>_-* #,##0.0000_-;\-* #,##0.0000_-;_-* "-"??_-;_-@_-</c:formatCode>
                <c:ptCount val="1"/>
                <c:pt idx="0">
                  <c:v>-11.75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20-4685-B155-0A1B8C707036}"/>
            </c:ext>
          </c:extLst>
        </c:ser>
        <c:ser>
          <c:idx val="6"/>
          <c:order val="6"/>
          <c:tx>
            <c:strRef>
              <c:f>Sheet3!$A$53</c:f>
              <c:strCache>
                <c:ptCount val="1"/>
                <c:pt idx="0">
                  <c:v>Blue Platform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72"/>
            <c:spPr>
              <a:solidFill>
                <a:srgbClr val="0070C0">
                  <a:alpha val="40000"/>
                </a:srgbClr>
              </a:solidFill>
              <a:ln w="9525">
                <a:solidFill>
                  <a:srgbClr val="0070C0">
                    <a:alpha val="40000"/>
                  </a:srgbClr>
                </a:solidFill>
              </a:ln>
              <a:effectLst/>
            </c:spPr>
          </c:marker>
          <c:xVal>
            <c:numRef>
              <c:f>Sheet3!$B$53</c:f>
              <c:numCache>
                <c:formatCode>_-* #,##0.0000_-;\-* #,##0.0000_-;_-* "-"??_-;_-@_-</c:formatCode>
                <c:ptCount val="1"/>
                <c:pt idx="0">
                  <c:v>22.75</c:v>
                </c:pt>
              </c:numCache>
            </c:numRef>
          </c:xVal>
          <c:yVal>
            <c:numRef>
              <c:f>Sheet3!$C$53</c:f>
              <c:numCache>
                <c:formatCode>_-* #,##0.0000_-;\-* #,##0.0000_-;_-* "-"??_-;_-@_-</c:formatCode>
                <c:ptCount val="1"/>
                <c:pt idx="0">
                  <c:v>-11.75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20-4685-B155-0A1B8C707036}"/>
            </c:ext>
          </c:extLst>
        </c:ser>
        <c:ser>
          <c:idx val="7"/>
          <c:order val="7"/>
          <c:tx>
            <c:strRef>
              <c:f>Sheet3!$A$54</c:f>
              <c:strCache>
                <c:ptCount val="1"/>
                <c:pt idx="0">
                  <c:v>Bonus Patform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square"/>
            <c:size val="72"/>
            <c:spPr>
              <a:solidFill>
                <a:srgbClr val="FFFF00">
                  <a:alpha val="40000"/>
                </a:srgbClr>
              </a:solidFill>
              <a:ln w="9525">
                <a:solidFill>
                  <a:srgbClr val="FFFF00">
                    <a:alpha val="40000"/>
                  </a:srgbClr>
                </a:solidFill>
              </a:ln>
              <a:effectLst/>
            </c:spPr>
          </c:marker>
          <c:xVal>
            <c:numRef>
              <c:f>Sheet3!$B$54</c:f>
              <c:numCache>
                <c:formatCode>_-* #,##0.0000_-;\-* #,##0.0000_-;_-* "-"??_-;_-@_-</c:formatCode>
                <c:ptCount val="1"/>
                <c:pt idx="0">
                  <c:v>0</c:v>
                </c:pt>
              </c:numCache>
            </c:numRef>
          </c:xVal>
          <c:yVal>
            <c:numRef>
              <c:f>Sheet3!$C$54</c:f>
              <c:numCache>
                <c:formatCode>_-* #,##0.0000_-;\-* #,##0.0000_-;_-* "-"??_-;_-@_-</c:formatCode>
                <c:ptCount val="1"/>
                <c:pt idx="0">
                  <c:v>-11.75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20-4685-B155-0A1B8C707036}"/>
            </c:ext>
          </c:extLst>
        </c:ser>
        <c:ser>
          <c:idx val="8"/>
          <c:order val="8"/>
          <c:tx>
            <c:strRef>
              <c:f>Sheet3!$A$55</c:f>
              <c:strCache>
                <c:ptCount val="1"/>
                <c:pt idx="0">
                  <c:v>Red Flag Pole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Sheet3!$B$55</c:f>
              <c:numCache>
                <c:formatCode>_-* #,##0.0000_-;\-* #,##0.0000_-;_-* "-"??_-;_-@_-</c:formatCode>
                <c:ptCount val="1"/>
                <c:pt idx="0">
                  <c:v>-47</c:v>
                </c:pt>
              </c:numCache>
            </c:numRef>
          </c:xVal>
          <c:yVal>
            <c:numRef>
              <c:f>Sheet3!$C$55</c:f>
              <c:numCache>
                <c:formatCode>_-* #,##0.0000_-;\-* #,##0.0000_-;_-* "-"??_-;_-@_-</c:formatCode>
                <c:ptCount val="1"/>
                <c:pt idx="0">
                  <c:v>59.65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20-4685-B155-0A1B8C707036}"/>
            </c:ext>
          </c:extLst>
        </c:ser>
        <c:ser>
          <c:idx val="25"/>
          <c:order val="9"/>
          <c:tx>
            <c:v>Red Side Flag Position</c:v>
          </c:tx>
          <c:spPr>
            <a:ln w="508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(Sheet3!$B$55,Sheet3!$D$55)</c:f>
              <c:numCache>
                <c:formatCode>_-* #,##0.0000_-;\-* #,##0.0000_-;_-* "-"??_-;_-@_-</c:formatCode>
                <c:ptCount val="2"/>
                <c:pt idx="0">
                  <c:v>-47</c:v>
                </c:pt>
                <c:pt idx="1">
                  <c:v>-56.9</c:v>
                </c:pt>
              </c:numCache>
            </c:numRef>
          </c:xVal>
          <c:yVal>
            <c:numRef>
              <c:f>(Sheet3!$C$55,Sheet3!$E$55)</c:f>
              <c:numCache>
                <c:formatCode>_-* #,##0.0000_-;\-* #,##0.0000_-;_-* "-"??_-;_-@_-</c:formatCode>
                <c:ptCount val="2"/>
                <c:pt idx="0">
                  <c:v>59.65</c:v>
                </c:pt>
                <c:pt idx="1">
                  <c:v>59.65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320-4685-B155-0A1B8C707036}"/>
            </c:ext>
          </c:extLst>
        </c:ser>
        <c:ser>
          <c:idx val="9"/>
          <c:order val="10"/>
          <c:tx>
            <c:strRef>
              <c:f>Sheet3!$A$56</c:f>
              <c:strCache>
                <c:ptCount val="1"/>
                <c:pt idx="0">
                  <c:v>Center Flag Pole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Sheet3!$B$56</c:f>
              <c:numCache>
                <c:formatCode>_-* #,##0.0000_-;\-* #,##0.0000_-;_-* "-"??_-;_-@_-</c:formatCode>
                <c:ptCount val="1"/>
                <c:pt idx="0">
                  <c:v>0</c:v>
                </c:pt>
              </c:numCache>
            </c:numRef>
          </c:xVal>
          <c:yVal>
            <c:numRef>
              <c:f>Sheet3!$C$56</c:f>
              <c:numCache>
                <c:formatCode>_-* #,##0.0000_-;\-* #,##0.0000_-;_-* "-"??_-;_-@_-</c:formatCode>
                <c:ptCount val="1"/>
                <c:pt idx="0">
                  <c:v>59.65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20-4685-B155-0A1B8C707036}"/>
            </c:ext>
          </c:extLst>
        </c:ser>
        <c:ser>
          <c:idx val="26"/>
          <c:order val="11"/>
          <c:tx>
            <c:v>Center Flag Position B</c:v>
          </c:tx>
          <c:spPr>
            <a:ln w="508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(Sheet3!$B$56,Sheet3!$D$56)</c:f>
              <c:numCache>
                <c:formatCode>_-* #,##0.0000_-;\-* #,##0.0000_-;_-* "-"??_-;_-@_-</c:formatCode>
                <c:ptCount val="2"/>
                <c:pt idx="0">
                  <c:v>0</c:v>
                </c:pt>
                <c:pt idx="1">
                  <c:v>-7</c:v>
                </c:pt>
              </c:numCache>
            </c:numRef>
          </c:xVal>
          <c:yVal>
            <c:numRef>
              <c:f>(Sheet3!$C$56,Sheet3!$E$56)</c:f>
              <c:numCache>
                <c:formatCode>_-* #,##0.0000_-;\-* #,##0.0000_-;_-* "-"??_-;_-@_-</c:formatCode>
                <c:ptCount val="2"/>
                <c:pt idx="0">
                  <c:v>59.65</c:v>
                </c:pt>
                <c:pt idx="1">
                  <c:v>66.650000000000006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320-4685-B155-0A1B8C707036}"/>
            </c:ext>
          </c:extLst>
        </c:ser>
        <c:ser>
          <c:idx val="28"/>
          <c:order val="12"/>
          <c:tx>
            <c:v>Center Flag Position R</c:v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(Sheet3!$B$56,Sheet3!$F$56)</c:f>
              <c:numCache>
                <c:formatCode>General</c:formatCode>
                <c:ptCount val="2"/>
                <c:pt idx="0" formatCode="_-* #,##0.0000_-;\-* #,##0.0000_-;_-* &quot;-&quot;??_-;_-@_-">
                  <c:v>0</c:v>
                </c:pt>
                <c:pt idx="1">
                  <c:v>7</c:v>
                </c:pt>
              </c:numCache>
            </c:numRef>
          </c:xVal>
          <c:yVal>
            <c:numRef>
              <c:f>(Sheet3!$C$56,Sheet3!$E$56)</c:f>
              <c:numCache>
                <c:formatCode>_-* #,##0.0000_-;\-* #,##0.0000_-;_-* "-"??_-;_-@_-</c:formatCode>
                <c:ptCount val="2"/>
                <c:pt idx="0">
                  <c:v>59.65</c:v>
                </c:pt>
                <c:pt idx="1">
                  <c:v>66.650000000000006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320-4685-B155-0A1B8C707036}"/>
            </c:ext>
          </c:extLst>
        </c:ser>
        <c:ser>
          <c:idx val="10"/>
          <c:order val="13"/>
          <c:tx>
            <c:strRef>
              <c:f>Sheet3!$A$57</c:f>
              <c:strCache>
                <c:ptCount val="1"/>
                <c:pt idx="0">
                  <c:v>Blue Flag Pole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Sheet3!$B$57</c:f>
              <c:numCache>
                <c:formatCode>_-* #,##0.0000_-;\-* #,##0.0000_-;_-* "-"??_-;_-@_-</c:formatCode>
                <c:ptCount val="1"/>
                <c:pt idx="0">
                  <c:v>47</c:v>
                </c:pt>
              </c:numCache>
            </c:numRef>
          </c:xVal>
          <c:yVal>
            <c:numRef>
              <c:f>Sheet3!$C$57</c:f>
              <c:numCache>
                <c:formatCode>_-* #,##0.0000_-;\-* #,##0.0000_-;_-* "-"??_-;_-@_-</c:formatCode>
                <c:ptCount val="1"/>
                <c:pt idx="0">
                  <c:v>59.65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320-4685-B155-0A1B8C707036}"/>
            </c:ext>
          </c:extLst>
        </c:ser>
        <c:ser>
          <c:idx val="27"/>
          <c:order val="14"/>
          <c:tx>
            <c:v>Blue Side Flag Position</c:v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0070C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50800" cap="rnd">
                <a:solidFill>
                  <a:srgbClr val="FF0000"/>
                </a:solidFill>
                <a:round/>
              </a:ln>
              <a:effectLst/>
            </c:spPr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6320-4685-B155-0A1B8C707036}"/>
              </c:ext>
            </c:extLst>
          </c:dPt>
          <c:xVal>
            <c:numRef>
              <c:f>(Sheet3!$B$57,Sheet3!$D$57)</c:f>
              <c:numCache>
                <c:formatCode>_-* #,##0.0000_-;\-* #,##0.0000_-;_-* "-"??_-;_-@_-</c:formatCode>
                <c:ptCount val="2"/>
                <c:pt idx="0">
                  <c:v>47</c:v>
                </c:pt>
                <c:pt idx="1">
                  <c:v>56.9</c:v>
                </c:pt>
              </c:numCache>
            </c:numRef>
          </c:xVal>
          <c:yVal>
            <c:numRef>
              <c:f>(Sheet3!$C$57,Sheet3!$E$57)</c:f>
              <c:numCache>
                <c:formatCode>_-* #,##0.0000_-;\-* #,##0.0000_-;_-* "-"??_-;_-@_-</c:formatCode>
                <c:ptCount val="2"/>
                <c:pt idx="0">
                  <c:v>59.65</c:v>
                </c:pt>
                <c:pt idx="1">
                  <c:v>59.65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320-4685-B155-0A1B8C707036}"/>
            </c:ext>
          </c:extLst>
        </c:ser>
        <c:ser>
          <c:idx val="15"/>
          <c:order val="15"/>
          <c:tx>
            <c:strRef>
              <c:f>Sheet3!$A$62</c:f>
              <c:strCache>
                <c:ptCount val="1"/>
                <c:pt idx="0">
                  <c:v>Red Cap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Sheet3!$B$62</c:f>
              <c:numCache>
                <c:formatCode>_-* #,##0.0000_-;\-* #,##0.0000_-;_-* "-"??_-;_-@_-</c:formatCode>
                <c:ptCount val="1"/>
                <c:pt idx="0">
                  <c:v>35</c:v>
                </c:pt>
              </c:numCache>
            </c:numRef>
          </c:xVal>
          <c:yVal>
            <c:numRef>
              <c:f>Sheet3!$C$62</c:f>
              <c:numCache>
                <c:formatCode>_-* #,##0.0000_-;\-* #,##0.0000_-;_-* "-"??_-;_-@_-</c:formatCode>
                <c:ptCount val="1"/>
                <c:pt idx="0">
                  <c:v>35.25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320-4685-B155-0A1B8C707036}"/>
            </c:ext>
          </c:extLst>
        </c:ser>
        <c:ser>
          <c:idx val="12"/>
          <c:order val="16"/>
          <c:tx>
            <c:strRef>
              <c:f>Sheet3!$A$59</c:f>
              <c:strCache>
                <c:ptCount val="1"/>
                <c:pt idx="0">
                  <c:v>Red Cap 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Sheet3!$B$59</c:f>
              <c:numCache>
                <c:formatCode>_-* #,##0.0000_-;\-* #,##0.0000_-;_-* "-"??_-;_-@_-</c:formatCode>
                <c:ptCount val="1"/>
                <c:pt idx="0">
                  <c:v>-11.75</c:v>
                </c:pt>
              </c:numCache>
            </c:numRef>
          </c:xVal>
          <c:yVal>
            <c:numRef>
              <c:f>Sheet3!$C$59</c:f>
              <c:numCache>
                <c:formatCode>_-* #,##0.0000_-;\-* #,##0.0000_-;_-* "-"??_-;_-@_-</c:formatCode>
                <c:ptCount val="1"/>
                <c:pt idx="0">
                  <c:v>11.75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320-4685-B155-0A1B8C707036}"/>
            </c:ext>
          </c:extLst>
        </c:ser>
        <c:ser>
          <c:idx val="13"/>
          <c:order val="17"/>
          <c:tx>
            <c:strRef>
              <c:f>Sheet3!$A$60</c:f>
              <c:strCache>
                <c:ptCount val="1"/>
                <c:pt idx="0">
                  <c:v>Red Cap 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Sheet3!$B$60</c:f>
              <c:numCache>
                <c:formatCode>_-* #,##0.0000_-;\-* #,##0.0000_-;_-* "-"??_-;_-@_-</c:formatCode>
                <c:ptCount val="1"/>
                <c:pt idx="0">
                  <c:v>-11.75</c:v>
                </c:pt>
              </c:numCache>
            </c:numRef>
          </c:xVal>
          <c:yVal>
            <c:numRef>
              <c:f>Sheet3!$C$60</c:f>
              <c:numCache>
                <c:formatCode>_-* #,##0.0000_-;\-* #,##0.0000_-;_-* "-"??_-;_-@_-</c:formatCode>
                <c:ptCount val="1"/>
                <c:pt idx="0">
                  <c:v>-35.25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320-4685-B155-0A1B8C707036}"/>
            </c:ext>
          </c:extLst>
        </c:ser>
        <c:ser>
          <c:idx val="18"/>
          <c:order val="18"/>
          <c:tx>
            <c:strRef>
              <c:f>Sheet3!$A$65</c:f>
              <c:strCache>
                <c:ptCount val="1"/>
                <c:pt idx="0">
                  <c:v>Red Cap 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Sheet3!$B$65</c:f>
              <c:numCache>
                <c:formatCode>_-* #,##0.0000_-;\-* #,##0.0000_-;_-* "-"??_-;_-@_-</c:formatCode>
                <c:ptCount val="1"/>
                <c:pt idx="0">
                  <c:v>11.75</c:v>
                </c:pt>
              </c:numCache>
            </c:numRef>
          </c:xVal>
          <c:yVal>
            <c:numRef>
              <c:f>Sheet3!$C$65</c:f>
              <c:numCache>
                <c:formatCode>_-* #,##0.0000_-;\-* #,##0.0000_-;_-* "-"??_-;_-@_-</c:formatCode>
                <c:ptCount val="1"/>
                <c:pt idx="0">
                  <c:v>-58.625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320-4685-B155-0A1B8C707036}"/>
            </c:ext>
          </c:extLst>
        </c:ser>
        <c:ser>
          <c:idx val="11"/>
          <c:order val="19"/>
          <c:tx>
            <c:strRef>
              <c:f>Sheet3!$A$58</c:f>
              <c:strCache>
                <c:ptCount val="1"/>
                <c:pt idx="0">
                  <c:v>Blue Cap 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Sheet3!$B$58</c:f>
              <c:numCache>
                <c:formatCode>_-* #,##0.0000_-;\-* #,##0.0000_-;_-* "-"??_-;_-@_-</c:formatCode>
                <c:ptCount val="1"/>
                <c:pt idx="0">
                  <c:v>-35</c:v>
                </c:pt>
              </c:numCache>
            </c:numRef>
          </c:xVal>
          <c:yVal>
            <c:numRef>
              <c:f>Sheet3!$C$58</c:f>
              <c:numCache>
                <c:formatCode>_-* #,##0.0000_-;\-* #,##0.0000_-;_-* "-"??_-;_-@_-</c:formatCode>
                <c:ptCount val="1"/>
                <c:pt idx="0">
                  <c:v>35.25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20-4685-B155-0A1B8C707036}"/>
            </c:ext>
          </c:extLst>
        </c:ser>
        <c:ser>
          <c:idx val="16"/>
          <c:order val="20"/>
          <c:tx>
            <c:strRef>
              <c:f>Sheet3!$A$63</c:f>
              <c:strCache>
                <c:ptCount val="1"/>
                <c:pt idx="0">
                  <c:v>Blue Cap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Sheet3!$B$63</c:f>
              <c:numCache>
                <c:formatCode>_-* #,##0.0000_-;\-* #,##0.0000_-;_-* "-"??_-;_-@_-</c:formatCode>
                <c:ptCount val="1"/>
                <c:pt idx="0">
                  <c:v>11.75</c:v>
                </c:pt>
              </c:numCache>
            </c:numRef>
          </c:xVal>
          <c:yVal>
            <c:numRef>
              <c:f>Sheet3!$C$63</c:f>
              <c:numCache>
                <c:formatCode>_-* #,##0.0000_-;\-* #,##0.0000_-;_-* "-"??_-;_-@_-</c:formatCode>
                <c:ptCount val="1"/>
                <c:pt idx="0">
                  <c:v>11.75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320-4685-B155-0A1B8C707036}"/>
            </c:ext>
          </c:extLst>
        </c:ser>
        <c:ser>
          <c:idx val="17"/>
          <c:order val="21"/>
          <c:tx>
            <c:strRef>
              <c:f>Sheet3!$A$64</c:f>
              <c:strCache>
                <c:ptCount val="1"/>
                <c:pt idx="0">
                  <c:v>Blue Cap 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Sheet3!$B$64</c:f>
              <c:numCache>
                <c:formatCode>_-* #,##0.0000_-;\-* #,##0.0000_-;_-* "-"??_-;_-@_-</c:formatCode>
                <c:ptCount val="1"/>
                <c:pt idx="0">
                  <c:v>11.75</c:v>
                </c:pt>
              </c:numCache>
            </c:numRef>
          </c:xVal>
          <c:yVal>
            <c:numRef>
              <c:f>Sheet3!$C$64</c:f>
              <c:numCache>
                <c:formatCode>_-* #,##0.0000_-;\-* #,##0.0000_-;_-* "-"??_-;_-@_-</c:formatCode>
                <c:ptCount val="1"/>
                <c:pt idx="0">
                  <c:v>-35.25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320-4685-B155-0A1B8C707036}"/>
            </c:ext>
          </c:extLst>
        </c:ser>
        <c:ser>
          <c:idx val="14"/>
          <c:order val="22"/>
          <c:tx>
            <c:strRef>
              <c:f>Sheet3!$A$61</c:f>
              <c:strCache>
                <c:ptCount val="1"/>
                <c:pt idx="0">
                  <c:v>Blue Cap 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Sheet3!$B$61</c:f>
              <c:numCache>
                <c:formatCode>_-* #,##0.0000_-;\-* #,##0.0000_-;_-* "-"??_-;_-@_-</c:formatCode>
                <c:ptCount val="1"/>
                <c:pt idx="0">
                  <c:v>-11.75</c:v>
                </c:pt>
              </c:numCache>
            </c:numRef>
          </c:xVal>
          <c:yVal>
            <c:numRef>
              <c:f>Sheet3!$C$61</c:f>
              <c:numCache>
                <c:formatCode>_-* #,##0.0000_-;\-* #,##0.0000_-;_-* "-"??_-;_-@_-</c:formatCode>
                <c:ptCount val="1"/>
                <c:pt idx="0">
                  <c:v>-58.625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320-4685-B155-0A1B8C707036}"/>
            </c:ext>
          </c:extLst>
        </c:ser>
        <c:ser>
          <c:idx val="19"/>
          <c:order val="23"/>
          <c:tx>
            <c:strRef>
              <c:f>Sheet3!$A$66</c:f>
              <c:strCache>
                <c:ptCount val="1"/>
                <c:pt idx="0">
                  <c:v>Red Post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Sheet3!$B$66</c:f>
              <c:numCache>
                <c:formatCode>_-* #,##0.0000_-;\-* #,##0.0000_-;_-* "-"??_-;_-@_-</c:formatCode>
                <c:ptCount val="1"/>
                <c:pt idx="0">
                  <c:v>-69.25</c:v>
                </c:pt>
              </c:numCache>
            </c:numRef>
          </c:xVal>
          <c:yVal>
            <c:numRef>
              <c:f>Sheet3!$C$66</c:f>
              <c:numCache>
                <c:formatCode>_-* #,##0.0000_-;\-* #,##0.0000_-;_-* "-"??_-;_-@_-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320-4685-B155-0A1B8C707036}"/>
            </c:ext>
          </c:extLst>
        </c:ser>
        <c:ser>
          <c:idx val="20"/>
          <c:order val="24"/>
          <c:tx>
            <c:strRef>
              <c:f>Sheet3!$A$67</c:f>
              <c:strCache>
                <c:ptCount val="1"/>
                <c:pt idx="0">
                  <c:v>Red Post 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Sheet3!$B$67</c:f>
              <c:numCache>
                <c:formatCode>_-* #,##0.0000_-;\-* #,##0.0000_-;_-* "-"??_-;_-@_-</c:formatCode>
                <c:ptCount val="1"/>
                <c:pt idx="0">
                  <c:v>-69.25</c:v>
                </c:pt>
              </c:numCache>
            </c:numRef>
          </c:xVal>
          <c:yVal>
            <c:numRef>
              <c:f>Sheet3!$C$67</c:f>
              <c:numCache>
                <c:formatCode>_-* #,##0.0000_-;\-* #,##0.0000_-;_-* "-"??_-;_-@_-</c:formatCode>
                <c:ptCount val="1"/>
                <c:pt idx="0">
                  <c:v>-47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320-4685-B155-0A1B8C707036}"/>
            </c:ext>
          </c:extLst>
        </c:ser>
        <c:ser>
          <c:idx val="21"/>
          <c:order val="25"/>
          <c:tx>
            <c:strRef>
              <c:f>Sheet3!$A$68</c:f>
              <c:strCache>
                <c:ptCount val="1"/>
                <c:pt idx="0">
                  <c:v>Red Post 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Sheet3!$B$68</c:f>
              <c:numCache>
                <c:formatCode>_-* #,##0.0000_-;\-* #,##0.0000_-;_-* "-"??_-;_-@_-</c:formatCode>
                <c:ptCount val="1"/>
                <c:pt idx="0">
                  <c:v>-35.25</c:v>
                </c:pt>
              </c:numCache>
            </c:numRef>
          </c:xVal>
          <c:yVal>
            <c:numRef>
              <c:f>Sheet3!$C$68</c:f>
              <c:numCache>
                <c:formatCode>_-* #,##0.0000_-;\-* #,##0.0000_-;_-* "-"??_-;_-@_-</c:formatCode>
                <c:ptCount val="1"/>
                <c:pt idx="0">
                  <c:v>-69.25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320-4685-B155-0A1B8C707036}"/>
            </c:ext>
          </c:extLst>
        </c:ser>
        <c:ser>
          <c:idx val="22"/>
          <c:order val="26"/>
          <c:tx>
            <c:strRef>
              <c:f>Sheet3!$A$69</c:f>
              <c:strCache>
                <c:ptCount val="1"/>
                <c:pt idx="0">
                  <c:v>Blue Post 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Sheet3!$B$69</c:f>
              <c:numCache>
                <c:formatCode>_-* #,##0.0000_-;\-* #,##0.0000_-;_-* "-"??_-;_-@_-</c:formatCode>
                <c:ptCount val="1"/>
                <c:pt idx="0">
                  <c:v>69.25</c:v>
                </c:pt>
              </c:numCache>
            </c:numRef>
          </c:xVal>
          <c:yVal>
            <c:numRef>
              <c:f>Sheet3!$C$69</c:f>
              <c:numCache>
                <c:formatCode>_-* #,##0.0000_-;\-* #,##0.0000_-;_-* "-"??_-;_-@_-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320-4685-B155-0A1B8C707036}"/>
            </c:ext>
          </c:extLst>
        </c:ser>
        <c:ser>
          <c:idx val="23"/>
          <c:order val="27"/>
          <c:tx>
            <c:strRef>
              <c:f>Sheet3!$A$70</c:f>
              <c:strCache>
                <c:ptCount val="1"/>
                <c:pt idx="0">
                  <c:v>Blue Post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Sheet3!$B$70</c:f>
              <c:numCache>
                <c:formatCode>_-* #,##0.0000_-;\-* #,##0.0000_-;_-* "-"??_-;_-@_-</c:formatCode>
                <c:ptCount val="1"/>
                <c:pt idx="0">
                  <c:v>69.25</c:v>
                </c:pt>
              </c:numCache>
            </c:numRef>
          </c:xVal>
          <c:yVal>
            <c:numRef>
              <c:f>Sheet3!$C$70</c:f>
              <c:numCache>
                <c:formatCode>_-* #,##0.0000_-;\-* #,##0.0000_-;_-* "-"??_-;_-@_-</c:formatCode>
                <c:ptCount val="1"/>
                <c:pt idx="0">
                  <c:v>-47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320-4685-B155-0A1B8C707036}"/>
            </c:ext>
          </c:extLst>
        </c:ser>
        <c:ser>
          <c:idx val="24"/>
          <c:order val="28"/>
          <c:tx>
            <c:strRef>
              <c:f>Sheet3!$A$71</c:f>
              <c:strCache>
                <c:ptCount val="1"/>
                <c:pt idx="0">
                  <c:v>Blue Post 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Sheet3!$B$71</c:f>
              <c:numCache>
                <c:formatCode>_-* #,##0.0000_-;\-* #,##0.0000_-;_-* "-"??_-;_-@_-</c:formatCode>
                <c:ptCount val="1"/>
                <c:pt idx="0">
                  <c:v>35.25</c:v>
                </c:pt>
              </c:numCache>
            </c:numRef>
          </c:xVal>
          <c:yVal>
            <c:numRef>
              <c:f>Sheet3!$C$71</c:f>
              <c:numCache>
                <c:formatCode>_-* #,##0.0000_-;\-* #,##0.0000_-;_-* "-"??_-;_-@_-</c:formatCode>
                <c:ptCount val="1"/>
                <c:pt idx="0">
                  <c:v>-69.25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320-4685-B155-0A1B8C707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274160"/>
        <c:axId val="456275144"/>
      </c:scatterChart>
      <c:valAx>
        <c:axId val="456274160"/>
        <c:scaling>
          <c:orientation val="minMax"/>
          <c:max val="70"/>
          <c:min val="-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75144"/>
        <c:crosses val="autoZero"/>
        <c:crossBetween val="midCat"/>
        <c:majorUnit val="2"/>
      </c:valAx>
      <c:valAx>
        <c:axId val="456275144"/>
        <c:scaling>
          <c:orientation val="minMax"/>
          <c:max val="70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74160"/>
        <c:crosses val="autoZero"/>
        <c:crossBetween val="midCat"/>
        <c:majorUnit val="2"/>
      </c:valAx>
      <c:spPr>
        <a:noFill/>
        <a:ln w="25400"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solidFill>
            <a:srgbClr val="00B0F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6</xdr:row>
      <xdr:rowOff>76199</xdr:rowOff>
    </xdr:from>
    <xdr:to>
      <xdr:col>29</xdr:col>
      <xdr:colOff>9525</xdr:colOff>
      <xdr:row>53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D04975-C1A5-4DD1-9FA7-2489C2F04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2</xdr:row>
      <xdr:rowOff>171450</xdr:rowOff>
    </xdr:from>
    <xdr:to>
      <xdr:col>14</xdr:col>
      <xdr:colOff>676275</xdr:colOff>
      <xdr:row>6</xdr:row>
      <xdr:rowOff>1</xdr:rowOff>
    </xdr:to>
    <xdr:sp macro="" textlink="">
      <xdr:nvSpPr>
        <xdr:cNvPr id="6" name="Right Triangle 5">
          <a:extLst>
            <a:ext uri="{FF2B5EF4-FFF2-40B4-BE49-F238E27FC236}">
              <a16:creationId xmlns:a16="http://schemas.microsoft.com/office/drawing/2014/main" id="{988E1AAA-AE86-46CC-B458-4D269F2D1BE4}"/>
            </a:ext>
          </a:extLst>
        </xdr:cNvPr>
        <xdr:cNvSpPr/>
      </xdr:nvSpPr>
      <xdr:spPr>
        <a:xfrm>
          <a:off x="13182600" y="571500"/>
          <a:ext cx="2600325" cy="628651"/>
        </a:xfrm>
        <a:prstGeom prst="rt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12</xdr:col>
      <xdr:colOff>171450</xdr:colOff>
      <xdr:row>73</xdr:row>
      <xdr:rowOff>171450</xdr:rowOff>
    </xdr:from>
    <xdr:to>
      <xdr:col>14</xdr:col>
      <xdr:colOff>676275</xdr:colOff>
      <xdr:row>77</xdr:row>
      <xdr:rowOff>1</xdr:rowOff>
    </xdr:to>
    <xdr:sp macro="" textlink="">
      <xdr:nvSpPr>
        <xdr:cNvPr id="8" name="Right Triangle 7">
          <a:extLst>
            <a:ext uri="{FF2B5EF4-FFF2-40B4-BE49-F238E27FC236}">
              <a16:creationId xmlns:a16="http://schemas.microsoft.com/office/drawing/2014/main" id="{533BC854-9460-4540-894C-CD4059136347}"/>
            </a:ext>
          </a:extLst>
        </xdr:cNvPr>
        <xdr:cNvSpPr/>
      </xdr:nvSpPr>
      <xdr:spPr>
        <a:xfrm>
          <a:off x="9582150" y="571500"/>
          <a:ext cx="1171575" cy="628651"/>
        </a:xfrm>
        <a:prstGeom prst="rt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9E4E-BEAA-433F-88BE-BA0DEC719DE8}">
  <dimension ref="A2:AG82"/>
  <sheetViews>
    <sheetView tabSelected="1" topLeftCell="B1" workbookViewId="0">
      <selection activeCell="AE18" sqref="AE18"/>
    </sheetView>
  </sheetViews>
  <sheetFormatPr defaultRowHeight="15.75" x14ac:dyDescent="0.25"/>
  <cols>
    <col min="1" max="1" width="40.7109375" style="1" customWidth="1"/>
    <col min="2" max="2" width="14.85546875" style="2" customWidth="1"/>
    <col min="3" max="5" width="12.7109375" style="1" customWidth="1"/>
    <col min="6" max="6" width="7.140625" style="1" customWidth="1"/>
    <col min="7" max="19" width="6.7109375" style="1" customWidth="1"/>
    <col min="20" max="29" width="6.7109375" customWidth="1"/>
    <col min="30" max="31" width="7.7109375" customWidth="1"/>
    <col min="32" max="32" width="13.5703125" customWidth="1"/>
    <col min="33" max="41" width="7.7109375" customWidth="1"/>
    <col min="42" max="48" width="9.7109375" customWidth="1"/>
  </cols>
  <sheetData>
    <row r="2" spans="1:15" x14ac:dyDescent="0.25">
      <c r="A2" s="6" t="s">
        <v>33</v>
      </c>
      <c r="C2" s="3" t="s">
        <v>16</v>
      </c>
      <c r="G2" s="25" t="s">
        <v>86</v>
      </c>
      <c r="H2" s="26" t="s">
        <v>91</v>
      </c>
      <c r="I2" s="27">
        <f>I3*G3</f>
        <v>15.529142706151244</v>
      </c>
      <c r="J2" s="25" t="s">
        <v>87</v>
      </c>
      <c r="K2" s="26" t="s">
        <v>89</v>
      </c>
      <c r="L2" s="27">
        <f>J3*L3</f>
        <v>57.955549577344101</v>
      </c>
      <c r="M2" s="25" t="s">
        <v>88</v>
      </c>
      <c r="N2" s="26" t="s">
        <v>91</v>
      </c>
      <c r="O2" s="27">
        <f>O3*M3</f>
        <v>15.529142706151246</v>
      </c>
    </row>
    <row r="3" spans="1:15" x14ac:dyDescent="0.25">
      <c r="A3" s="7" t="s">
        <v>6</v>
      </c>
      <c r="B3" s="2" t="s">
        <v>3</v>
      </c>
      <c r="C3" s="5">
        <v>7.25</v>
      </c>
      <c r="G3" s="28">
        <f>SIN(L6)</f>
        <v>0.25881904510252074</v>
      </c>
      <c r="H3" s="29" t="s">
        <v>90</v>
      </c>
      <c r="I3" s="30">
        <f>N4</f>
        <v>60</v>
      </c>
      <c r="J3" s="28">
        <f>COS(L6)</f>
        <v>0.96592582628906831</v>
      </c>
      <c r="K3" s="29" t="s">
        <v>90</v>
      </c>
      <c r="L3" s="30">
        <f>N4</f>
        <v>60</v>
      </c>
      <c r="M3" s="28">
        <f>TAN(L6)</f>
        <v>0.2679491924311227</v>
      </c>
      <c r="N3" s="29" t="s">
        <v>89</v>
      </c>
      <c r="O3" s="30">
        <f>L2</f>
        <v>57.955549577344101</v>
      </c>
    </row>
    <row r="4" spans="1:15" x14ac:dyDescent="0.25">
      <c r="A4" s="7" t="s">
        <v>7</v>
      </c>
      <c r="B4" s="2" t="s">
        <v>2</v>
      </c>
      <c r="C4" s="5">
        <v>7.25</v>
      </c>
      <c r="G4" s="26"/>
      <c r="H4" s="26"/>
      <c r="I4" s="22"/>
      <c r="J4" s="22"/>
      <c r="K4" s="22"/>
      <c r="L4" s="22"/>
      <c r="M4" s="22"/>
      <c r="N4" s="31">
        <v>60</v>
      </c>
      <c r="O4" s="22"/>
    </row>
    <row r="5" spans="1:15" x14ac:dyDescent="0.25">
      <c r="A5" s="7" t="s">
        <v>8</v>
      </c>
      <c r="B5" s="2" t="s">
        <v>4</v>
      </c>
      <c r="C5" s="5">
        <v>7.75</v>
      </c>
      <c r="D5" s="3" t="s">
        <v>94</v>
      </c>
      <c r="E5" s="3" t="s">
        <v>31</v>
      </c>
      <c r="G5" s="24" t="s">
        <v>0</v>
      </c>
      <c r="H5" s="27">
        <f>L3-L2</f>
        <v>2.044450422655899</v>
      </c>
      <c r="I5" s="22"/>
      <c r="J5" s="22"/>
      <c r="K5" s="24" t="s">
        <v>92</v>
      </c>
      <c r="L5" s="27">
        <v>15</v>
      </c>
      <c r="M5" s="22"/>
      <c r="N5" s="22"/>
      <c r="O5" s="22"/>
    </row>
    <row r="6" spans="1:15" x14ac:dyDescent="0.25">
      <c r="A6" s="7" t="s">
        <v>29</v>
      </c>
      <c r="B6" s="2" t="s">
        <v>30</v>
      </c>
      <c r="C6" s="5">
        <f>D6*E6</f>
        <v>6.2831853071795862</v>
      </c>
      <c r="D6" s="10">
        <v>2</v>
      </c>
      <c r="E6" s="4">
        <f>PI()</f>
        <v>3.1415926535897931</v>
      </c>
      <c r="G6" s="22"/>
      <c r="H6" s="22"/>
      <c r="I6" s="22"/>
      <c r="J6" s="22"/>
      <c r="K6" s="24" t="s">
        <v>93</v>
      </c>
      <c r="L6" s="27">
        <f>RADIANS(L5)</f>
        <v>0.26179938779914941</v>
      </c>
      <c r="M6" s="22"/>
      <c r="N6" s="32" t="s">
        <v>10</v>
      </c>
      <c r="O6" s="22"/>
    </row>
    <row r="7" spans="1:15" x14ac:dyDescent="0.25">
      <c r="A7" s="6" t="s">
        <v>32</v>
      </c>
      <c r="C7" s="8" t="s">
        <v>15</v>
      </c>
      <c r="D7" s="1" t="s">
        <v>0</v>
      </c>
      <c r="E7" s="1" t="s">
        <v>1</v>
      </c>
      <c r="G7" s="7"/>
      <c r="H7" s="7"/>
    </row>
    <row r="8" spans="1:15" x14ac:dyDescent="0.25">
      <c r="A8" s="7" t="s">
        <v>20</v>
      </c>
      <c r="B8" s="2" t="s">
        <v>59</v>
      </c>
      <c r="C8" s="5">
        <v>0</v>
      </c>
    </row>
    <row r="9" spans="1:15" x14ac:dyDescent="0.25">
      <c r="A9" s="7" t="s">
        <v>21</v>
      </c>
      <c r="B9" s="2" t="s">
        <v>60</v>
      </c>
      <c r="C9" s="5">
        <v>0</v>
      </c>
    </row>
    <row r="10" spans="1:15" x14ac:dyDescent="0.25">
      <c r="A10" s="7" t="s">
        <v>22</v>
      </c>
      <c r="B10" s="2" t="s">
        <v>61</v>
      </c>
      <c r="C10" s="5">
        <v>0</v>
      </c>
    </row>
    <row r="11" spans="1:15" x14ac:dyDescent="0.25">
      <c r="A11" s="7" t="s">
        <v>17</v>
      </c>
      <c r="B11" s="2" t="s">
        <v>62</v>
      </c>
      <c r="C11" s="5">
        <f>E11/C6</f>
        <v>8.5147894554164001</v>
      </c>
      <c r="E11" s="1">
        <v>53.5</v>
      </c>
    </row>
    <row r="12" spans="1:15" x14ac:dyDescent="0.25">
      <c r="A12" s="7" t="s">
        <v>18</v>
      </c>
      <c r="B12" s="2" t="s">
        <v>63</v>
      </c>
      <c r="C12" s="5">
        <f>E12/C6</f>
        <v>8.4352119838704525</v>
      </c>
      <c r="E12" s="1">
        <v>53</v>
      </c>
    </row>
    <row r="13" spans="1:15" x14ac:dyDescent="0.25">
      <c r="A13" s="7" t="s">
        <v>19</v>
      </c>
      <c r="B13" s="2" t="s">
        <v>64</v>
      </c>
      <c r="C13" s="5">
        <f>E13/C6</f>
        <v>-0.9151409227783982</v>
      </c>
      <c r="E13" s="1">
        <v>-5.75</v>
      </c>
    </row>
    <row r="14" spans="1:15" x14ac:dyDescent="0.25">
      <c r="A14" s="6" t="s">
        <v>34</v>
      </c>
      <c r="C14" s="3" t="s">
        <v>16</v>
      </c>
    </row>
    <row r="15" spans="1:15" x14ac:dyDescent="0.25">
      <c r="A15" s="7" t="s">
        <v>76</v>
      </c>
      <c r="B15" s="2" t="s">
        <v>36</v>
      </c>
      <c r="C15" s="5">
        <f>(C11-C8)*C$6</f>
        <v>53.499999999999993</v>
      </c>
    </row>
    <row r="16" spans="1:15" x14ac:dyDescent="0.25">
      <c r="A16" s="7" t="s">
        <v>77</v>
      </c>
      <c r="B16" s="2" t="s">
        <v>37</v>
      </c>
      <c r="C16" s="5">
        <f t="shared" ref="C16:C17" si="0">(C12-C9)*C$6</f>
        <v>52.999999999999993</v>
      </c>
    </row>
    <row r="17" spans="1:5" x14ac:dyDescent="0.25">
      <c r="A17" s="7" t="s">
        <v>78</v>
      </c>
      <c r="B17" s="2" t="s">
        <v>38</v>
      </c>
      <c r="C17" s="5">
        <f>(C13-C10)*C$6</f>
        <v>-5.75</v>
      </c>
    </row>
    <row r="18" spans="1:5" x14ac:dyDescent="0.25">
      <c r="A18" s="7" t="s">
        <v>79</v>
      </c>
      <c r="B18" s="2" t="s">
        <v>66</v>
      </c>
      <c r="C18" s="5">
        <f>C11*C6</f>
        <v>53.499999999999993</v>
      </c>
    </row>
    <row r="19" spans="1:5" x14ac:dyDescent="0.25">
      <c r="A19" s="7" t="s">
        <v>80</v>
      </c>
      <c r="B19" s="2" t="s">
        <v>67</v>
      </c>
      <c r="C19" s="5">
        <f>C12*C6</f>
        <v>52.999999999999993</v>
      </c>
    </row>
    <row r="20" spans="1:5" x14ac:dyDescent="0.25">
      <c r="A20" s="7"/>
    </row>
    <row r="22" spans="1:5" x14ac:dyDescent="0.25">
      <c r="A22" s="6" t="s">
        <v>42</v>
      </c>
      <c r="C22" s="3" t="s">
        <v>14</v>
      </c>
      <c r="D22" s="3" t="s">
        <v>15</v>
      </c>
      <c r="E22" s="12" t="s">
        <v>142</v>
      </c>
    </row>
    <row r="23" spans="1:5" x14ac:dyDescent="0.25">
      <c r="A23" s="7" t="s">
        <v>9</v>
      </c>
      <c r="B23" s="2" t="s">
        <v>68</v>
      </c>
      <c r="C23" s="11">
        <f t="shared" ref="C23:C24" si="1">DEGREES(D23)</f>
        <v>356.40000000000003</v>
      </c>
      <c r="D23" s="5">
        <f>PI()*E23</f>
        <v>6.2203534541077907</v>
      </c>
      <c r="E23" s="1">
        <v>1.98</v>
      </c>
    </row>
    <row r="24" spans="1:5" x14ac:dyDescent="0.25">
      <c r="A24" s="7" t="s">
        <v>13</v>
      </c>
      <c r="B24" s="2" t="s">
        <v>81</v>
      </c>
      <c r="C24" s="11">
        <f t="shared" si="1"/>
        <v>358.37571653493387</v>
      </c>
      <c r="D24" s="5">
        <f>D23+(C18-C19)/(C3+C4)</f>
        <v>6.2548362127284802</v>
      </c>
    </row>
    <row r="25" spans="1:5" x14ac:dyDescent="0.25">
      <c r="A25" s="7" t="s">
        <v>12</v>
      </c>
      <c r="B25" s="2" t="s">
        <v>82</v>
      </c>
      <c r="C25" s="11">
        <f>DEGREES(D25)</f>
        <v>356.40000000000003</v>
      </c>
      <c r="D25" s="5">
        <f>D23</f>
        <v>6.2203534541077907</v>
      </c>
    </row>
    <row r="26" spans="1:5" x14ac:dyDescent="0.25">
      <c r="A26" s="13" t="s">
        <v>41</v>
      </c>
      <c r="B26" s="14" t="s">
        <v>5</v>
      </c>
      <c r="C26" s="15">
        <f>DEGREES(D26)</f>
        <v>1.9757165349338643</v>
      </c>
      <c r="D26" s="16">
        <f>D24-D25</f>
        <v>3.4482758620689502E-2</v>
      </c>
    </row>
    <row r="28" spans="1:5" x14ac:dyDescent="0.25">
      <c r="A28" s="7" t="s">
        <v>75</v>
      </c>
      <c r="B28" s="2" t="s">
        <v>47</v>
      </c>
      <c r="C28" s="11">
        <f t="shared" ref="C28" si="2">DEGREES(D28)</f>
        <v>357.38785826746698</v>
      </c>
      <c r="D28" s="1">
        <f>D25+(D26/2)</f>
        <v>6.2375948334181359</v>
      </c>
    </row>
    <row r="30" spans="1:5" x14ac:dyDescent="0.25">
      <c r="A30" s="6" t="s">
        <v>43</v>
      </c>
      <c r="C30" s="12" t="s">
        <v>0</v>
      </c>
      <c r="D30" s="12" t="s">
        <v>1</v>
      </c>
    </row>
    <row r="31" spans="1:5" x14ac:dyDescent="0.25">
      <c r="A31" s="7" t="s">
        <v>58</v>
      </c>
      <c r="B31" s="2" t="s">
        <v>69</v>
      </c>
      <c r="C31" s="11">
        <v>58.5</v>
      </c>
      <c r="D31" s="11">
        <v>11.75</v>
      </c>
    </row>
    <row r="32" spans="1:5" x14ac:dyDescent="0.25">
      <c r="A32" s="7" t="s">
        <v>70</v>
      </c>
      <c r="B32" s="2" t="s">
        <v>71</v>
      </c>
      <c r="C32" s="11">
        <v>58.5</v>
      </c>
      <c r="D32" s="11">
        <v>11.75</v>
      </c>
    </row>
    <row r="33" spans="1:7" x14ac:dyDescent="0.25">
      <c r="A33" s="7" t="s">
        <v>74</v>
      </c>
      <c r="B33" s="2" t="s">
        <v>85</v>
      </c>
      <c r="C33" s="11">
        <f>C39*COS(E39-D28)</f>
        <v>-7.9035219127982153</v>
      </c>
      <c r="D33" s="11">
        <f>C39*SIN(E39-D28)</f>
        <v>52.942171704100296</v>
      </c>
    </row>
    <row r="34" spans="1:7" x14ac:dyDescent="0.25">
      <c r="A34" s="7" t="s">
        <v>72</v>
      </c>
      <c r="B34" s="2" t="s">
        <v>73</v>
      </c>
      <c r="C34" s="11">
        <f>C32+C33</f>
        <v>50.596478087201788</v>
      </c>
      <c r="D34" s="11">
        <f>D32+D33</f>
        <v>64.692171704100303</v>
      </c>
    </row>
    <row r="36" spans="1:7" x14ac:dyDescent="0.25">
      <c r="A36" s="6" t="s">
        <v>44</v>
      </c>
      <c r="C36" s="12" t="s">
        <v>0</v>
      </c>
      <c r="D36" s="12" t="s">
        <v>1</v>
      </c>
    </row>
    <row r="37" spans="1:7" x14ac:dyDescent="0.25">
      <c r="A37" s="7" t="s">
        <v>45</v>
      </c>
      <c r="B37" s="2" t="s">
        <v>46</v>
      </c>
      <c r="C37" s="5">
        <f>2*SIN(D26/2)*(C17/D26+C5)</f>
        <v>-5.4824869858734839</v>
      </c>
      <c r="D37" s="5">
        <f>2*SIN(D26/2)*(C16/D26+C4)</f>
        <v>53.247361810912736</v>
      </c>
    </row>
    <row r="38" spans="1:7" x14ac:dyDescent="0.25">
      <c r="C38" s="12" t="s">
        <v>50</v>
      </c>
      <c r="D38" s="12" t="s">
        <v>53</v>
      </c>
      <c r="E38" s="12" t="s">
        <v>52</v>
      </c>
    </row>
    <row r="39" spans="1:7" x14ac:dyDescent="0.25">
      <c r="A39" s="7" t="s">
        <v>48</v>
      </c>
      <c r="B39" s="2" t="s">
        <v>49</v>
      </c>
      <c r="C39" s="5">
        <f>SQRT(C37^2+D37^2)</f>
        <v>53.5288632736818</v>
      </c>
      <c r="D39" s="11">
        <f>DEGREES(E39)</f>
        <v>95.878607392492299</v>
      </c>
      <c r="E39" s="5">
        <f>_xlfn.IFS(C37&gt;0,ATAN(D37/C37),C37&lt;0,IF(D37&lt;0,ATAN(D37/C37)-PI(),ATAN(D37/C37)+PI()),C37=0,IF(D37&gt;0,PI()/2,IF(D37&lt;0,-PI()/2,0)))</f>
        <v>1.6733973812259657</v>
      </c>
    </row>
    <row r="40" spans="1:7" x14ac:dyDescent="0.25">
      <c r="A40" s="1" t="s">
        <v>54</v>
      </c>
      <c r="B40" s="2" t="s">
        <v>97</v>
      </c>
    </row>
    <row r="41" spans="1:7" x14ac:dyDescent="0.25">
      <c r="A41" s="1" t="s">
        <v>55</v>
      </c>
      <c r="B41" s="2" t="s">
        <v>98</v>
      </c>
      <c r="D41" s="17" t="s">
        <v>35</v>
      </c>
      <c r="E41" s="17" t="s">
        <v>10</v>
      </c>
    </row>
    <row r="42" spans="1:7" x14ac:dyDescent="0.25">
      <c r="A42" s="1" t="s">
        <v>57</v>
      </c>
      <c r="B42" s="2" t="s">
        <v>99</v>
      </c>
      <c r="D42" s="17" t="s">
        <v>83</v>
      </c>
      <c r="E42" s="17" t="s">
        <v>84</v>
      </c>
    </row>
    <row r="43" spans="1:7" x14ac:dyDescent="0.25">
      <c r="A43" s="1" t="s">
        <v>56</v>
      </c>
      <c r="B43" s="2" t="s">
        <v>100</v>
      </c>
      <c r="D43" s="17" t="s">
        <v>65</v>
      </c>
      <c r="E43" s="17"/>
    </row>
    <row r="44" spans="1:7" x14ac:dyDescent="0.25">
      <c r="A44" s="1" t="s">
        <v>95</v>
      </c>
      <c r="B44" s="18" t="s">
        <v>101</v>
      </c>
    </row>
    <row r="45" spans="1:7" x14ac:dyDescent="0.25">
      <c r="A45" s="1" t="s">
        <v>96</v>
      </c>
      <c r="B45" s="2">
        <v>0</v>
      </c>
    </row>
    <row r="47" spans="1:7" x14ac:dyDescent="0.25">
      <c r="B47" s="12" t="s">
        <v>120</v>
      </c>
      <c r="C47" s="12" t="s">
        <v>121</v>
      </c>
      <c r="D47" s="12" t="s">
        <v>122</v>
      </c>
      <c r="E47" s="12" t="s">
        <v>123</v>
      </c>
    </row>
    <row r="48" spans="1:7" x14ac:dyDescent="0.25">
      <c r="A48" s="2" t="s">
        <v>102</v>
      </c>
      <c r="B48" s="19">
        <v>-58.75</v>
      </c>
      <c r="C48" s="10">
        <v>11.5</v>
      </c>
      <c r="D48" s="9">
        <f>B48</f>
        <v>-58.75</v>
      </c>
      <c r="E48" s="9">
        <f>C48</f>
        <v>11.5</v>
      </c>
      <c r="G48" s="5"/>
    </row>
    <row r="49" spans="1:32" x14ac:dyDescent="0.25">
      <c r="A49" s="2" t="s">
        <v>103</v>
      </c>
      <c r="B49" s="19">
        <v>-58.75</v>
      </c>
      <c r="C49" s="10">
        <v>-34.75</v>
      </c>
      <c r="D49" s="20">
        <f>B49</f>
        <v>-58.75</v>
      </c>
      <c r="E49" s="20">
        <f>C49</f>
        <v>-34.75</v>
      </c>
    </row>
    <row r="50" spans="1:32" x14ac:dyDescent="0.25">
      <c r="A50" s="2" t="s">
        <v>104</v>
      </c>
      <c r="B50" s="19">
        <v>58.75</v>
      </c>
      <c r="C50" s="10">
        <v>11.5</v>
      </c>
      <c r="D50" s="20">
        <f t="shared" ref="D50:D54" si="3">B50</f>
        <v>58.75</v>
      </c>
      <c r="E50" s="20">
        <f t="shared" ref="E50:E54" si="4">C50</f>
        <v>11.5</v>
      </c>
    </row>
    <row r="51" spans="1:32" x14ac:dyDescent="0.25">
      <c r="A51" s="2" t="s">
        <v>105</v>
      </c>
      <c r="B51" s="19">
        <v>58.75</v>
      </c>
      <c r="C51" s="10">
        <v>-34.75</v>
      </c>
      <c r="D51" s="20">
        <f t="shared" si="3"/>
        <v>58.75</v>
      </c>
      <c r="E51" s="20">
        <f t="shared" si="4"/>
        <v>-34.75</v>
      </c>
    </row>
    <row r="52" spans="1:32" x14ac:dyDescent="0.25">
      <c r="A52" s="2" t="s">
        <v>106</v>
      </c>
      <c r="B52" s="19">
        <v>-22.75</v>
      </c>
      <c r="C52" s="10">
        <v>-11.75</v>
      </c>
      <c r="D52" s="20">
        <f t="shared" si="3"/>
        <v>-22.75</v>
      </c>
      <c r="E52" s="20">
        <f t="shared" si="4"/>
        <v>-11.75</v>
      </c>
    </row>
    <row r="53" spans="1:32" x14ac:dyDescent="0.25">
      <c r="A53" s="2" t="s">
        <v>107</v>
      </c>
      <c r="B53" s="19">
        <v>22.75</v>
      </c>
      <c r="C53" s="10">
        <v>-11.75</v>
      </c>
      <c r="D53" s="20">
        <f t="shared" si="3"/>
        <v>22.75</v>
      </c>
      <c r="E53" s="20">
        <f t="shared" si="4"/>
        <v>-11.75</v>
      </c>
    </row>
    <row r="54" spans="1:32" x14ac:dyDescent="0.25">
      <c r="A54" s="2" t="s">
        <v>108</v>
      </c>
      <c r="B54" s="19">
        <v>0</v>
      </c>
      <c r="C54" s="10">
        <v>-11.75</v>
      </c>
      <c r="D54" s="20">
        <f t="shared" si="3"/>
        <v>0</v>
      </c>
      <c r="E54" s="20">
        <f t="shared" si="4"/>
        <v>-11.75</v>
      </c>
    </row>
    <row r="55" spans="1:32" x14ac:dyDescent="0.25">
      <c r="A55" s="2" t="s">
        <v>109</v>
      </c>
      <c r="B55" s="19">
        <v>-47</v>
      </c>
      <c r="C55" s="10">
        <v>59.65</v>
      </c>
      <c r="D55" s="20">
        <f>B55-9.9</f>
        <v>-56.9</v>
      </c>
      <c r="E55" s="20">
        <f t="shared" ref="E55:E65" si="5">C55</f>
        <v>59.65</v>
      </c>
      <c r="F55" s="22"/>
      <c r="G55" s="21" t="s">
        <v>130</v>
      </c>
      <c r="H55" s="21" t="s">
        <v>131</v>
      </c>
      <c r="I55" s="21" t="s">
        <v>132</v>
      </c>
      <c r="J55" s="21" t="s">
        <v>11</v>
      </c>
      <c r="K55" s="21" t="s">
        <v>30</v>
      </c>
      <c r="L55" s="35" t="s">
        <v>23</v>
      </c>
      <c r="M55" s="35" t="s">
        <v>24</v>
      </c>
      <c r="N55" s="35" t="s">
        <v>25</v>
      </c>
      <c r="O55" s="22"/>
      <c r="P55" s="22"/>
      <c r="Q55" s="22"/>
      <c r="R55" s="22"/>
      <c r="S55" s="22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</row>
    <row r="56" spans="1:32" x14ac:dyDescent="0.25">
      <c r="A56" s="2" t="s">
        <v>110</v>
      </c>
      <c r="B56" s="19">
        <v>0</v>
      </c>
      <c r="C56" s="10">
        <v>59.65</v>
      </c>
      <c r="D56" s="20">
        <v>-7</v>
      </c>
      <c r="E56" s="20">
        <v>66.650000000000006</v>
      </c>
      <c r="F56" s="22">
        <v>7</v>
      </c>
      <c r="G56" s="33">
        <v>7.25</v>
      </c>
      <c r="H56" s="33">
        <v>7.25</v>
      </c>
      <c r="I56" s="33">
        <v>7.75</v>
      </c>
      <c r="J56" s="33">
        <f>RADIANS(270)</f>
        <v>4.7123889803846897</v>
      </c>
      <c r="K56" s="33">
        <f>C6</f>
        <v>6.2831853071795862</v>
      </c>
      <c r="L56" s="33">
        <v>0</v>
      </c>
      <c r="M56" s="33">
        <v>0</v>
      </c>
      <c r="N56" s="33">
        <v>0</v>
      </c>
      <c r="O56" s="22"/>
      <c r="P56" s="33"/>
      <c r="Q56" s="33"/>
      <c r="R56" s="33"/>
      <c r="S56" s="33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23"/>
      <c r="AE56" s="23"/>
      <c r="AF56" s="23"/>
    </row>
    <row r="57" spans="1:32" x14ac:dyDescent="0.25">
      <c r="A57" s="2" t="s">
        <v>111</v>
      </c>
      <c r="B57" s="19">
        <v>47</v>
      </c>
      <c r="C57" s="10">
        <v>59.65</v>
      </c>
      <c r="D57" s="20">
        <f>B57+9.9</f>
        <v>56.9</v>
      </c>
      <c r="E57" s="20">
        <f t="shared" si="5"/>
        <v>59.65</v>
      </c>
      <c r="F57" s="22"/>
      <c r="G57" s="35" t="s">
        <v>26</v>
      </c>
      <c r="H57" s="35" t="s">
        <v>27</v>
      </c>
      <c r="I57" s="35" t="s">
        <v>28</v>
      </c>
      <c r="J57" s="35" t="s">
        <v>36</v>
      </c>
      <c r="K57" s="35" t="s">
        <v>37</v>
      </c>
      <c r="L57" s="35" t="s">
        <v>38</v>
      </c>
      <c r="M57" s="35" t="s">
        <v>39</v>
      </c>
      <c r="N57" s="35" t="s">
        <v>40</v>
      </c>
      <c r="O57" s="35" t="s">
        <v>82</v>
      </c>
      <c r="P57" s="35" t="s">
        <v>133</v>
      </c>
      <c r="Q57" s="35" t="s">
        <v>134</v>
      </c>
      <c r="R57" s="35" t="s">
        <v>81</v>
      </c>
      <c r="S57" s="35" t="s">
        <v>5</v>
      </c>
      <c r="T57" s="35" t="s">
        <v>47</v>
      </c>
      <c r="U57" s="35" t="s">
        <v>138</v>
      </c>
      <c r="V57" s="35" t="s">
        <v>137</v>
      </c>
      <c r="W57" s="35" t="s">
        <v>50</v>
      </c>
      <c r="X57" s="36" t="s">
        <v>51</v>
      </c>
      <c r="Y57" s="36" t="s">
        <v>141</v>
      </c>
      <c r="Z57" s="35" t="s">
        <v>139</v>
      </c>
      <c r="AA57" s="35" t="s">
        <v>140</v>
      </c>
      <c r="AB57" s="35" t="s">
        <v>135</v>
      </c>
      <c r="AC57" s="35" t="s">
        <v>136</v>
      </c>
      <c r="AD57" s="23"/>
      <c r="AE57" s="23"/>
      <c r="AF57" s="23"/>
    </row>
    <row r="58" spans="1:32" x14ac:dyDescent="0.25">
      <c r="A58" s="2" t="s">
        <v>116</v>
      </c>
      <c r="B58" s="19">
        <v>-35</v>
      </c>
      <c r="C58" s="10">
        <v>35.25</v>
      </c>
      <c r="D58" s="20">
        <f t="shared" ref="D58:D65" si="6">B58</f>
        <v>-35</v>
      </c>
      <c r="E58" s="20">
        <f t="shared" si="5"/>
        <v>35.25</v>
      </c>
      <c r="F58" s="25">
        <v>1</v>
      </c>
      <c r="G58" s="33"/>
      <c r="H58" s="33"/>
      <c r="I58" s="33"/>
      <c r="J58" s="33"/>
      <c r="K58" s="33"/>
      <c r="L58" s="33"/>
      <c r="M58" s="33"/>
      <c r="N58" s="33"/>
      <c r="O58" s="33">
        <f>J56</f>
        <v>4.7123889803846897</v>
      </c>
      <c r="P58" s="33">
        <v>58.75</v>
      </c>
      <c r="Q58" s="34">
        <v>11.5</v>
      </c>
      <c r="R58" s="34">
        <f>RADIANS(270)</f>
        <v>4.7123889803846897</v>
      </c>
      <c r="S58" s="34">
        <f>R58-O58</f>
        <v>0</v>
      </c>
      <c r="T58" s="34">
        <f>O58+S58/2</f>
        <v>4.7123889803846897</v>
      </c>
      <c r="U58" s="34">
        <f>L58</f>
        <v>0</v>
      </c>
      <c r="V58" s="34">
        <f>K58</f>
        <v>0</v>
      </c>
      <c r="W58" s="34">
        <f>SQRT(AA58^2+Z58^2)</f>
        <v>34.650901864165093</v>
      </c>
      <c r="X58" s="34">
        <f>TAN(AA58/Z58)+PI()</f>
        <v>3.1343775211765821</v>
      </c>
      <c r="Y58" s="46">
        <f>T58-AF62</f>
        <v>4.7196041127979003</v>
      </c>
      <c r="Z58" s="34">
        <f>AB58-P58</f>
        <v>-34.65</v>
      </c>
      <c r="AA58" s="34">
        <f>AC58-Q58</f>
        <v>0.25</v>
      </c>
      <c r="AB58" s="34">
        <f>11.75+4.6+7.75</f>
        <v>24.1</v>
      </c>
      <c r="AC58" s="34">
        <v>11.75</v>
      </c>
      <c r="AD58" s="23"/>
      <c r="AE58" s="23"/>
      <c r="AF58" s="23"/>
    </row>
    <row r="59" spans="1:32" x14ac:dyDescent="0.25">
      <c r="A59" s="2" t="s">
        <v>113</v>
      </c>
      <c r="B59" s="19">
        <f>B60</f>
        <v>-11.75</v>
      </c>
      <c r="C59" s="10">
        <v>11.75</v>
      </c>
      <c r="D59" s="20">
        <f t="shared" si="6"/>
        <v>-11.75</v>
      </c>
      <c r="E59" s="20">
        <f t="shared" si="5"/>
        <v>11.75</v>
      </c>
      <c r="F59" s="25">
        <v>2</v>
      </c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4"/>
      <c r="U59" s="34"/>
      <c r="V59" s="34"/>
      <c r="W59" s="34"/>
      <c r="X59" s="34"/>
      <c r="Y59" s="34"/>
      <c r="Z59" s="34"/>
      <c r="AA59" s="34"/>
      <c r="AB59" s="34"/>
      <c r="AC59" s="23"/>
      <c r="AD59" s="23"/>
      <c r="AE59" s="23"/>
      <c r="AF59" s="23"/>
    </row>
    <row r="60" spans="1:32" x14ac:dyDescent="0.25">
      <c r="A60" s="2" t="s">
        <v>114</v>
      </c>
      <c r="B60" s="19">
        <v>-11.75</v>
      </c>
      <c r="C60" s="10">
        <v>-35.25</v>
      </c>
      <c r="D60" s="20">
        <f t="shared" si="6"/>
        <v>-11.75</v>
      </c>
      <c r="E60" s="20">
        <f t="shared" si="5"/>
        <v>-35.25</v>
      </c>
      <c r="F60" s="25">
        <v>3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4"/>
      <c r="U60" s="34"/>
      <c r="V60" s="34"/>
      <c r="W60" s="34"/>
      <c r="X60" s="34"/>
      <c r="Y60" s="34"/>
      <c r="Z60" s="34"/>
      <c r="AA60" s="34"/>
      <c r="AB60" s="34"/>
      <c r="AC60" s="23"/>
      <c r="AD60" s="23"/>
      <c r="AE60" s="23"/>
      <c r="AF60" s="23"/>
    </row>
    <row r="61" spans="1:32" x14ac:dyDescent="0.25">
      <c r="A61" s="2" t="s">
        <v>119</v>
      </c>
      <c r="B61" s="19">
        <v>-11.75</v>
      </c>
      <c r="C61" s="10">
        <v>-58.625</v>
      </c>
      <c r="D61" s="20">
        <f t="shared" si="6"/>
        <v>-11.75</v>
      </c>
      <c r="E61" s="20">
        <f t="shared" si="5"/>
        <v>-58.625</v>
      </c>
      <c r="F61" s="25">
        <v>4</v>
      </c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4"/>
      <c r="U61" s="34"/>
      <c r="V61" s="34"/>
      <c r="W61" s="34"/>
      <c r="X61" s="34"/>
      <c r="Y61" s="34"/>
      <c r="Z61" s="34"/>
      <c r="AA61" s="34"/>
      <c r="AB61" s="34"/>
      <c r="AC61" s="23"/>
      <c r="AD61" s="23"/>
      <c r="AE61" s="23"/>
      <c r="AF61" s="23"/>
    </row>
    <row r="62" spans="1:32" x14ac:dyDescent="0.25">
      <c r="A62" s="2" t="s">
        <v>112</v>
      </c>
      <c r="B62" s="19">
        <v>35</v>
      </c>
      <c r="C62" s="10">
        <v>35.25</v>
      </c>
      <c r="D62" s="20">
        <f t="shared" si="6"/>
        <v>35</v>
      </c>
      <c r="E62" s="20">
        <f t="shared" si="5"/>
        <v>35.25</v>
      </c>
      <c r="F62" s="25">
        <v>5</v>
      </c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23"/>
      <c r="AE62" s="23"/>
      <c r="AF62" s="45">
        <v>-7.2151324132108709E-3</v>
      </c>
    </row>
    <row r="63" spans="1:32" x14ac:dyDescent="0.25">
      <c r="A63" s="2" t="s">
        <v>117</v>
      </c>
      <c r="B63" s="19">
        <v>11.75</v>
      </c>
      <c r="C63" s="10">
        <v>11.75</v>
      </c>
      <c r="D63" s="20">
        <f t="shared" si="6"/>
        <v>11.75</v>
      </c>
      <c r="E63" s="20">
        <f t="shared" si="5"/>
        <v>11.75</v>
      </c>
      <c r="F63" s="25">
        <v>6</v>
      </c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23"/>
      <c r="AE63" s="23"/>
      <c r="AF63" s="23">
        <f>DEGREES(AF62)</f>
        <v>-0.41339663590502362</v>
      </c>
    </row>
    <row r="64" spans="1:32" x14ac:dyDescent="0.25">
      <c r="A64" s="2" t="s">
        <v>118</v>
      </c>
      <c r="B64" s="19">
        <v>11.75</v>
      </c>
      <c r="C64" s="10">
        <v>-35.25</v>
      </c>
      <c r="D64" s="20">
        <f t="shared" si="6"/>
        <v>11.75</v>
      </c>
      <c r="E64" s="20">
        <f t="shared" si="5"/>
        <v>-35.25</v>
      </c>
      <c r="F64" s="25">
        <v>7</v>
      </c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23"/>
      <c r="AE64" s="23"/>
      <c r="AF64" s="23"/>
    </row>
    <row r="65" spans="1:33" x14ac:dyDescent="0.25">
      <c r="A65" s="2" t="s">
        <v>115</v>
      </c>
      <c r="B65" s="19">
        <v>11.75</v>
      </c>
      <c r="C65" s="10">
        <v>-58.625</v>
      </c>
      <c r="D65" s="20">
        <f t="shared" si="6"/>
        <v>11.75</v>
      </c>
      <c r="E65" s="20">
        <f t="shared" si="5"/>
        <v>-58.625</v>
      </c>
      <c r="F65" s="25">
        <v>8</v>
      </c>
      <c r="G65" s="33"/>
      <c r="H65" s="37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23"/>
      <c r="AE65" s="23"/>
      <c r="AF65" s="23"/>
    </row>
    <row r="66" spans="1:33" x14ac:dyDescent="0.25">
      <c r="A66" s="2" t="s">
        <v>124</v>
      </c>
      <c r="B66" s="19">
        <v>-69.25</v>
      </c>
      <c r="C66" s="10">
        <v>0</v>
      </c>
      <c r="D66" s="10">
        <f t="shared" ref="D66:D71" si="7">B66</f>
        <v>-69.25</v>
      </c>
      <c r="E66" s="10">
        <f t="shared" ref="E66:E71" si="8">C66</f>
        <v>0</v>
      </c>
      <c r="F66" s="25">
        <v>9</v>
      </c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23"/>
      <c r="AE66" s="23"/>
      <c r="AF66" s="23"/>
      <c r="AG66" s="44"/>
    </row>
    <row r="67" spans="1:33" x14ac:dyDescent="0.25">
      <c r="A67" s="2" t="s">
        <v>125</v>
      </c>
      <c r="B67" s="19">
        <v>-69.25</v>
      </c>
      <c r="C67" s="10">
        <v>-47</v>
      </c>
      <c r="D67" s="10">
        <f t="shared" si="7"/>
        <v>-69.25</v>
      </c>
      <c r="E67" s="10">
        <f t="shared" si="8"/>
        <v>-47</v>
      </c>
      <c r="F67" s="25">
        <v>10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23"/>
      <c r="AE67" s="23"/>
      <c r="AF67" s="23"/>
    </row>
    <row r="68" spans="1:33" x14ac:dyDescent="0.25">
      <c r="A68" s="2" t="s">
        <v>126</v>
      </c>
      <c r="B68" s="19">
        <v>-35.25</v>
      </c>
      <c r="C68" s="10">
        <v>-69.25</v>
      </c>
      <c r="D68" s="10">
        <f t="shared" si="7"/>
        <v>-35.25</v>
      </c>
      <c r="E68" s="10">
        <f t="shared" si="8"/>
        <v>-69.25</v>
      </c>
      <c r="F68" s="25">
        <v>11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23"/>
      <c r="AE68" s="23"/>
      <c r="AF68" s="23"/>
    </row>
    <row r="69" spans="1:33" x14ac:dyDescent="0.25">
      <c r="A69" s="2" t="s">
        <v>127</v>
      </c>
      <c r="B69" s="19">
        <v>69.25</v>
      </c>
      <c r="C69" s="10">
        <v>0</v>
      </c>
      <c r="D69" s="10">
        <f t="shared" si="7"/>
        <v>69.25</v>
      </c>
      <c r="E69" s="10">
        <f t="shared" si="8"/>
        <v>0</v>
      </c>
      <c r="F69" s="25">
        <v>12</v>
      </c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23"/>
      <c r="AE69" s="23"/>
      <c r="AF69" s="23"/>
    </row>
    <row r="70" spans="1:33" x14ac:dyDescent="0.25">
      <c r="A70" s="2" t="s">
        <v>128</v>
      </c>
      <c r="B70" s="19">
        <v>69.25</v>
      </c>
      <c r="C70" s="10">
        <v>-47</v>
      </c>
      <c r="D70" s="10">
        <f t="shared" si="7"/>
        <v>69.25</v>
      </c>
      <c r="E70" s="10">
        <f t="shared" si="8"/>
        <v>-47</v>
      </c>
      <c r="F70" s="25">
        <v>13</v>
      </c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23"/>
      <c r="AE70" s="23"/>
      <c r="AF70" s="23"/>
    </row>
    <row r="71" spans="1:33" x14ac:dyDescent="0.25">
      <c r="A71" s="2" t="s">
        <v>129</v>
      </c>
      <c r="B71" s="19">
        <v>35.25</v>
      </c>
      <c r="C71" s="10">
        <v>-69.25</v>
      </c>
      <c r="D71" s="10">
        <f t="shared" si="7"/>
        <v>35.25</v>
      </c>
      <c r="E71" s="10">
        <f t="shared" si="8"/>
        <v>-69.25</v>
      </c>
      <c r="F71" s="25">
        <v>14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23"/>
      <c r="AE71" s="23"/>
      <c r="AF71" s="23"/>
    </row>
    <row r="72" spans="1:33" x14ac:dyDescent="0.25"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</row>
    <row r="73" spans="1:33" x14ac:dyDescent="0.25">
      <c r="F73" s="22"/>
      <c r="G73" s="39" t="s">
        <v>86</v>
      </c>
      <c r="H73" s="40" t="s">
        <v>91</v>
      </c>
      <c r="I73" s="33">
        <f>I74*G74</f>
        <v>0</v>
      </c>
      <c r="J73" s="39" t="s">
        <v>87</v>
      </c>
      <c r="K73" s="40" t="s">
        <v>89</v>
      </c>
      <c r="L73" s="33">
        <f>J74*L74</f>
        <v>0</v>
      </c>
      <c r="M73" s="39" t="s">
        <v>88</v>
      </c>
      <c r="N73" s="40" t="s">
        <v>91</v>
      </c>
      <c r="O73" s="33">
        <v>0.25</v>
      </c>
      <c r="P73" s="22"/>
      <c r="Q73" s="22"/>
      <c r="R73" s="22"/>
      <c r="S73" s="22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</row>
    <row r="74" spans="1:33" x14ac:dyDescent="0.25">
      <c r="F74" s="22"/>
      <c r="G74" s="37">
        <f>SIN(L77)</f>
        <v>0.25881904510252074</v>
      </c>
      <c r="H74" s="41" t="s">
        <v>90</v>
      </c>
      <c r="I74" s="42">
        <f>N75</f>
        <v>0</v>
      </c>
      <c r="J74" s="37">
        <f>COS(L77)</f>
        <v>0.96592582628906831</v>
      </c>
      <c r="K74" s="41" t="s">
        <v>90</v>
      </c>
      <c r="L74" s="42">
        <f>N75</f>
        <v>0</v>
      </c>
      <c r="M74" s="37">
        <f>TAN(O73/O74)</f>
        <v>-7.2151324132108709E-3</v>
      </c>
      <c r="N74" s="41" t="s">
        <v>89</v>
      </c>
      <c r="O74" s="42">
        <v>-34.65</v>
      </c>
      <c r="P74" s="22"/>
      <c r="Q74" s="22"/>
      <c r="R74" s="22"/>
      <c r="S74" s="22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</row>
    <row r="75" spans="1:33" x14ac:dyDescent="0.25">
      <c r="F75" s="22"/>
      <c r="G75" s="40"/>
      <c r="H75" s="40"/>
      <c r="I75" s="33"/>
      <c r="J75" s="33"/>
      <c r="K75" s="33"/>
      <c r="L75" s="33"/>
      <c r="M75" s="33"/>
      <c r="N75" s="38"/>
      <c r="O75" s="33"/>
      <c r="P75" s="22"/>
      <c r="Q75" s="22"/>
      <c r="R75" s="22"/>
      <c r="S75" s="22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</row>
    <row r="76" spans="1:33" x14ac:dyDescent="0.25">
      <c r="F76" s="22"/>
      <c r="G76" s="37" t="s">
        <v>0</v>
      </c>
      <c r="H76" s="33">
        <f>L74-L73</f>
        <v>0</v>
      </c>
      <c r="I76" s="33"/>
      <c r="J76" s="33"/>
      <c r="K76" s="37" t="s">
        <v>92</v>
      </c>
      <c r="L76" s="33">
        <v>15</v>
      </c>
      <c r="M76" s="33"/>
      <c r="N76" s="33"/>
      <c r="O76" s="33"/>
      <c r="P76" s="22"/>
      <c r="Q76" s="22"/>
      <c r="R76" s="22"/>
      <c r="S76" s="22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</row>
    <row r="77" spans="1:33" x14ac:dyDescent="0.25">
      <c r="F77" s="22"/>
      <c r="G77" s="33"/>
      <c r="H77" s="33"/>
      <c r="I77" s="33"/>
      <c r="J77" s="33"/>
      <c r="K77" s="37" t="s">
        <v>93</v>
      </c>
      <c r="L77" s="33">
        <f>RADIANS(L76)</f>
        <v>0.26179938779914941</v>
      </c>
      <c r="M77" s="33"/>
      <c r="N77" s="43" t="s">
        <v>10</v>
      </c>
      <c r="O77" s="33"/>
      <c r="P77" s="22"/>
      <c r="Q77" s="22"/>
      <c r="R77" s="22"/>
      <c r="S77" s="22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</row>
    <row r="78" spans="1:33" x14ac:dyDescent="0.25"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</row>
    <row r="79" spans="1:33" x14ac:dyDescent="0.25"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</row>
    <row r="80" spans="1:33" x14ac:dyDescent="0.25"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</row>
    <row r="81" spans="6:32" x14ac:dyDescent="0.25"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</row>
    <row r="82" spans="6:32" x14ac:dyDescent="0.25"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Shoichet</dc:creator>
  <cp:lastModifiedBy>Joseph Shoichet</cp:lastModifiedBy>
  <dcterms:created xsi:type="dcterms:W3CDTF">2019-02-09T02:53:21Z</dcterms:created>
  <dcterms:modified xsi:type="dcterms:W3CDTF">2019-02-11T04:39:59Z</dcterms:modified>
</cp:coreProperties>
</file>