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CX Live\Excel\Capstone Project\"/>
    </mc:Choice>
  </mc:AlternateContent>
  <xr:revisionPtr revIDLastSave="0" documentId="13_ncr:1_{B8978B7C-322E-4583-8029-9BF3656A3E6E}" xr6:coauthVersionLast="47" xr6:coauthVersionMax="47" xr10:uidLastSave="{00000000-0000-0000-0000-000000000000}"/>
  <bookViews>
    <workbookView xWindow="-110" yWindow="-110" windowWidth="19420" windowHeight="1030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5" i="2" l="1"/>
  <c r="B150" i="2"/>
  <c r="B151" i="2"/>
  <c r="B152" i="2"/>
  <c r="B153" i="2"/>
  <c r="B149" i="2"/>
  <c r="C119" i="2"/>
  <c r="C120" i="2"/>
  <c r="C121" i="2"/>
  <c r="C122" i="2"/>
  <c r="C123" i="2"/>
  <c r="C124" i="2"/>
  <c r="C125" i="2"/>
  <c r="C126" i="2"/>
  <c r="C127" i="2"/>
  <c r="C118" i="2"/>
  <c r="C117" i="2"/>
  <c r="C104" i="2"/>
  <c r="C105" i="2"/>
  <c r="C106" i="2"/>
  <c r="C107" i="2"/>
  <c r="C108" i="2"/>
  <c r="C109" i="2"/>
  <c r="C110" i="2"/>
  <c r="C111" i="2"/>
  <c r="C112" i="2"/>
  <c r="C113" i="2"/>
  <c r="C103" i="2"/>
  <c r="E91" i="2"/>
  <c r="E92" i="2"/>
  <c r="E93" i="2"/>
  <c r="E94" i="2"/>
  <c r="E95" i="2"/>
  <c r="E96" i="2"/>
  <c r="E97" i="2"/>
  <c r="E98" i="2"/>
  <c r="E99" i="2"/>
  <c r="E90" i="2"/>
  <c r="E89" i="2"/>
  <c r="E73" i="2"/>
  <c r="B73" i="2"/>
  <c r="C60" i="2"/>
  <c r="B60" i="2"/>
  <c r="C59" i="2"/>
  <c r="B59" i="2"/>
  <c r="C58" i="2"/>
  <c r="B58" i="2"/>
  <c r="C56" i="2"/>
  <c r="B56" i="2"/>
  <c r="B46" i="2"/>
  <c r="B40" i="2"/>
  <c r="D21" i="2"/>
  <c r="D24" i="2"/>
  <c r="E29" i="2"/>
  <c r="E30" i="2"/>
  <c r="E31" i="2"/>
  <c r="E32" i="2"/>
  <c r="E33" i="2"/>
  <c r="E34" i="2"/>
  <c r="E35" i="2"/>
  <c r="E28" i="2"/>
  <c r="F28" i="2" s="1"/>
  <c r="B29" i="2" s="1"/>
  <c r="D29" i="2"/>
  <c r="D30" i="2"/>
  <c r="D31" i="2"/>
  <c r="D32" i="2"/>
  <c r="D33" i="2"/>
  <c r="D34" i="2"/>
  <c r="D35" i="2"/>
  <c r="D28" i="2"/>
  <c r="E17" i="2"/>
  <c r="B25" i="2"/>
  <c r="C30" i="2" s="1"/>
  <c r="B18" i="2"/>
  <c r="E7" i="2"/>
  <c r="B7" i="2"/>
  <c r="A95" i="2"/>
  <c r="B28" i="2"/>
  <c r="A29" i="2"/>
  <c r="A30" i="2" s="1"/>
  <c r="A31" i="2" s="1"/>
  <c r="A32" i="2" s="1"/>
  <c r="A33" i="2" s="1"/>
  <c r="A34" i="2" s="1"/>
  <c r="A35" i="2" s="1"/>
  <c r="E12" i="2"/>
  <c r="B14" i="2"/>
  <c r="B12" i="2"/>
  <c r="F29" i="2" l="1"/>
  <c r="B30" i="2" s="1"/>
  <c r="F30" i="2" s="1"/>
  <c r="B31" i="2" s="1"/>
  <c r="F31" i="2" s="1"/>
  <c r="B32" i="2" s="1"/>
  <c r="F32" i="2" s="1"/>
  <c r="B33" i="2" s="1"/>
  <c r="F33" i="2" s="1"/>
  <c r="B34" i="2" s="1"/>
  <c r="F34" i="2" s="1"/>
  <c r="B35" i="2" s="1"/>
  <c r="F35" i="2" s="1"/>
  <c r="C29" i="2"/>
  <c r="C33" i="2"/>
  <c r="C28" i="2"/>
  <c r="C32" i="2"/>
  <c r="C35" i="2"/>
  <c r="C34" i="2"/>
  <c r="C31" i="2"/>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<sst xmlns="http://schemas.openxmlformats.org/spreadsheetml/2006/main" count="103" uniqueCount="52">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</sst>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14</xdr:col>
      <xdr:colOff>18698</xdr:colOff>
      <xdr:row>45</xdr:row>
      <xdr:rowOff>134762</xdr:rowOff>
    </xdr:from>
    <xdr:to>
      <xdr:col>20</xdr:col>
      <xdr:colOff>387350</xdr:colOff>
      <xdr:row>67</xdr:row>
      <xdr:rowOff>29987</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13587" y="8389762"/>
          <a:ext cx="4009319" cy="393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262114</xdr:colOff>
      <xdr:row>73</xdr:row>
      <xdr:rowOff>134761</xdr:rowOff>
    </xdr:from>
    <xdr:to>
      <xdr:col>11</xdr:col>
      <xdr:colOff>411691</xdr:colOff>
      <xdr:row>93</xdr:row>
      <xdr:rowOff>180481</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96003" y="13526205"/>
          <a:ext cx="3790244" cy="37146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523471</xdr:colOff>
      <xdr:row>124</xdr:row>
      <xdr:rowOff>120549</xdr:rowOff>
    </xdr:from>
    <xdr:to>
      <xdr:col>19</xdr:col>
      <xdr:colOff>142471</xdr:colOff>
      <xdr:row>141</xdr:row>
      <xdr:rowOff>101499</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93542" y="22617692"/>
          <a:ext cx="5696858" cy="3065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336096</xdr:colOff>
      <xdr:row>185</xdr:row>
      <xdr:rowOff>158749</xdr:rowOff>
    </xdr:from>
    <xdr:to>
      <xdr:col>13</xdr:col>
      <xdr:colOff>364671</xdr:colOff>
      <xdr:row>197</xdr:row>
      <xdr:rowOff>168274</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2810" y="33723035"/>
          <a:ext cx="4283075" cy="2186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339724</xdr:colOff>
      <xdr:row>198</xdr:row>
      <xdr:rowOff>176893</xdr:rowOff>
    </xdr:from>
    <xdr:to>
      <xdr:col>13</xdr:col>
      <xdr:colOff>415924</xdr:colOff>
      <xdr:row>212</xdr:row>
      <xdr:rowOff>91168</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86438" y="36099750"/>
          <a:ext cx="4330700" cy="245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287110</xdr:colOff>
      <xdr:row>225</xdr:row>
      <xdr:rowOff>154665</xdr:rowOff>
    </xdr:from>
    <xdr:to>
      <xdr:col>13</xdr:col>
      <xdr:colOff>354380</xdr:colOff>
      <xdr:row>243</xdr:row>
      <xdr:rowOff>135162</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7110" y="40976094"/>
          <a:ext cx="7968484" cy="3246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339271</xdr:colOff>
      <xdr:row>244</xdr:row>
      <xdr:rowOff>55332</xdr:rowOff>
    </xdr:from>
    <xdr:to>
      <xdr:col>18</xdr:col>
      <xdr:colOff>607181</xdr:colOff>
      <xdr:row>257</xdr:row>
      <xdr:rowOff>160107</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378200" y="44323903"/>
          <a:ext cx="8169124" cy="246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353513</xdr:colOff>
      <xdr:row>263</xdr:row>
      <xdr:rowOff>179886</xdr:rowOff>
    </xdr:from>
    <xdr:to>
      <xdr:col>23</xdr:col>
      <xdr:colOff>582113</xdr:colOff>
      <xdr:row>284</xdr:row>
      <xdr:rowOff>86088</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862513" y="47895600"/>
          <a:ext cx="5698671" cy="3716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184241</xdr:colOff>
      <xdr:row>289</xdr:row>
      <xdr:rowOff>105954</xdr:rowOff>
    </xdr:from>
    <xdr:to>
      <xdr:col>15</xdr:col>
      <xdr:colOff>411026</xdr:colOff>
      <xdr:row>310</xdr:row>
      <xdr:rowOff>165009</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30955" y="52538811"/>
          <a:ext cx="5696857" cy="3869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536667</xdr:colOff>
      <xdr:row>322</xdr:row>
      <xdr:rowOff>51071</xdr:rowOff>
    </xdr:from>
    <xdr:to>
      <xdr:col>8</xdr:col>
      <xdr:colOff>527142</xdr:colOff>
      <xdr:row>330</xdr:row>
      <xdr:rowOff>167276</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36667" y="58471071"/>
          <a:ext cx="4852761" cy="156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150585</xdr:colOff>
      <xdr:row>342</xdr:row>
      <xdr:rowOff>141061</xdr:rowOff>
    </xdr:from>
    <xdr:to>
      <xdr:col>13</xdr:col>
      <xdr:colOff>539296</xdr:colOff>
      <xdr:row>354</xdr:row>
      <xdr:rowOff>131536</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89514" y="62189632"/>
          <a:ext cx="5250996" cy="2167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186418</xdr:colOff>
      <xdr:row>363</xdr:row>
      <xdr:rowOff>15422</xdr:rowOff>
    </xdr:from>
    <xdr:to>
      <xdr:col>10</xdr:col>
      <xdr:colOff>176893</xdr:colOff>
      <xdr:row>372</xdr:row>
      <xdr:rowOff>15421</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1989" y="65873993"/>
          <a:ext cx="4852761" cy="1632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600075</xdr:colOff>
      <xdr:row>379</xdr:row>
      <xdr:rowOff>175985</xdr:rowOff>
    </xdr:from>
    <xdr:to>
      <xdr:col>10</xdr:col>
      <xdr:colOff>125640</xdr:colOff>
      <xdr:row>390</xdr:row>
      <xdr:rowOff>109310</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07861" y="68937414"/>
          <a:ext cx="4995636" cy="1929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164374</xdr:colOff>
      <xdr:row>395</xdr:row>
      <xdr:rowOff>25399</xdr:rowOff>
    </xdr:from>
    <xdr:to>
      <xdr:col>13</xdr:col>
      <xdr:colOff>192950</xdr:colOff>
      <xdr:row>408</xdr:row>
      <xdr:rowOff>149678</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203303" y="71689685"/>
          <a:ext cx="4890861" cy="248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274864</xdr:colOff>
      <xdr:row>418</xdr:row>
      <xdr:rowOff>169181</xdr:rowOff>
    </xdr:from>
    <xdr:to>
      <xdr:col>10</xdr:col>
      <xdr:colOff>501650</xdr:colOff>
      <xdr:row>434</xdr:row>
      <xdr:rowOff>73932</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82650" y="76006324"/>
          <a:ext cx="5696857" cy="2807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346075</xdr:colOff>
      <xdr:row>449</xdr:row>
      <xdr:rowOff>167821</xdr:rowOff>
    </xdr:from>
    <xdr:to>
      <xdr:col>8</xdr:col>
      <xdr:colOff>498475</xdr:colOff>
      <xdr:row>465</xdr:row>
      <xdr:rowOff>72117</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46075" y="81629250"/>
          <a:ext cx="5014686" cy="2807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138792</xdr:colOff>
      <xdr:row>475</xdr:row>
      <xdr:rowOff>169183</xdr:rowOff>
    </xdr:from>
    <xdr:to>
      <xdr:col>27</xdr:col>
      <xdr:colOff>91167</xdr:colOff>
      <xdr:row>493</xdr:row>
      <xdr:rowOff>44904</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078935" y="86347754"/>
          <a:ext cx="5422446" cy="3141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37647</xdr:colOff>
      <xdr:row>497</xdr:row>
      <xdr:rowOff>173264</xdr:rowOff>
    </xdr:from>
    <xdr:to>
      <xdr:col>11</xdr:col>
      <xdr:colOff>264432</xdr:colOff>
      <xdr:row>516</xdr:row>
      <xdr:rowOff>58510</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61004" y="90343264"/>
          <a:ext cx="5089071" cy="3332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390072</xdr:colOff>
      <xdr:row>524</xdr:row>
      <xdr:rowOff>54247</xdr:rowOff>
    </xdr:from>
    <xdr:to>
      <xdr:col>9</xdr:col>
      <xdr:colOff>87087</xdr:colOff>
      <xdr:row>543</xdr:row>
      <xdr:rowOff>54247</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90072" y="95122818"/>
          <a:ext cx="5167086" cy="3447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206285</xdr:colOff>
      <xdr:row>577</xdr:row>
      <xdr:rowOff>164646</xdr:rowOff>
    </xdr:from>
    <xdr:to>
      <xdr:col>9</xdr:col>
      <xdr:colOff>299721</xdr:colOff>
      <xdr:row>596</xdr:row>
      <xdr:rowOff>23223</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21856" y="104848932"/>
          <a:ext cx="4347936" cy="3305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482146</xdr:colOff>
      <xdr:row>608</xdr:row>
      <xdr:rowOff>103414</xdr:rowOff>
    </xdr:from>
    <xdr:to>
      <xdr:col>14</xdr:col>
      <xdr:colOff>537482</xdr:colOff>
      <xdr:row>629</xdr:row>
      <xdr:rowOff>26761</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344432" y="110411985"/>
          <a:ext cx="3702050" cy="373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181429</xdr:colOff>
      <xdr:row>633</xdr:row>
      <xdr:rowOff>136525</xdr:rowOff>
    </xdr:from>
    <xdr:to>
      <xdr:col>9</xdr:col>
      <xdr:colOff>417740</xdr:colOff>
      <xdr:row>653</xdr:row>
      <xdr:rowOff>165100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397000" y="114980811"/>
          <a:ext cx="4490811" cy="3657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458833</xdr:colOff>
      <xdr:row>654</xdr:row>
      <xdr:rowOff>127907</xdr:rowOff>
    </xdr:from>
    <xdr:to>
      <xdr:col>22</xdr:col>
      <xdr:colOff>325482</xdr:colOff>
      <xdr:row>675</xdr:row>
      <xdr:rowOff>5533</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0183404" y="118782193"/>
          <a:ext cx="3513364" cy="3687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175079</xdr:colOff>
      <xdr:row>682</xdr:row>
      <xdr:rowOff>106136</xdr:rowOff>
    </xdr:from>
    <xdr:to>
      <xdr:col>13</xdr:col>
      <xdr:colOff>317954</xdr:colOff>
      <xdr:row>701</xdr:row>
      <xdr:rowOff>39461</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821793" y="123840422"/>
          <a:ext cx="4397375" cy="3380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145596</xdr:colOff>
      <xdr:row>717</xdr:row>
      <xdr:rowOff>45357</xdr:rowOff>
    </xdr:from>
    <xdr:to>
      <xdr:col>11</xdr:col>
      <xdr:colOff>50345</xdr:colOff>
      <xdr:row>732</xdr:row>
      <xdr:rowOff>44904</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61167" y="130129643"/>
          <a:ext cx="5374821" cy="272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448401</xdr:colOff>
      <xdr:row>731</xdr:row>
      <xdr:rowOff>153851</xdr:rowOff>
    </xdr:from>
    <xdr:to>
      <xdr:col>22</xdr:col>
      <xdr:colOff>353150</xdr:colOff>
      <xdr:row>746</xdr:row>
      <xdr:rowOff>144327</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349615" y="132778137"/>
          <a:ext cx="5374821" cy="2711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53794</xdr:colOff>
      <xdr:row>759</xdr:row>
      <xdr:rowOff>108948</xdr:rowOff>
    </xdr:from>
    <xdr:to>
      <xdr:col>10</xdr:col>
      <xdr:colOff>509179</xdr:colOff>
      <xdr:row>778</xdr:row>
      <xdr:rowOff>176076</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269365" y="137813234"/>
          <a:ext cx="5317671" cy="3514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226786</xdr:colOff>
      <xdr:row>777</xdr:row>
      <xdr:rowOff>25854</xdr:rowOff>
    </xdr:from>
    <xdr:to>
      <xdr:col>17</xdr:col>
      <xdr:colOff>245836</xdr:colOff>
      <xdr:row>797</xdr:row>
      <xdr:rowOff>54883</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912429" y="140995854"/>
          <a:ext cx="3665764"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76653</xdr:colOff>
      <xdr:row>809</xdr:row>
      <xdr:rowOff>10886</xdr:rowOff>
    </xdr:from>
    <xdr:to>
      <xdr:col>10</xdr:col>
      <xdr:colOff>303439</xdr:colOff>
      <xdr:row>826</xdr:row>
      <xdr:rowOff>10886</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84439" y="146786600"/>
          <a:ext cx="5696857" cy="3084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356599</xdr:colOff>
      <xdr:row>830</xdr:row>
      <xdr:rowOff>131899</xdr:rowOff>
    </xdr:from>
    <xdr:to>
      <xdr:col>9</xdr:col>
      <xdr:colOff>413749</xdr:colOff>
      <xdr:row>849</xdr:row>
      <xdr:rowOff>178073</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79956" y="150717613"/>
          <a:ext cx="3703864" cy="3493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495027</xdr:colOff>
      <xdr:row>866</xdr:row>
      <xdr:rowOff>12609</xdr:rowOff>
    </xdr:from>
    <xdr:to>
      <xdr:col>11</xdr:col>
      <xdr:colOff>20591</xdr:colOff>
      <xdr:row>886</xdr:row>
      <xdr:rowOff>12609</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533956" y="157129752"/>
          <a:ext cx="3172278" cy="3628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329746</xdr:colOff>
      <xdr:row>889</xdr:row>
      <xdr:rowOff>1360</xdr:rowOff>
    </xdr:from>
    <xdr:to>
      <xdr:col>12</xdr:col>
      <xdr:colOff>63046</xdr:colOff>
      <xdr:row>908</xdr:row>
      <xdr:rowOff>29935</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2760889" y="161291360"/>
          <a:ext cx="4595586" cy="3475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144145</xdr:colOff>
      <xdr:row>912</xdr:row>
      <xdr:rowOff>113847</xdr:rowOff>
    </xdr:from>
    <xdr:to>
      <xdr:col>9</xdr:col>
      <xdr:colOff>218531</xdr:colOff>
      <xdr:row>931</xdr:row>
      <xdr:rowOff>180521</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967502" y="165576704"/>
          <a:ext cx="3721100" cy="3513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560161</xdr:colOff>
      <xdr:row>977</xdr:row>
      <xdr:rowOff>91622</xdr:rowOff>
    </xdr:from>
    <xdr:to>
      <xdr:col>7</xdr:col>
      <xdr:colOff>274411</xdr:colOff>
      <xdr:row>985</xdr:row>
      <xdr:rowOff>14968</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60161" y="177347336"/>
          <a:ext cx="3968750" cy="137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419704</xdr:colOff>
      <xdr:row>994</xdr:row>
      <xdr:rowOff>126032</xdr:rowOff>
    </xdr:from>
    <xdr:to>
      <xdr:col>8</xdr:col>
      <xdr:colOff>40518</xdr:colOff>
      <xdr:row>1012</xdr:row>
      <xdr:rowOff>156512</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19704" y="180466032"/>
          <a:ext cx="4483100" cy="3296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605064</xdr:colOff>
      <xdr:row>1036</xdr:row>
      <xdr:rowOff>67582</xdr:rowOff>
    </xdr:from>
    <xdr:to>
      <xdr:col>13</xdr:col>
      <xdr:colOff>147864</xdr:colOff>
      <xdr:row>1049</xdr:row>
      <xdr:rowOff>134257</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251778" y="188027582"/>
          <a:ext cx="3797300" cy="2425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57605</xdr:colOff>
      <xdr:row>1063</xdr:row>
      <xdr:rowOff>135618</xdr:rowOff>
    </xdr:from>
    <xdr:to>
      <xdr:col>10</xdr:col>
      <xdr:colOff>162380</xdr:colOff>
      <xdr:row>1065</xdr:row>
      <xdr:rowOff>107042</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3704319" y="192994189"/>
          <a:ext cx="2535918" cy="334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364218</xdr:colOff>
      <xdr:row>1065</xdr:row>
      <xdr:rowOff>170543</xdr:rowOff>
    </xdr:from>
    <xdr:to>
      <xdr:col>10</xdr:col>
      <xdr:colOff>78468</xdr:colOff>
      <xdr:row>1084</xdr:row>
      <xdr:rowOff>27668</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795361" y="193391972"/>
          <a:ext cx="3360964" cy="3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67129</xdr:colOff>
      <xdr:row>1090</xdr:row>
      <xdr:rowOff>174625</xdr:rowOff>
    </xdr:from>
    <xdr:to>
      <xdr:col>13</xdr:col>
      <xdr:colOff>284390</xdr:colOff>
      <xdr:row>1110</xdr:row>
      <xdr:rowOff>174625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713843" y="197931768"/>
          <a:ext cx="4471761" cy="3628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155575</xdr:colOff>
      <xdr:row>1126</xdr:row>
      <xdr:rowOff>22679</xdr:rowOff>
    </xdr:from>
    <xdr:to>
      <xdr:col>13</xdr:col>
      <xdr:colOff>287111</xdr:colOff>
      <xdr:row>1146</xdr:row>
      <xdr:rowOff>127907</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5017861" y="204311250"/>
          <a:ext cx="3170464"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102" zoomScale="70" zoomScaleNormal="70" workbookViewId="0">
      <selection activeCell="A13" sqref="A13:XFD13"/>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4" zoomScaleNormal="100" workbookViewId="0">
      <selection activeCell="B156" sqref="B156"/>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2" bestFit="1" customWidth="1"/>
    <col min="6" max="6" width="15.7265625" customWidth="1"/>
  </cols>
  <sheetData>
    <row r="1" spans="1:6" ht="16" thickBot="1" x14ac:dyDescent="0.4">
      <c r="A1" s="87" t="s">
        <v>6</v>
      </c>
      <c r="B1" s="88"/>
      <c r="C1" s="88"/>
      <c r="D1" s="88"/>
      <c r="E1" s="89"/>
    </row>
    <row r="2" spans="1:6" x14ac:dyDescent="0.35">
      <c r="A2" s="6" t="s">
        <v>0</v>
      </c>
      <c r="B2" s="7">
        <v>32000</v>
      </c>
      <c r="C2" s="1"/>
      <c r="D2" s="6" t="s">
        <v>0</v>
      </c>
      <c r="E2" s="7">
        <v>32000</v>
      </c>
    </row>
    <row r="3" spans="1:6" x14ac:dyDescent="0.35">
      <c r="A3" s="4" t="s">
        <v>1</v>
      </c>
      <c r="B3" s="2">
        <v>0.13</v>
      </c>
      <c r="C3" s="1"/>
      <c r="D3" s="4" t="s">
        <v>1</v>
      </c>
      <c r="E3" s="2">
        <v>0.13</v>
      </c>
    </row>
    <row r="4" spans="1:6" x14ac:dyDescent="0.35">
      <c r="A4" s="4" t="s">
        <v>2</v>
      </c>
      <c r="B4" s="2">
        <v>8</v>
      </c>
      <c r="C4" s="1"/>
      <c r="D4" s="4" t="s">
        <v>2</v>
      </c>
      <c r="E4" s="2">
        <v>8</v>
      </c>
    </row>
    <row r="5" spans="1:6" x14ac:dyDescent="0.35">
      <c r="A5" s="4" t="s">
        <v>5</v>
      </c>
      <c r="B5" s="2">
        <v>-6000</v>
      </c>
      <c r="C5" s="1"/>
      <c r="D5" s="4" t="s">
        <v>5</v>
      </c>
      <c r="E5" s="2">
        <v>-6000</v>
      </c>
    </row>
    <row r="6" spans="1:6" x14ac:dyDescent="0.35">
      <c r="A6" s="86" t="s">
        <v>3</v>
      </c>
      <c r="B6" s="86"/>
      <c r="D6" s="86" t="s">
        <v>51</v>
      </c>
      <c r="E6" s="86"/>
    </row>
    <row r="7" spans="1:6" x14ac:dyDescent="0.35">
      <c r="A7" s="4" t="s">
        <v>4</v>
      </c>
      <c r="B7" s="5">
        <f>PV(B3,B4,B5)</f>
        <v>28792.621766665405</v>
      </c>
      <c r="C7" s="1"/>
      <c r="D7" s="4" t="s">
        <v>4</v>
      </c>
      <c r="E7" s="5">
        <f>PV(E3,E4,E5,,1)</f>
        <v>32535.662596331898</v>
      </c>
    </row>
    <row r="8" spans="1:6" ht="15" thickBot="1" x14ac:dyDescent="0.4"/>
    <row r="9" spans="1:6" ht="19" thickBot="1" x14ac:dyDescent="0.5">
      <c r="A9" s="90" t="s">
        <v>14</v>
      </c>
      <c r="B9" s="91"/>
      <c r="C9" s="91"/>
      <c r="D9" s="91"/>
      <c r="E9" s="91"/>
      <c r="F9" s="92"/>
    </row>
    <row r="11" spans="1:6" x14ac:dyDescent="0.35">
      <c r="A11" s="2" t="s">
        <v>7</v>
      </c>
      <c r="B11" s="2">
        <v>0.12</v>
      </c>
      <c r="D11" s="2" t="s">
        <v>7</v>
      </c>
      <c r="E11" s="2">
        <v>0.16</v>
      </c>
    </row>
    <row r="12" spans="1:6" x14ac:dyDescent="0.35">
      <c r="A12" s="2" t="s">
        <v>8</v>
      </c>
      <c r="B12" s="2">
        <f>B11/12</f>
        <v>0.01</v>
      </c>
      <c r="D12" s="2" t="s">
        <v>8</v>
      </c>
      <c r="E12" s="2">
        <f>E11/12</f>
        <v>1.3333333333333334E-2</v>
      </c>
    </row>
    <row r="13" spans="1:6" x14ac:dyDescent="0.35">
      <c r="A13" s="2" t="s">
        <v>9</v>
      </c>
      <c r="B13" s="2">
        <v>25</v>
      </c>
      <c r="D13" s="2" t="s">
        <v>9</v>
      </c>
      <c r="E13" s="2">
        <v>8</v>
      </c>
    </row>
    <row r="14" spans="1:6" x14ac:dyDescent="0.35">
      <c r="A14" s="2" t="s">
        <v>10</v>
      </c>
      <c r="B14" s="2">
        <f>B13*12</f>
        <v>300</v>
      </c>
      <c r="D14" s="2" t="s">
        <v>11</v>
      </c>
      <c r="E14" s="2">
        <v>-100000</v>
      </c>
    </row>
    <row r="15" spans="1:6" x14ac:dyDescent="0.35">
      <c r="A15" s="2" t="s">
        <v>11</v>
      </c>
      <c r="B15" s="2">
        <v>-5000000</v>
      </c>
      <c r="D15" s="2" t="s">
        <v>12</v>
      </c>
      <c r="E15" s="2">
        <v>0</v>
      </c>
    </row>
    <row r="16" spans="1:6" x14ac:dyDescent="0.35">
      <c r="A16" s="2" t="s">
        <v>12</v>
      </c>
      <c r="B16" s="2">
        <v>0</v>
      </c>
      <c r="D16" s="2" t="s">
        <v>13</v>
      </c>
      <c r="E16" s="2">
        <v>0</v>
      </c>
    </row>
    <row r="17" spans="1:6" x14ac:dyDescent="0.35">
      <c r="A17" s="2" t="s">
        <v>13</v>
      </c>
      <c r="B17" s="2">
        <v>1</v>
      </c>
      <c r="D17" s="2" t="s">
        <v>14</v>
      </c>
      <c r="E17" s="8">
        <f>PMT(E12,E13,E14,E15,E16)</f>
        <v>13261.587371330586</v>
      </c>
    </row>
    <row r="18" spans="1:6" x14ac:dyDescent="0.35">
      <c r="A18" s="2" t="s">
        <v>14</v>
      </c>
      <c r="B18" s="8">
        <f>PMT(B12,B14,B15,B16,B17)</f>
        <v>52139.809019684551</v>
      </c>
    </row>
    <row r="19" spans="1:6" ht="15" thickBot="1" x14ac:dyDescent="0.4"/>
    <row r="20" spans="1:6" ht="15" thickBot="1" x14ac:dyDescent="0.4">
      <c r="A20" s="2" t="s">
        <v>8</v>
      </c>
      <c r="B20" s="2">
        <v>1.2999999999999999E-2</v>
      </c>
      <c r="D20" s="23" t="s">
        <v>21</v>
      </c>
    </row>
    <row r="21" spans="1:6" x14ac:dyDescent="0.35">
      <c r="A21" s="2" t="s">
        <v>15</v>
      </c>
      <c r="B21" s="2">
        <v>8</v>
      </c>
      <c r="D21" s="20">
        <f>ABS(CUMIPMT(B20,B21,B22,2,3,'Project Worksheets'!B24))</f>
        <v>2132.2333374657865</v>
      </c>
    </row>
    <row r="22" spans="1:6" ht="15" thickBot="1" x14ac:dyDescent="0.4">
      <c r="A22" s="2" t="s">
        <v>11</v>
      </c>
      <c r="B22" s="2">
        <v>100000</v>
      </c>
      <c r="D22" s="21"/>
    </row>
    <row r="23" spans="1:6" ht="15" thickBot="1" x14ac:dyDescent="0.4">
      <c r="A23" s="2" t="s">
        <v>12</v>
      </c>
      <c r="B23" s="2">
        <v>0</v>
      </c>
      <c r="D23" s="22" t="s">
        <v>22</v>
      </c>
    </row>
    <row r="24" spans="1:6" x14ac:dyDescent="0.35">
      <c r="A24" s="2" t="s">
        <v>13</v>
      </c>
      <c r="B24" s="2">
        <v>0</v>
      </c>
      <c r="D24" s="20">
        <f>ABS(CUMPRINC(B20,B21,B22,2,3,0))</f>
        <v>24352.300989895884</v>
      </c>
    </row>
    <row r="25" spans="1:6" x14ac:dyDescent="0.35">
      <c r="A25" s="2" t="s">
        <v>14</v>
      </c>
      <c r="B25" s="9">
        <f>PMT(B20,B21,B22,B23,B24)</f>
        <v>-13242.267163680835</v>
      </c>
      <c r="D25" s="3"/>
    </row>
    <row r="26" spans="1:6" ht="15" thickBot="1" x14ac:dyDescent="0.4"/>
    <row r="27" spans="1:6" ht="15" thickBot="1" x14ac:dyDescent="0.4">
      <c r="A27" s="16" t="s">
        <v>16</v>
      </c>
      <c r="B27" s="17" t="s">
        <v>17</v>
      </c>
      <c r="C27" s="17" t="s">
        <v>14</v>
      </c>
      <c r="D27" s="17" t="s">
        <v>18</v>
      </c>
      <c r="E27" s="17" t="s">
        <v>19</v>
      </c>
      <c r="F27" s="18" t="s">
        <v>20</v>
      </c>
    </row>
    <row r="28" spans="1:6" x14ac:dyDescent="0.35">
      <c r="A28" s="13">
        <v>1</v>
      </c>
      <c r="B28" s="14">
        <f>B22</f>
        <v>100000</v>
      </c>
      <c r="C28" s="14">
        <f>-$B$25</f>
        <v>13242.267163680835</v>
      </c>
      <c r="D28" s="14">
        <f>ABS(IPMT($B$20,A28,$B$21,$B$22,,$B$24))</f>
        <v>1300</v>
      </c>
      <c r="E28" s="14">
        <f>ABS(PPMT($B$20,A28,$B$21,$B$22,,$B$24))</f>
        <v>11942.267163680835</v>
      </c>
      <c r="F28" s="15">
        <f>B28-E28</f>
        <v>88057.732836319163</v>
      </c>
    </row>
    <row r="29" spans="1:6" x14ac:dyDescent="0.35">
      <c r="A29" s="10">
        <f>A28+1</f>
        <v>2</v>
      </c>
      <c r="B29" s="3">
        <f>F28</f>
        <v>88057.732836319163</v>
      </c>
      <c r="C29" s="3">
        <f t="shared" ref="C29:C35" si="0">-$B$25</f>
        <v>13242.267163680835</v>
      </c>
      <c r="D29" s="14">
        <f t="shared" ref="D29:D35" si="1">ABS(IPMT($B$20,A29,$B$21,$B$22,,$B$24))</f>
        <v>1144.7505268721491</v>
      </c>
      <c r="E29" s="14">
        <f t="shared" ref="E29:E35" si="2">ABS(PPMT($B$20,A29,$B$21,$B$22,,$B$24))</f>
        <v>12097.516636808687</v>
      </c>
      <c r="F29" s="15">
        <f t="shared" ref="F29:F35" si="3">B29-E29</f>
        <v>75960.216199510469</v>
      </c>
    </row>
    <row r="30" spans="1:6" x14ac:dyDescent="0.35">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35">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35">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5">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5">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4">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4"/>
    <row r="37" spans="1:6" x14ac:dyDescent="0.35">
      <c r="A37" s="26" t="s">
        <v>23</v>
      </c>
      <c r="B37" s="27">
        <v>100000</v>
      </c>
    </row>
    <row r="38" spans="1:6" x14ac:dyDescent="0.35">
      <c r="A38" s="10" t="s">
        <v>24</v>
      </c>
      <c r="B38" s="28">
        <v>15</v>
      </c>
    </row>
    <row r="39" spans="1:6" x14ac:dyDescent="0.35">
      <c r="A39" s="10" t="s">
        <v>14</v>
      </c>
      <c r="B39" s="28">
        <v>-12000</v>
      </c>
    </row>
    <row r="40" spans="1:6" ht="15" thickBot="1" x14ac:dyDescent="0.4">
      <c r="A40" s="11" t="s">
        <v>18</v>
      </c>
      <c r="B40" s="29">
        <f>RATE(B38,B39,B37,,0)</f>
        <v>8.4417979849322686E-2</v>
      </c>
    </row>
    <row r="41" spans="1:6" x14ac:dyDescent="0.35">
      <c r="A41" s="1"/>
      <c r="B41" s="32"/>
    </row>
    <row r="42" spans="1:6" ht="16" thickBot="1" x14ac:dyDescent="0.4">
      <c r="A42" s="93" t="s">
        <v>25</v>
      </c>
      <c r="B42" s="93"/>
    </row>
    <row r="43" spans="1:6" x14ac:dyDescent="0.35">
      <c r="A43" s="26" t="s">
        <v>23</v>
      </c>
      <c r="B43" s="27">
        <v>100000</v>
      </c>
    </row>
    <row r="44" spans="1:6" x14ac:dyDescent="0.35">
      <c r="A44" s="10" t="s">
        <v>18</v>
      </c>
      <c r="B44" s="28">
        <v>0.1</v>
      </c>
    </row>
    <row r="45" spans="1:6" x14ac:dyDescent="0.35">
      <c r="A45" s="10" t="s">
        <v>14</v>
      </c>
      <c r="B45" s="28">
        <v>-15000</v>
      </c>
    </row>
    <row r="46" spans="1:6" ht="15" thickBot="1" x14ac:dyDescent="0.4">
      <c r="A46" s="11" t="s">
        <v>24</v>
      </c>
      <c r="B46" s="31">
        <f>NPER(B44,B45,B43,,0)</f>
        <v>11.526704607247604</v>
      </c>
    </row>
    <row r="47" spans="1:6" x14ac:dyDescent="0.35">
      <c r="A47" s="1"/>
      <c r="B47" s="54"/>
    </row>
    <row r="48" spans="1:6" ht="15.5" x14ac:dyDescent="0.35">
      <c r="A48" s="85" t="s">
        <v>36</v>
      </c>
      <c r="B48" s="85"/>
      <c r="C48" s="85"/>
      <c r="D48" s="85"/>
      <c r="E48" s="85"/>
    </row>
    <row r="50" spans="1:5" x14ac:dyDescent="0.35">
      <c r="A50" s="2" t="s">
        <v>1</v>
      </c>
      <c r="B50" s="61">
        <v>0.2</v>
      </c>
      <c r="C50" s="2"/>
    </row>
    <row r="51" spans="1:5" x14ac:dyDescent="0.35">
      <c r="A51" s="2"/>
      <c r="B51" s="94" t="s">
        <v>26</v>
      </c>
      <c r="C51" s="95"/>
    </row>
    <row r="52" spans="1:5" x14ac:dyDescent="0.35">
      <c r="A52" s="61" t="s">
        <v>27</v>
      </c>
      <c r="B52" s="61" t="s">
        <v>28</v>
      </c>
      <c r="C52" s="61" t="s">
        <v>29</v>
      </c>
    </row>
    <row r="53" spans="1:5" x14ac:dyDescent="0.35">
      <c r="A53" s="2">
        <v>1</v>
      </c>
      <c r="B53" s="2">
        <v>-10000</v>
      </c>
      <c r="C53" s="2">
        <v>-5000</v>
      </c>
    </row>
    <row r="54" spans="1:5" x14ac:dyDescent="0.35">
      <c r="A54" s="2">
        <v>2</v>
      </c>
      <c r="B54" s="2">
        <v>25000</v>
      </c>
      <c r="C54" s="2">
        <v>20000</v>
      </c>
    </row>
    <row r="55" spans="1:5" x14ac:dyDescent="0.35">
      <c r="A55" s="2">
        <v>3</v>
      </c>
      <c r="B55" s="2">
        <v>-7000</v>
      </c>
      <c r="C55" s="2">
        <v>-8000</v>
      </c>
    </row>
    <row r="56" spans="1:5" x14ac:dyDescent="0.35">
      <c r="A56" s="2" t="s">
        <v>30</v>
      </c>
      <c r="B56" s="2">
        <f>SUM(B53:B55)</f>
        <v>8000</v>
      </c>
      <c r="C56" s="2">
        <f>SUM(C53:C55)</f>
        <v>7000</v>
      </c>
    </row>
    <row r="58" spans="1:5" x14ac:dyDescent="0.35">
      <c r="A58" s="2" t="s">
        <v>31</v>
      </c>
      <c r="B58" s="3">
        <f>NPV($B$50,B53,B54,B55)</f>
        <v>4976.851851851854</v>
      </c>
      <c r="C58" s="3">
        <f>NPV($B$50,C53,C54,C55)</f>
        <v>5092.592592592594</v>
      </c>
    </row>
    <row r="59" spans="1:5" x14ac:dyDescent="0.35">
      <c r="A59" s="2" t="s">
        <v>32</v>
      </c>
      <c r="B59" s="19">
        <f>B53+NPV($B$50,B54,B55)</f>
        <v>5972.2222222222208</v>
      </c>
      <c r="C59" s="19">
        <f>C53+NPV($B$50,C54,C55)</f>
        <v>6111.1111111111113</v>
      </c>
    </row>
    <row r="60" spans="1:5" x14ac:dyDescent="0.35">
      <c r="A60" s="2" t="s">
        <v>33</v>
      </c>
      <c r="B60" s="3">
        <f>SQRT(1+$B$50)*B58</f>
        <v>5451.8680492412386</v>
      </c>
      <c r="C60" s="3">
        <f>SQRT(1+$B$50)*C58</f>
        <v>5578.6556782933594</v>
      </c>
    </row>
    <row r="61" spans="1:5" ht="15" thickBot="1" x14ac:dyDescent="0.4"/>
    <row r="62" spans="1:5" x14ac:dyDescent="0.35">
      <c r="A62" s="55" t="s">
        <v>1</v>
      </c>
      <c r="B62" s="56">
        <v>0.2</v>
      </c>
      <c r="D62" s="55" t="s">
        <v>1</v>
      </c>
      <c r="E62" s="56">
        <v>0.2</v>
      </c>
    </row>
    <row r="63" spans="1:5" ht="15" thickBot="1" x14ac:dyDescent="0.4">
      <c r="A63" s="59" t="s">
        <v>34</v>
      </c>
      <c r="B63" s="60" t="s">
        <v>26</v>
      </c>
      <c r="D63" s="57" t="s">
        <v>34</v>
      </c>
      <c r="E63" s="58" t="s">
        <v>26</v>
      </c>
    </row>
    <row r="64" spans="1:5" x14ac:dyDescent="0.35">
      <c r="A64" s="35">
        <v>42536</v>
      </c>
      <c r="B64" s="28">
        <v>5000</v>
      </c>
      <c r="D64" s="41">
        <v>42078</v>
      </c>
      <c r="E64" s="42">
        <v>0</v>
      </c>
    </row>
    <row r="65" spans="1:5" x14ac:dyDescent="0.35">
      <c r="A65" s="35">
        <v>42657</v>
      </c>
      <c r="B65" s="28">
        <v>5143</v>
      </c>
      <c r="D65" s="35">
        <v>42536</v>
      </c>
      <c r="E65" s="28">
        <v>5000</v>
      </c>
    </row>
    <row r="66" spans="1:5" x14ac:dyDescent="0.35">
      <c r="A66" s="35">
        <v>42855</v>
      </c>
      <c r="B66" s="28">
        <v>8838</v>
      </c>
      <c r="D66" s="35">
        <v>42657</v>
      </c>
      <c r="E66" s="28">
        <v>5143</v>
      </c>
    </row>
    <row r="67" spans="1:5" x14ac:dyDescent="0.35">
      <c r="A67" s="35">
        <v>42684</v>
      </c>
      <c r="B67" s="28">
        <v>-4893</v>
      </c>
      <c r="D67" s="35">
        <v>42855</v>
      </c>
      <c r="E67" s="28">
        <v>8838</v>
      </c>
    </row>
    <row r="68" spans="1:5" x14ac:dyDescent="0.35">
      <c r="A68" s="35">
        <v>42629</v>
      </c>
      <c r="B68" s="28">
        <v>-2134</v>
      </c>
      <c r="D68" s="35">
        <v>42684</v>
      </c>
      <c r="E68" s="28">
        <v>-4893</v>
      </c>
    </row>
    <row r="69" spans="1:5" x14ac:dyDescent="0.35">
      <c r="A69" s="35">
        <v>42843</v>
      </c>
      <c r="B69" s="28">
        <v>8047</v>
      </c>
      <c r="D69" s="35">
        <v>42629</v>
      </c>
      <c r="E69" s="28">
        <v>-2134</v>
      </c>
    </row>
    <row r="70" spans="1:5" x14ac:dyDescent="0.35">
      <c r="A70" s="35">
        <v>42609</v>
      </c>
      <c r="B70" s="28">
        <v>3908</v>
      </c>
      <c r="D70" s="35">
        <v>42843</v>
      </c>
      <c r="E70" s="28">
        <v>8047</v>
      </c>
    </row>
    <row r="71" spans="1:5" ht="15" thickBot="1" x14ac:dyDescent="0.4">
      <c r="A71" s="36">
        <v>42568</v>
      </c>
      <c r="B71" s="37">
        <v>-4007</v>
      </c>
      <c r="D71" s="38">
        <v>42609</v>
      </c>
      <c r="E71" s="39">
        <v>3908</v>
      </c>
    </row>
    <row r="72" spans="1:5" ht="15" thickBot="1" x14ac:dyDescent="0.4">
      <c r="D72" s="36">
        <v>42568</v>
      </c>
      <c r="E72" s="37">
        <v>-4007</v>
      </c>
    </row>
    <row r="73" spans="1:5" ht="15" thickBot="1" x14ac:dyDescent="0.4">
      <c r="A73" s="33" t="s">
        <v>35</v>
      </c>
      <c r="B73" s="34">
        <f>XNPV(B62,B64:B71,A64:A71)</f>
        <v>17523.654500894841</v>
      </c>
      <c r="D73" s="24" t="s">
        <v>35</v>
      </c>
      <c r="E73" s="40">
        <f>XNPV(E62,E64:E72,D64:D72)</f>
        <v>13940.183426721771</v>
      </c>
    </row>
    <row r="74" spans="1:5" ht="15" thickBot="1" x14ac:dyDescent="0.4"/>
    <row r="75" spans="1:5" ht="15" thickBot="1" x14ac:dyDescent="0.4">
      <c r="A75" s="62" t="s">
        <v>26</v>
      </c>
      <c r="B75" s="63" t="s">
        <v>1</v>
      </c>
      <c r="C75" s="64" t="s">
        <v>35</v>
      </c>
    </row>
    <row r="76" spans="1:5" x14ac:dyDescent="0.35">
      <c r="A76" s="51">
        <v>10000</v>
      </c>
      <c r="B76" s="52">
        <v>0.08</v>
      </c>
      <c r="C76" s="53"/>
    </row>
    <row r="77" spans="1:5" x14ac:dyDescent="0.35">
      <c r="A77" s="45">
        <v>-5000</v>
      </c>
      <c r="B77" s="47">
        <v>8.5000000000000006E-2</v>
      </c>
      <c r="C77" s="48"/>
    </row>
    <row r="78" spans="1:5" x14ac:dyDescent="0.35">
      <c r="A78" s="45">
        <v>-8500</v>
      </c>
      <c r="B78" s="47">
        <v>0.09</v>
      </c>
      <c r="C78" s="48"/>
    </row>
    <row r="79" spans="1:5" ht="15" thickBot="1" x14ac:dyDescent="0.4">
      <c r="A79" s="46">
        <v>2000</v>
      </c>
      <c r="B79" s="47">
        <v>9.5000000000000001E-2</v>
      </c>
      <c r="C79" s="48"/>
    </row>
    <row r="80" spans="1:5" x14ac:dyDescent="0.35">
      <c r="A80" s="1"/>
      <c r="B80" s="47">
        <v>0.1</v>
      </c>
      <c r="C80" s="48"/>
    </row>
    <row r="81" spans="1:6" x14ac:dyDescent="0.35">
      <c r="A81" s="1"/>
      <c r="B81" s="47">
        <v>0.1053</v>
      </c>
      <c r="C81" s="48"/>
    </row>
    <row r="82" spans="1:6" x14ac:dyDescent="0.35">
      <c r="A82" s="1"/>
      <c r="B82" s="47">
        <v>0.11</v>
      </c>
      <c r="C82" s="48"/>
    </row>
    <row r="83" spans="1:6" x14ac:dyDescent="0.35">
      <c r="A83" s="1"/>
      <c r="B83" s="47">
        <v>0.115</v>
      </c>
      <c r="C83" s="48"/>
    </row>
    <row r="84" spans="1:6" ht="15" thickBot="1" x14ac:dyDescent="0.4">
      <c r="A84" s="1"/>
      <c r="B84" s="49">
        <v>0.12</v>
      </c>
      <c r="C84" s="50"/>
    </row>
    <row r="85" spans="1:6" x14ac:dyDescent="0.35">
      <c r="B85" s="43"/>
    </row>
    <row r="86" spans="1:6" ht="15.5" x14ac:dyDescent="0.35">
      <c r="A86" s="85" t="s">
        <v>38</v>
      </c>
      <c r="B86" s="85"/>
      <c r="C86" s="85"/>
      <c r="D86" s="85"/>
      <c r="E86" s="85"/>
      <c r="F86" s="85"/>
    </row>
    <row r="87" spans="1:6" ht="15" thickBot="1" x14ac:dyDescent="0.4"/>
    <row r="88" spans="1:6" ht="15" thickBot="1" x14ac:dyDescent="0.4">
      <c r="A88" s="61" t="s">
        <v>37</v>
      </c>
      <c r="C88" s="81" t="s">
        <v>37</v>
      </c>
      <c r="D88" s="63" t="s">
        <v>39</v>
      </c>
      <c r="E88" s="82" t="s">
        <v>38</v>
      </c>
    </row>
    <row r="89" spans="1:6" x14ac:dyDescent="0.35">
      <c r="A89" s="2">
        <v>10000</v>
      </c>
      <c r="C89" s="67">
        <v>10000</v>
      </c>
      <c r="D89" s="13"/>
      <c r="E89" s="68">
        <f>IRR(A89:A92)</f>
        <v>0.1053100591867342</v>
      </c>
    </row>
    <row r="90" spans="1:6" x14ac:dyDescent="0.35">
      <c r="A90" s="2">
        <v>-5000</v>
      </c>
      <c r="C90" s="66">
        <v>-5000</v>
      </c>
      <c r="D90" s="10">
        <v>0.05</v>
      </c>
      <c r="E90" s="69">
        <f>IRR($A$89:$A$92,D90)</f>
        <v>0.10531005918673531</v>
      </c>
    </row>
    <row r="91" spans="1:6" x14ac:dyDescent="0.35">
      <c r="A91" s="2">
        <v>-8500</v>
      </c>
      <c r="C91" s="66">
        <v>-8500</v>
      </c>
      <c r="D91" s="10">
        <v>0.15</v>
      </c>
      <c r="E91" s="69">
        <f t="shared" ref="E91:E99" si="6">IRR($A$89:$A$92,D91)</f>
        <v>0.10531005918673553</v>
      </c>
    </row>
    <row r="92" spans="1:6" x14ac:dyDescent="0.35">
      <c r="A92" s="2">
        <v>2000</v>
      </c>
      <c r="C92" s="66">
        <v>2000</v>
      </c>
      <c r="D92" s="10">
        <v>0.2</v>
      </c>
      <c r="E92" s="69">
        <f t="shared" si="6"/>
        <v>0.10531005918672065</v>
      </c>
    </row>
    <row r="93" spans="1:6" ht="15" thickBot="1" x14ac:dyDescent="0.4">
      <c r="D93" s="10">
        <v>0.25</v>
      </c>
      <c r="E93" s="69">
        <f t="shared" si="6"/>
        <v>0.10531005918632652</v>
      </c>
    </row>
    <row r="94" spans="1:6" ht="15" thickBot="1" x14ac:dyDescent="0.4">
      <c r="A94" s="83" t="s">
        <v>38</v>
      </c>
      <c r="D94" s="10">
        <v>0.3</v>
      </c>
      <c r="E94" s="69">
        <f t="shared" si="6"/>
        <v>0.10531005918673553</v>
      </c>
    </row>
    <row r="95" spans="1:6" ht="15" thickBot="1" x14ac:dyDescent="0.4">
      <c r="A95" s="65">
        <f>IRR(A89:A92)</f>
        <v>0.1053100591867342</v>
      </c>
      <c r="D95" s="10">
        <v>0.35</v>
      </c>
      <c r="E95" s="69">
        <f t="shared" si="6"/>
        <v>0.10531005918673553</v>
      </c>
    </row>
    <row r="96" spans="1:6" x14ac:dyDescent="0.35">
      <c r="D96" s="10">
        <v>0.4</v>
      </c>
      <c r="E96" s="69">
        <f t="shared" si="6"/>
        <v>0.10531005918673553</v>
      </c>
    </row>
    <row r="97" spans="1:5" x14ac:dyDescent="0.35">
      <c r="D97" s="10">
        <v>0.45</v>
      </c>
      <c r="E97" s="69">
        <f t="shared" si="6"/>
        <v>0.10531005918673575</v>
      </c>
    </row>
    <row r="98" spans="1:5" x14ac:dyDescent="0.35">
      <c r="D98" s="10">
        <v>0.5</v>
      </c>
      <c r="E98" s="69">
        <f t="shared" si="6"/>
        <v>0.10531005918673619</v>
      </c>
    </row>
    <row r="99" spans="1:5" ht="15" thickBot="1" x14ac:dyDescent="0.4">
      <c r="D99" s="11">
        <v>0.55000000000000004</v>
      </c>
      <c r="E99" s="69">
        <f t="shared" si="6"/>
        <v>0.1053100591867373</v>
      </c>
    </row>
    <row r="101" spans="1:5" ht="15" thickBot="1" x14ac:dyDescent="0.4"/>
    <row r="102" spans="1:5" ht="15" thickBot="1" x14ac:dyDescent="0.4">
      <c r="A102" s="84" t="s">
        <v>37</v>
      </c>
      <c r="B102" s="16" t="s">
        <v>39</v>
      </c>
      <c r="C102" s="18" t="s">
        <v>38</v>
      </c>
    </row>
    <row r="103" spans="1:5" x14ac:dyDescent="0.35">
      <c r="A103" s="67">
        <v>-20000</v>
      </c>
      <c r="B103" s="13"/>
      <c r="C103" s="68">
        <f>IRR($A$103:$A$106,B103)</f>
        <v>-9.5909414154996986E-2</v>
      </c>
    </row>
    <row r="104" spans="1:5" x14ac:dyDescent="0.35">
      <c r="A104" s="66">
        <v>82000</v>
      </c>
      <c r="B104" s="47">
        <v>0.15</v>
      </c>
      <c r="C104" s="68">
        <f t="shared" ref="C104:C113" si="7">IRR($A$103:$A$106,B104)</f>
        <v>-9.5909414155059047E-2</v>
      </c>
    </row>
    <row r="105" spans="1:5" x14ac:dyDescent="0.35">
      <c r="A105" s="66">
        <v>-60000</v>
      </c>
      <c r="B105" s="47">
        <v>0.2</v>
      </c>
      <c r="C105" s="68">
        <f t="shared" si="7"/>
        <v>-9.5909414154996986E-2</v>
      </c>
    </row>
    <row r="106" spans="1:5" x14ac:dyDescent="0.35">
      <c r="A106" s="66">
        <v>2000</v>
      </c>
      <c r="B106" s="47">
        <v>0.25</v>
      </c>
      <c r="C106" s="68">
        <f t="shared" si="7"/>
        <v>-9.5909414153667494E-2</v>
      </c>
    </row>
    <row r="107" spans="1:5" x14ac:dyDescent="0.35">
      <c r="B107" s="47">
        <v>0.3</v>
      </c>
      <c r="C107" s="68">
        <f t="shared" si="7"/>
        <v>-9.590941415486065E-2</v>
      </c>
    </row>
    <row r="108" spans="1:5" x14ac:dyDescent="0.35">
      <c r="B108" s="47">
        <v>0.35</v>
      </c>
      <c r="C108" s="68">
        <f t="shared" si="7"/>
        <v>-9.5909414154996986E-2</v>
      </c>
    </row>
    <row r="109" spans="1:5" x14ac:dyDescent="0.35">
      <c r="B109" s="47">
        <v>0.4</v>
      </c>
      <c r="C109" s="68">
        <f t="shared" si="7"/>
        <v>-9.5909414154997874E-2</v>
      </c>
    </row>
    <row r="110" spans="1:5" x14ac:dyDescent="0.35">
      <c r="B110" s="47">
        <v>0.45</v>
      </c>
      <c r="C110" s="68">
        <f t="shared" si="7"/>
        <v>2.160916914048538</v>
      </c>
    </row>
    <row r="111" spans="1:5" x14ac:dyDescent="0.35">
      <c r="B111" s="47">
        <v>0.5</v>
      </c>
      <c r="C111" s="68">
        <f t="shared" si="7"/>
        <v>2.1609169140534945</v>
      </c>
    </row>
    <row r="112" spans="1:5" x14ac:dyDescent="0.35">
      <c r="B112" s="47">
        <v>0.55000000000000004</v>
      </c>
      <c r="C112" s="68">
        <f t="shared" si="7"/>
        <v>2.1609169140387743</v>
      </c>
    </row>
    <row r="113" spans="1:3" ht="15" thickBot="1" x14ac:dyDescent="0.4">
      <c r="B113" s="49">
        <v>0.6</v>
      </c>
      <c r="C113" s="68">
        <f t="shared" si="7"/>
        <v>2.1609169140492739</v>
      </c>
    </row>
    <row r="115" spans="1:3" ht="15" thickBot="1" x14ac:dyDescent="0.4"/>
    <row r="116" spans="1:3" ht="15" thickBot="1" x14ac:dyDescent="0.4">
      <c r="A116" s="62" t="s">
        <v>37</v>
      </c>
      <c r="B116" s="63" t="s">
        <v>39</v>
      </c>
      <c r="C116" s="82" t="s">
        <v>38</v>
      </c>
    </row>
    <row r="117" spans="1:3" x14ac:dyDescent="0.35">
      <c r="A117" s="67">
        <v>10000</v>
      </c>
      <c r="B117" s="13"/>
      <c r="C117" s="72" t="e">
        <f>IRR(A117:A120,B117)</f>
        <v>#NUM!</v>
      </c>
    </row>
    <row r="118" spans="1:3" x14ac:dyDescent="0.35">
      <c r="A118" s="66">
        <v>-5000</v>
      </c>
      <c r="B118" s="10">
        <v>0.05</v>
      </c>
      <c r="C118" s="30" t="e">
        <f>IRR($A$117:$A$120,B118)</f>
        <v>#NUM!</v>
      </c>
    </row>
    <row r="119" spans="1:3" x14ac:dyDescent="0.35">
      <c r="A119" s="66">
        <v>8500</v>
      </c>
      <c r="B119" s="10">
        <v>0.15</v>
      </c>
      <c r="C119" s="30" t="e">
        <f t="shared" ref="C119:C127" si="8">IRR($A$117:$A$120,B119)</f>
        <v>#NUM!</v>
      </c>
    </row>
    <row r="120" spans="1:3" x14ac:dyDescent="0.35">
      <c r="A120" s="66">
        <v>2000</v>
      </c>
      <c r="B120" s="10">
        <v>0.2</v>
      </c>
      <c r="C120" s="30" t="e">
        <f t="shared" si="8"/>
        <v>#NUM!</v>
      </c>
    </row>
    <row r="121" spans="1:3" x14ac:dyDescent="0.35">
      <c r="B121" s="10">
        <v>0.25</v>
      </c>
      <c r="C121" s="30" t="e">
        <f t="shared" si="8"/>
        <v>#NUM!</v>
      </c>
    </row>
    <row r="122" spans="1:3" x14ac:dyDescent="0.35">
      <c r="B122" s="10">
        <v>0.3</v>
      </c>
      <c r="C122" s="30" t="e">
        <f t="shared" si="8"/>
        <v>#NUM!</v>
      </c>
    </row>
    <row r="123" spans="1:3" x14ac:dyDescent="0.35">
      <c r="B123" s="10">
        <v>0.35</v>
      </c>
      <c r="C123" s="30" t="e">
        <f t="shared" si="8"/>
        <v>#NUM!</v>
      </c>
    </row>
    <row r="124" spans="1:3" x14ac:dyDescent="0.35">
      <c r="B124" s="10">
        <v>0.4</v>
      </c>
      <c r="C124" s="30" t="e">
        <f t="shared" si="8"/>
        <v>#NUM!</v>
      </c>
    </row>
    <row r="125" spans="1:3" x14ac:dyDescent="0.35">
      <c r="B125" s="10">
        <v>0.45</v>
      </c>
      <c r="C125" s="30" t="e">
        <f t="shared" si="8"/>
        <v>#NUM!</v>
      </c>
    </row>
    <row r="126" spans="1:3" x14ac:dyDescent="0.35">
      <c r="B126" s="10">
        <v>0.5</v>
      </c>
      <c r="C126" s="30" t="e">
        <f t="shared" si="8"/>
        <v>#NUM!</v>
      </c>
    </row>
    <row r="127" spans="1:3" ht="15" thickBot="1" x14ac:dyDescent="0.4">
      <c r="B127" s="11">
        <v>0.55000000000000004</v>
      </c>
      <c r="C127" s="30" t="e">
        <f t="shared" si="8"/>
        <v>#NUM!</v>
      </c>
    </row>
    <row r="129" spans="1:6" x14ac:dyDescent="0.35">
      <c r="A129" s="61" t="s">
        <v>40</v>
      </c>
      <c r="B129" s="61" t="s">
        <v>41</v>
      </c>
      <c r="C129" s="61" t="s">
        <v>42</v>
      </c>
      <c r="E129" s="61" t="s">
        <v>34</v>
      </c>
      <c r="F129" s="61" t="s">
        <v>26</v>
      </c>
    </row>
    <row r="130" spans="1:6" x14ac:dyDescent="0.35">
      <c r="A130" s="2">
        <v>0</v>
      </c>
      <c r="B130" s="2">
        <v>-1000</v>
      </c>
      <c r="C130" s="2">
        <v>-1000</v>
      </c>
      <c r="E130" s="77">
        <v>42220</v>
      </c>
      <c r="F130" s="2">
        <v>-10000</v>
      </c>
    </row>
    <row r="131" spans="1:6" x14ac:dyDescent="0.35">
      <c r="A131" s="2">
        <v>1</v>
      </c>
      <c r="B131" s="2">
        <v>0</v>
      </c>
      <c r="C131" s="2">
        <v>400</v>
      </c>
      <c r="E131" s="2" t="s">
        <v>43</v>
      </c>
      <c r="F131" s="2">
        <v>4000</v>
      </c>
    </row>
    <row r="132" spans="1:6" x14ac:dyDescent="0.35">
      <c r="A132" s="2">
        <v>2</v>
      </c>
      <c r="B132" s="2">
        <v>200</v>
      </c>
      <c r="C132" s="2">
        <v>400</v>
      </c>
      <c r="E132" s="2" t="s">
        <v>44</v>
      </c>
      <c r="F132" s="2">
        <v>3000</v>
      </c>
    </row>
    <row r="133" spans="1:6" x14ac:dyDescent="0.35">
      <c r="A133" s="2">
        <v>3</v>
      </c>
      <c r="B133" s="2">
        <v>300</v>
      </c>
      <c r="C133" s="2">
        <v>300</v>
      </c>
      <c r="E133" s="2" t="s">
        <v>45</v>
      </c>
      <c r="F133" s="2">
        <v>5000</v>
      </c>
    </row>
    <row r="134" spans="1:6" ht="15" thickBot="1" x14ac:dyDescent="0.4">
      <c r="A134" s="2">
        <v>4</v>
      </c>
      <c r="B134" s="2">
        <v>500</v>
      </c>
      <c r="C134" s="2">
        <v>300</v>
      </c>
    </row>
    <row r="135" spans="1:6" ht="15" thickBot="1" x14ac:dyDescent="0.4">
      <c r="A135" s="44">
        <v>5</v>
      </c>
      <c r="B135" s="44">
        <v>900</v>
      </c>
      <c r="C135" s="44">
        <v>200</v>
      </c>
      <c r="E135" s="63" t="s">
        <v>46</v>
      </c>
      <c r="F135" s="78">
        <v>0.26419999999999999</v>
      </c>
    </row>
    <row r="136" spans="1:6" ht="15" thickBot="1" x14ac:dyDescent="0.4">
      <c r="A136" s="63" t="s">
        <v>38</v>
      </c>
      <c r="B136" s="73"/>
      <c r="C136" s="74"/>
    </row>
    <row r="137" spans="1:6" ht="15" thickBot="1" x14ac:dyDescent="0.4">
      <c r="A137" s="63" t="s">
        <v>35</v>
      </c>
      <c r="B137" s="75">
        <v>815.89</v>
      </c>
      <c r="C137" s="76">
        <v>552.4</v>
      </c>
    </row>
    <row r="140" spans="1:6" x14ac:dyDescent="0.35">
      <c r="A140" s="61" t="s">
        <v>47</v>
      </c>
      <c r="B140" s="25">
        <v>0.1</v>
      </c>
    </row>
    <row r="141" spans="1:6" x14ac:dyDescent="0.35">
      <c r="A141" s="61" t="s">
        <v>48</v>
      </c>
      <c r="B141" s="25">
        <v>0.12</v>
      </c>
    </row>
    <row r="143" spans="1:6" x14ac:dyDescent="0.35">
      <c r="A143" s="61" t="s">
        <v>40</v>
      </c>
      <c r="B143" s="61" t="s">
        <v>26</v>
      </c>
    </row>
    <row r="144" spans="1:6" x14ac:dyDescent="0.35">
      <c r="A144" s="2">
        <v>0</v>
      </c>
      <c r="B144" s="2">
        <v>-1.6</v>
      </c>
    </row>
    <row r="145" spans="1:2" x14ac:dyDescent="0.35">
      <c r="A145" s="2">
        <v>1</v>
      </c>
      <c r="B145" s="2">
        <v>10</v>
      </c>
    </row>
    <row r="146" spans="1:2" x14ac:dyDescent="0.35">
      <c r="A146" s="2">
        <v>2</v>
      </c>
      <c r="B146" s="2">
        <v>-10</v>
      </c>
    </row>
    <row r="147" spans="1:2" ht="15" thickBot="1" x14ac:dyDescent="0.4"/>
    <row r="148" spans="1:2" ht="15" thickBot="1" x14ac:dyDescent="0.4">
      <c r="A148" s="63" t="s">
        <v>49</v>
      </c>
      <c r="B148" s="82" t="s">
        <v>35</v>
      </c>
    </row>
    <row r="149" spans="1:2" x14ac:dyDescent="0.35">
      <c r="A149" s="79">
        <v>0.1</v>
      </c>
      <c r="B149" s="80">
        <f>NPV(A149,$B$144:$B$146)</f>
        <v>-0.70323065364387649</v>
      </c>
    </row>
    <row r="150" spans="1:2" x14ac:dyDescent="0.35">
      <c r="A150" s="70">
        <v>0.25</v>
      </c>
      <c r="B150" s="80">
        <f t="shared" ref="B150:B153" si="9">NPV(A150,$B$144:$B$146)</f>
        <v>0</v>
      </c>
    </row>
    <row r="151" spans="1:2" x14ac:dyDescent="0.35">
      <c r="A151" s="70">
        <v>1.1000000000000001</v>
      </c>
      <c r="B151" s="80">
        <f t="shared" si="9"/>
        <v>0.42587193607601764</v>
      </c>
    </row>
    <row r="152" spans="1:2" x14ac:dyDescent="0.35">
      <c r="A152" s="70">
        <v>4</v>
      </c>
      <c r="B152" s="80">
        <f t="shared" si="9"/>
        <v>-2.2204460492503132E-17</v>
      </c>
    </row>
    <row r="153" spans="1:2" ht="15" thickBot="1" x14ac:dyDescent="0.4">
      <c r="A153" s="71">
        <v>5</v>
      </c>
      <c r="B153" s="80">
        <f t="shared" si="9"/>
        <v>-3.5185185185185187E-2</v>
      </c>
    </row>
    <row r="155" spans="1:2" x14ac:dyDescent="0.35">
      <c r="A155" s="61"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Junaid Khan</cp:lastModifiedBy>
  <dcterms:created xsi:type="dcterms:W3CDTF">2023-06-15T04:20:27Z</dcterms:created>
  <dcterms:modified xsi:type="dcterms:W3CDTF">2024-03-08T04:54:54Z</dcterms:modified>
</cp:coreProperties>
</file>