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https://www.worldbank.org/en/results/2017/12/01/carbon-pricing
	-Faris Alquaddoomi</t>
      </text>
    </comment>
  </commentList>
</comments>
</file>

<file path=xl/sharedStrings.xml><?xml version="1.0" encoding="utf-8"?>
<sst xmlns="http://schemas.openxmlformats.org/spreadsheetml/2006/main" count="53" uniqueCount="45">
  <si>
    <t>Glass Produced Low</t>
  </si>
  <si>
    <t>Glass Produced Medium</t>
  </si>
  <si>
    <t>Glass Produced High</t>
  </si>
  <si>
    <t>Emisison Conversion Factor</t>
  </si>
  <si>
    <t>Expected Emissions Low</t>
  </si>
  <si>
    <t>Expected Emissions Medium</t>
  </si>
  <si>
    <t>Expected Emissions High</t>
  </si>
  <si>
    <t>Tons Glass / day</t>
  </si>
  <si>
    <t>ndim</t>
  </si>
  <si>
    <t>Tons CO2 / day</t>
  </si>
  <si>
    <t>Float Lines</t>
  </si>
  <si>
    <t>Percent Mitigation</t>
  </si>
  <si>
    <t>Carbon Credit</t>
  </si>
  <si>
    <t>(USD/ton)</t>
  </si>
  <si>
    <t>Estimated Daily Savings by Output and Pricing</t>
  </si>
  <si>
    <t>Current Rate (&gt;)</t>
  </si>
  <si>
    <t>MTPV Benchmark (T=350C)</t>
  </si>
  <si>
    <t>2020 Rate Low</t>
  </si>
  <si>
    <t>w/cm2</t>
  </si>
  <si>
    <t>2020 Rate High</t>
  </si>
  <si>
    <t>kw/m2</t>
  </si>
  <si>
    <t>2030 Rate Low</t>
  </si>
  <si>
    <t>2030 Rate High</t>
  </si>
  <si>
    <t>Square Meter Array</t>
  </si>
  <si>
    <t>$/kwh</t>
  </si>
  <si>
    <t>Current Rate (10)</t>
  </si>
  <si>
    <t>Estimated Yearly Savings by Output and Pricing</t>
  </si>
  <si>
    <t>kw / m^2</t>
  </si>
  <si>
    <t>1-Year</t>
  </si>
  <si>
    <t>kw/m2 * m2</t>
  </si>
  <si>
    <t>2-Year</t>
  </si>
  <si>
    <t>kwh</t>
  </si>
  <si>
    <t>3-Year</t>
  </si>
  <si>
    <t>hour</t>
  </si>
  <si>
    <t>Day</t>
  </si>
  <si>
    <t>CO2 Savings</t>
  </si>
  <si>
    <t>Estimated Yearly Savings at 20% Mitigation CO2</t>
  </si>
  <si>
    <t>Year</t>
  </si>
  <si>
    <t>Total</t>
  </si>
  <si>
    <t>20 Years</t>
  </si>
  <si>
    <t>TAM (451)</t>
  </si>
  <si>
    <t>SAM (44)</t>
  </si>
  <si>
    <t>SOM (SAM*20%)</t>
  </si>
  <si>
    <t>Float plants normally are sited near a silica source, and often near a customer’s facility, to minimize transportation costs, which can be 15% of total costs [5]. Also, they often are built in areas with low electricity costs, since the float process is energy-intensive; a plant uses 14 million therms (410 million kilowatt hours) of energy per year [23]. However, the process is simple, so float plants have low labor costs as a percentage of total expenses (energy and materials are both much larger); hence, locating near a source of cheap labor is not particularly advantageous.</t>
  </si>
  <si>
    <t>However, despite promising progress, 80 percent of emissions are still not covered by carbon pricing. And half of current emissions covered by carbon pricing initiatives are priced at less than $10 per ton CO2e. This is far short of the level needed to drive transformational change: estimated at $40-80 per ton by 2020 and $50-100 per ton by 2030 according to the High-Level Commission on Carbon Prices, co-chaired by Joseph Stiglitz and Lord Nicholas Stern and supported by the World Bank.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</si>
</sst>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_($* #,##0_);_($* (#,##0);_($* &quot;-&quot;??_);_(@_)"/>
    <numFmt numFmtId="166" formatCode="&quot;$&quot;#,##0.0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0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5" fillId="0" fontId="2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2" numFmtId="10" xfId="0" applyFont="1" applyNumberFormat="1"/>
    <xf borderId="8" fillId="0" fontId="2" numFmtId="16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0" fillId="0" fontId="2" numFmtId="165" xfId="0" applyFont="1" applyNumberFormat="1"/>
    <xf borderId="7" fillId="0" fontId="3" numFmtId="0" xfId="0" applyBorder="1" applyFont="1"/>
    <xf borderId="8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10" fillId="0" fontId="2" numFmtId="165" xfId="0" applyAlignment="1" applyBorder="1" applyFont="1" applyNumberFormat="1">
      <alignment readingOrder="0"/>
    </xf>
    <xf borderId="9" fillId="0" fontId="1" numFmtId="0" xfId="0" applyAlignment="1" applyBorder="1" applyFont="1">
      <alignment readingOrder="0"/>
    </xf>
    <xf borderId="10" fillId="0" fontId="3" numFmtId="0" xfId="0" applyBorder="1" applyFont="1"/>
    <xf borderId="12" fillId="0" fontId="2" numFmtId="0" xfId="0" applyAlignment="1" applyBorder="1" applyFont="1">
      <alignment readingOrder="0"/>
    </xf>
    <xf borderId="0" fillId="0" fontId="2" numFmtId="166" xfId="0" applyAlignment="1" applyFont="1" applyNumberFormat="1">
      <alignment readingOrder="0"/>
    </xf>
    <xf borderId="13" fillId="0" fontId="1" numFmtId="0" xfId="0" applyAlignment="1" applyBorder="1" applyFont="1">
      <alignment readingOrder="0"/>
    </xf>
    <xf borderId="14" fillId="0" fontId="2" numFmtId="0" xfId="0" applyAlignment="1" applyBorder="1" applyFont="1">
      <alignment horizontal="left" readingOrder="0"/>
    </xf>
    <xf borderId="15" fillId="0" fontId="2" numFmtId="0" xfId="0" applyAlignment="1" applyBorder="1" applyFont="1">
      <alignment horizontal="left" readingOrder="0"/>
    </xf>
    <xf borderId="12" fillId="0" fontId="2" numFmtId="165" xfId="0" applyBorder="1" applyFont="1" applyNumberFormat="1"/>
    <xf borderId="12" fillId="0" fontId="1" numFmtId="0" xfId="0" applyAlignment="1" applyBorder="1" applyFont="1">
      <alignment readingOrder="0"/>
    </xf>
    <xf borderId="12" fillId="0" fontId="1" numFmtId="165" xfId="0" applyBorder="1" applyFont="1" applyNumberFormat="1"/>
    <xf borderId="3" fillId="0" fontId="1" numFmtId="165" xfId="0" applyBorder="1" applyFont="1" applyNumberFormat="1"/>
    <xf borderId="7" fillId="0" fontId="1" numFmtId="165" xfId="0" applyAlignment="1" applyBorder="1" applyFont="1" applyNumberFormat="1">
      <alignment readingOrder="0"/>
    </xf>
    <xf borderId="10" fillId="0" fontId="1" numFmtId="165" xfId="0" applyBorder="1" applyFont="1" applyNumberFormat="1"/>
    <xf borderId="0" fillId="0" fontId="2" numFmtId="0" xfId="0" applyAlignment="1" applyFont="1">
      <alignment readingOrder="0" shrinkToFit="0" wrapText="1"/>
    </xf>
    <xf borderId="0" fillId="0" fontId="1" numFmtId="165" xfId="0" applyFont="1" applyNumberFormat="1"/>
    <xf borderId="0" fillId="2" fontId="4" numFmtId="0" xfId="0" applyAlignment="1" applyFill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carbonpricingleadership.org/report-of-the-highlevel-commission-on-carbon-prices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15.29"/>
    <col customWidth="1" min="5" max="5" width="17.29"/>
    <col customWidth="1" min="6" max="8" width="15.29"/>
  </cols>
  <sheetData>
    <row r="2" ht="39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ht="27.75" customHeight="1">
      <c r="A3" s="4"/>
      <c r="B3" s="5" t="s">
        <v>7</v>
      </c>
      <c r="C3" s="6" t="s">
        <v>7</v>
      </c>
      <c r="D3" s="6" t="s">
        <v>7</v>
      </c>
      <c r="E3" s="6" t="s">
        <v>8</v>
      </c>
      <c r="F3" s="6" t="s">
        <v>9</v>
      </c>
      <c r="G3" s="6" t="s">
        <v>9</v>
      </c>
      <c r="H3" s="7" t="s">
        <v>9</v>
      </c>
    </row>
    <row r="4">
      <c r="A4" s="8" t="s">
        <v>10</v>
      </c>
      <c r="B4" s="9">
        <v>500.0</v>
      </c>
      <c r="C4" s="9">
        <v>700.0</v>
      </c>
      <c r="D4" s="9">
        <v>1000.0</v>
      </c>
      <c r="E4" s="9">
        <v>0.8</v>
      </c>
      <c r="F4" s="10">
        <f t="shared" ref="F4:H4" si="1">$E$4*B4</f>
        <v>400</v>
      </c>
      <c r="G4" s="10">
        <f t="shared" si="1"/>
        <v>560</v>
      </c>
      <c r="H4" s="10">
        <f t="shared" si="1"/>
        <v>800</v>
      </c>
      <c r="J4" s="11" t="s">
        <v>11</v>
      </c>
    </row>
    <row r="5">
      <c r="B5" s="12"/>
      <c r="C5" s="12"/>
      <c r="D5" s="13" t="s">
        <v>12</v>
      </c>
      <c r="E5" s="14" t="s">
        <v>13</v>
      </c>
      <c r="F5" s="15" t="s">
        <v>14</v>
      </c>
      <c r="G5" s="16"/>
      <c r="H5" s="17"/>
      <c r="J5" s="18">
        <f>0.05</f>
        <v>0.05</v>
      </c>
    </row>
    <row r="6">
      <c r="D6" s="19" t="s">
        <v>15</v>
      </c>
      <c r="E6" s="20">
        <v>8.0</v>
      </c>
      <c r="F6" s="21">
        <f t="shared" ref="F6:F10" si="2">$F$4*E6</f>
        <v>3200</v>
      </c>
      <c r="G6" s="21">
        <f t="shared" ref="G6:G10" si="3">$G$4*E6</f>
        <v>4480</v>
      </c>
      <c r="H6" s="21">
        <f t="shared" ref="H6:H10" si="4">$H$4*E6</f>
        <v>6400</v>
      </c>
      <c r="J6" s="18">
        <f t="shared" ref="J6:J24" si="5">J5+0.05</f>
        <v>0.1</v>
      </c>
    </row>
    <row r="7">
      <c r="A7" s="13" t="s">
        <v>16</v>
      </c>
      <c r="B7" s="22"/>
      <c r="D7" s="23" t="s">
        <v>17</v>
      </c>
      <c r="E7" s="20">
        <v>40.0</v>
      </c>
      <c r="F7" s="21">
        <f t="shared" si="2"/>
        <v>16000</v>
      </c>
      <c r="G7" s="21">
        <f t="shared" si="3"/>
        <v>22400</v>
      </c>
      <c r="H7" s="21">
        <f t="shared" si="4"/>
        <v>32000</v>
      </c>
      <c r="J7" s="18">
        <f t="shared" si="5"/>
        <v>0.15</v>
      </c>
    </row>
    <row r="8">
      <c r="A8" s="24" t="s">
        <v>18</v>
      </c>
      <c r="B8" s="25">
        <v>2.45</v>
      </c>
      <c r="D8" s="23" t="s">
        <v>19</v>
      </c>
      <c r="E8" s="20">
        <v>80.0</v>
      </c>
      <c r="F8" s="21">
        <f t="shared" si="2"/>
        <v>32000</v>
      </c>
      <c r="G8" s="21">
        <f t="shared" si="3"/>
        <v>44800</v>
      </c>
      <c r="H8" s="21">
        <f t="shared" si="4"/>
        <v>64000</v>
      </c>
      <c r="J8" s="18">
        <f t="shared" si="5"/>
        <v>0.2</v>
      </c>
    </row>
    <row r="9">
      <c r="A9" s="26" t="s">
        <v>20</v>
      </c>
      <c r="B9" s="27">
        <f>B8*100*100/1000</f>
        <v>24.5</v>
      </c>
      <c r="D9" s="23" t="s">
        <v>21</v>
      </c>
      <c r="E9" s="20">
        <v>50.0</v>
      </c>
      <c r="F9" s="21">
        <f t="shared" si="2"/>
        <v>20000</v>
      </c>
      <c r="G9" s="21">
        <f t="shared" si="3"/>
        <v>28000</v>
      </c>
      <c r="H9" s="21">
        <f t="shared" si="4"/>
        <v>40000</v>
      </c>
      <c r="J9" s="18">
        <f t="shared" si="5"/>
        <v>0.25</v>
      </c>
    </row>
    <row r="10">
      <c r="A10" s="28"/>
      <c r="B10" s="28"/>
      <c r="D10" s="26" t="s">
        <v>22</v>
      </c>
      <c r="E10" s="29">
        <v>100.0</v>
      </c>
      <c r="F10" s="21">
        <f t="shared" si="2"/>
        <v>40000</v>
      </c>
      <c r="G10" s="21">
        <f t="shared" si="3"/>
        <v>56000</v>
      </c>
      <c r="H10" s="21">
        <f t="shared" si="4"/>
        <v>80000</v>
      </c>
      <c r="J10" s="18">
        <f t="shared" si="5"/>
        <v>0.3</v>
      </c>
    </row>
    <row r="11">
      <c r="A11" s="30" t="s">
        <v>23</v>
      </c>
      <c r="B11" s="31"/>
      <c r="J11" s="18">
        <f t="shared" si="5"/>
        <v>0.35</v>
      </c>
    </row>
    <row r="12">
      <c r="A12" s="32" t="s">
        <v>24</v>
      </c>
      <c r="B12" s="32">
        <v>0.04</v>
      </c>
      <c r="C12" s="33"/>
      <c r="E12" s="34" t="s">
        <v>25</v>
      </c>
      <c r="F12" s="15" t="s">
        <v>26</v>
      </c>
      <c r="G12" s="16"/>
      <c r="H12" s="17"/>
      <c r="J12" s="18">
        <f t="shared" si="5"/>
        <v>0.4</v>
      </c>
    </row>
    <row r="13">
      <c r="A13" s="32" t="s">
        <v>27</v>
      </c>
      <c r="B13" s="32">
        <f>B9</f>
        <v>24.5</v>
      </c>
      <c r="E13" s="35" t="s">
        <v>28</v>
      </c>
      <c r="F13" s="21">
        <f t="shared" ref="F13:H13" si="6">F6*365</f>
        <v>1168000</v>
      </c>
      <c r="G13" s="21">
        <f t="shared" si="6"/>
        <v>1635200</v>
      </c>
      <c r="H13" s="21">
        <f t="shared" si="6"/>
        <v>2336000</v>
      </c>
      <c r="J13" s="18">
        <f t="shared" si="5"/>
        <v>0.45</v>
      </c>
    </row>
    <row r="14">
      <c r="A14" s="32" t="s">
        <v>29</v>
      </c>
      <c r="B14" s="32">
        <f t="shared" ref="B14:B15" si="8">B13</f>
        <v>24.5</v>
      </c>
      <c r="E14" s="35" t="s">
        <v>30</v>
      </c>
      <c r="F14" s="21">
        <f t="shared" ref="F14:H14" si="7">F6*365*2</f>
        <v>2336000</v>
      </c>
      <c r="G14" s="21">
        <f t="shared" si="7"/>
        <v>3270400</v>
      </c>
      <c r="H14" s="21">
        <f t="shared" si="7"/>
        <v>4672000</v>
      </c>
      <c r="J14" s="18">
        <f t="shared" si="5"/>
        <v>0.5</v>
      </c>
    </row>
    <row r="15">
      <c r="A15" s="32" t="s">
        <v>31</v>
      </c>
      <c r="B15" s="32">
        <f t="shared" si="8"/>
        <v>24.5</v>
      </c>
      <c r="E15" s="36" t="s">
        <v>32</v>
      </c>
      <c r="F15" s="21">
        <f t="shared" ref="F15:H15" si="9">F6*365*3</f>
        <v>3504000</v>
      </c>
      <c r="G15" s="21">
        <f t="shared" si="9"/>
        <v>4905600</v>
      </c>
      <c r="H15" s="21">
        <f t="shared" si="9"/>
        <v>7008000</v>
      </c>
      <c r="J15" s="18">
        <f t="shared" si="5"/>
        <v>0.55</v>
      </c>
    </row>
    <row r="16">
      <c r="A16" s="32" t="s">
        <v>33</v>
      </c>
      <c r="B16" s="37">
        <f>B15*B12</f>
        <v>0.98</v>
      </c>
      <c r="J16" s="18">
        <f t="shared" si="5"/>
        <v>0.6</v>
      </c>
    </row>
    <row r="17">
      <c r="A17" s="32" t="s">
        <v>34</v>
      </c>
      <c r="B17" s="37">
        <f>B16*24</f>
        <v>23.52</v>
      </c>
      <c r="C17" s="38" t="s">
        <v>35</v>
      </c>
      <c r="E17" s="34" t="s">
        <v>25</v>
      </c>
      <c r="F17" s="15" t="s">
        <v>36</v>
      </c>
      <c r="G17" s="16"/>
      <c r="H17" s="17"/>
      <c r="J17" s="18">
        <f t="shared" si="5"/>
        <v>0.65</v>
      </c>
    </row>
    <row r="18">
      <c r="A18" s="38" t="s">
        <v>37</v>
      </c>
      <c r="B18" s="39">
        <f>B17*365</f>
        <v>8584.8</v>
      </c>
      <c r="C18" s="39">
        <v>233600.0</v>
      </c>
      <c r="E18" s="35" t="s">
        <v>28</v>
      </c>
      <c r="F18" s="21">
        <f t="shared" ref="F18:H18" si="10">F13*$J$8</f>
        <v>233600</v>
      </c>
      <c r="G18" s="21">
        <f t="shared" si="10"/>
        <v>327040</v>
      </c>
      <c r="H18" s="21">
        <f t="shared" si="10"/>
        <v>467200</v>
      </c>
      <c r="J18" s="18">
        <f t="shared" si="5"/>
        <v>0.7</v>
      </c>
    </row>
    <row r="19">
      <c r="B19" s="15" t="s">
        <v>38</v>
      </c>
      <c r="C19" s="40">
        <f>B18+C18</f>
        <v>242184.8</v>
      </c>
      <c r="E19" s="35" t="s">
        <v>30</v>
      </c>
      <c r="F19" s="21">
        <f t="shared" ref="F19:H19" si="11">F14*$J$8</f>
        <v>467200</v>
      </c>
      <c r="G19" s="21">
        <f t="shared" si="11"/>
        <v>654080</v>
      </c>
      <c r="H19" s="21">
        <f t="shared" si="11"/>
        <v>934400</v>
      </c>
      <c r="J19" s="18">
        <f t="shared" si="5"/>
        <v>0.75</v>
      </c>
    </row>
    <row r="20">
      <c r="B20" s="13" t="s">
        <v>39</v>
      </c>
      <c r="C20" s="41">
        <f>C19*20</f>
        <v>4843696</v>
      </c>
      <c r="E20" s="36" t="s">
        <v>32</v>
      </c>
      <c r="F20" s="21">
        <f t="shared" ref="F20:H20" si="12">F15*$J$8</f>
        <v>700800</v>
      </c>
      <c r="G20" s="21">
        <f t="shared" si="12"/>
        <v>981120</v>
      </c>
      <c r="H20" s="21">
        <f t="shared" si="12"/>
        <v>1401600</v>
      </c>
      <c r="J20" s="18">
        <f t="shared" si="5"/>
        <v>0.8</v>
      </c>
    </row>
    <row r="21">
      <c r="B21" s="30" t="s">
        <v>40</v>
      </c>
      <c r="C21" s="42">
        <f>C20*451</f>
        <v>2184506896</v>
      </c>
      <c r="J21" s="18">
        <f t="shared" si="5"/>
        <v>0.85</v>
      </c>
    </row>
    <row r="22">
      <c r="A22" s="43"/>
      <c r="B22" s="11" t="s">
        <v>41</v>
      </c>
      <c r="C22" s="44">
        <f>(C21/451)*44</f>
        <v>213122624</v>
      </c>
      <c r="J22" s="18">
        <f t="shared" si="5"/>
        <v>0.9</v>
      </c>
    </row>
    <row r="23">
      <c r="A23" s="43"/>
      <c r="B23" s="11" t="s">
        <v>42</v>
      </c>
      <c r="C23" s="44">
        <f>C22*0.2</f>
        <v>42624524.8</v>
      </c>
      <c r="J23" s="18">
        <f t="shared" si="5"/>
        <v>0.95</v>
      </c>
    </row>
    <row r="24">
      <c r="A24" s="43"/>
      <c r="J24" s="18">
        <f t="shared" si="5"/>
        <v>1</v>
      </c>
    </row>
    <row r="25">
      <c r="A25" s="43"/>
    </row>
    <row r="26">
      <c r="B26" s="43" t="s">
        <v>43</v>
      </c>
    </row>
    <row r="31">
      <c r="B31" s="45" t="s">
        <v>44</v>
      </c>
    </row>
  </sheetData>
  <mergeCells count="7">
    <mergeCell ref="F5:H5"/>
    <mergeCell ref="A7:B7"/>
    <mergeCell ref="A11:B11"/>
    <mergeCell ref="F12:H12"/>
    <mergeCell ref="F17:H17"/>
    <mergeCell ref="B26:H29"/>
    <mergeCell ref="B31:H35"/>
  </mergeCells>
  <hyperlinks>
    <hyperlink r:id="rId2" ref="B31"/>
  </hyperlinks>
  <drawing r:id="rId3"/>
  <legacyDrawing r:id="rId4"/>
</worksheet>
</file>