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areas_SENA\Tarea-Normalización 2\"/>
    </mc:Choice>
  </mc:AlternateContent>
  <xr:revisionPtr revIDLastSave="0" documentId="13_ncr:1_{1FD77A9B-49AE-49D3-9F14-F3B2864A0049}" xr6:coauthVersionLast="45" xr6:coauthVersionMax="45" xr10:uidLastSave="{00000000-0000-0000-0000-000000000000}"/>
  <bookViews>
    <workbookView xWindow="-120" yWindow="-120" windowWidth="20730" windowHeight="11160" firstSheet="2" activeTab="9" xr2:uid="{682A8CB5-943E-48A7-B2E9-492C098A47F3}"/>
  </bookViews>
  <sheets>
    <sheet name="Inventario" sheetId="1" r:id="rId1"/>
    <sheet name="Cliente" sheetId="2" r:id="rId2"/>
    <sheet name="Proveedores" sheetId="4" r:id="rId3"/>
    <sheet name="Empleado" sheetId="3" r:id="rId4"/>
    <sheet name="Producto" sheetId="5" r:id="rId5"/>
    <sheet name="Factura" sheetId="6" r:id="rId6"/>
    <sheet name="Normalizacion" sheetId="7" r:id="rId7"/>
    <sheet name="1FN" sheetId="8" r:id="rId8"/>
    <sheet name="2FN" sheetId="10" r:id="rId9"/>
    <sheet name="3FN" sheetId="9" r:id="rId10"/>
  </sheets>
  <definedNames>
    <definedName name="Cliente">Cliente!$A$1:$F$6</definedName>
    <definedName name="Producto">Producto!$A$1:$C$12</definedName>
    <definedName name="Proveedor">Proveedores!$A$1:$F$6</definedName>
    <definedName name="Vendedor">Empleado!$A$1:$F$6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0" l="1"/>
  <c r="O6" i="10" s="1"/>
  <c r="M6" i="10"/>
  <c r="N5" i="10"/>
  <c r="O5" i="10" s="1"/>
  <c r="M5" i="10"/>
  <c r="N4" i="10"/>
  <c r="O4" i="10" s="1"/>
  <c r="M4" i="10"/>
  <c r="N3" i="10"/>
  <c r="O3" i="10" s="1"/>
  <c r="M3" i="10"/>
  <c r="N2" i="10"/>
  <c r="O2" i="10" s="1"/>
  <c r="M2" i="10"/>
  <c r="H6" i="10"/>
  <c r="G6" i="10"/>
  <c r="F6" i="10"/>
  <c r="H5" i="10"/>
  <c r="G5" i="10"/>
  <c r="F5" i="10"/>
  <c r="H4" i="10"/>
  <c r="G4" i="10"/>
  <c r="F4" i="10"/>
  <c r="H3" i="10"/>
  <c r="G3" i="10"/>
  <c r="F3" i="10"/>
  <c r="H2" i="10"/>
  <c r="G2" i="10"/>
  <c r="F2" i="10"/>
  <c r="C9" i="9"/>
  <c r="G9" i="9" s="1"/>
  <c r="B9" i="9"/>
  <c r="C8" i="9"/>
  <c r="G8" i="9" s="1"/>
  <c r="B8" i="9"/>
  <c r="C7" i="9"/>
  <c r="G7" i="9" s="1"/>
  <c r="B7" i="9"/>
  <c r="C6" i="9"/>
  <c r="G6" i="9" s="1"/>
  <c r="B6" i="9"/>
  <c r="C5" i="9"/>
  <c r="G5" i="9" s="1"/>
  <c r="B5" i="9"/>
  <c r="H2" i="9"/>
  <c r="G2" i="9"/>
  <c r="F2" i="9"/>
  <c r="M6" i="8"/>
  <c r="N6" i="8" s="1"/>
  <c r="L6" i="8"/>
  <c r="H6" i="8"/>
  <c r="G6" i="8"/>
  <c r="F6" i="8"/>
  <c r="M5" i="8"/>
  <c r="N5" i="8" s="1"/>
  <c r="L5" i="8"/>
  <c r="H5" i="8"/>
  <c r="G5" i="8"/>
  <c r="F5" i="8"/>
  <c r="M4" i="8"/>
  <c r="N4" i="8" s="1"/>
  <c r="L4" i="8"/>
  <c r="H4" i="8"/>
  <c r="G4" i="8"/>
  <c r="F4" i="8"/>
  <c r="M3" i="8"/>
  <c r="N3" i="8" s="1"/>
  <c r="L3" i="8"/>
  <c r="H3" i="8"/>
  <c r="G3" i="8"/>
  <c r="F3" i="8"/>
  <c r="M2" i="8"/>
  <c r="N2" i="8" s="1"/>
  <c r="L2" i="8"/>
  <c r="H2" i="8"/>
  <c r="G2" i="8"/>
  <c r="F2" i="8"/>
  <c r="R6" i="7"/>
  <c r="R3" i="7"/>
  <c r="R4" i="7"/>
  <c r="R5" i="7"/>
  <c r="R2" i="7"/>
  <c r="P2" i="7"/>
  <c r="P3" i="7"/>
  <c r="P4" i="7"/>
  <c r="P5" i="7"/>
  <c r="P6" i="7"/>
  <c r="E3" i="7"/>
  <c r="E4" i="7"/>
  <c r="E5" i="7"/>
  <c r="E6" i="7"/>
  <c r="D3" i="7"/>
  <c r="D4" i="7"/>
  <c r="D5" i="7"/>
  <c r="D6" i="7"/>
  <c r="D2" i="7"/>
  <c r="E2" i="7"/>
  <c r="C3" i="7"/>
  <c r="C4" i="7"/>
  <c r="C5" i="7"/>
  <c r="C6" i="7"/>
  <c r="C2" i="7"/>
  <c r="C5" i="6"/>
  <c r="H2" i="7"/>
  <c r="B3" i="7"/>
  <c r="B4" i="7"/>
  <c r="B5" i="7"/>
  <c r="B6" i="7"/>
  <c r="B2" i="7"/>
  <c r="I3" i="7"/>
  <c r="J3" i="7" s="1"/>
  <c r="I4" i="7"/>
  <c r="J4" i="7" s="1"/>
  <c r="I5" i="7"/>
  <c r="J5" i="7" s="1"/>
  <c r="I6" i="7"/>
  <c r="J6" i="7" s="1"/>
  <c r="I2" i="7"/>
  <c r="J2" i="7" s="1"/>
  <c r="H3" i="7"/>
  <c r="H4" i="7"/>
  <c r="H5" i="7"/>
  <c r="H6" i="7"/>
  <c r="F12" i="6"/>
  <c r="G12" i="6" s="1"/>
  <c r="E12" i="6"/>
  <c r="F10" i="6"/>
  <c r="G10" i="6" s="1"/>
  <c r="F11" i="6"/>
  <c r="G11" i="6" s="1"/>
  <c r="E10" i="6"/>
  <c r="E11" i="6"/>
  <c r="G18" i="6"/>
  <c r="B18" i="6"/>
  <c r="F9" i="6"/>
  <c r="G9" i="6" s="1"/>
  <c r="G13" i="6"/>
  <c r="G14" i="6"/>
  <c r="G15" i="6"/>
  <c r="G16" i="6"/>
  <c r="G17" i="6"/>
  <c r="E9" i="6"/>
  <c r="H23" i="6"/>
  <c r="H22" i="6"/>
  <c r="F6" i="6"/>
  <c r="C6" i="6"/>
  <c r="C4" i="6"/>
  <c r="F8" i="6"/>
  <c r="G8" i="6" s="1"/>
  <c r="E8" i="6"/>
  <c r="B9" i="6"/>
  <c r="B10" i="6" s="1"/>
  <c r="B11" i="6" s="1"/>
  <c r="B12" i="6" s="1"/>
  <c r="B13" i="6" s="1"/>
  <c r="B14" i="6" s="1"/>
  <c r="B15" i="6" s="1"/>
  <c r="B16" i="6" s="1"/>
  <c r="B17" i="6" s="1"/>
  <c r="G3" i="6"/>
  <c r="G21" i="6" l="1"/>
  <c r="G20" i="6"/>
  <c r="G19" i="6" s="1"/>
</calcChain>
</file>

<file path=xl/sharedStrings.xml><?xml version="1.0" encoding="utf-8"?>
<sst xmlns="http://schemas.openxmlformats.org/spreadsheetml/2006/main" count="430" uniqueCount="144">
  <si>
    <t>INVENTARIO</t>
  </si>
  <si>
    <t>CODIGO PRODUCTO</t>
  </si>
  <si>
    <t>DESCRIPCION</t>
  </si>
  <si>
    <t>ENTRADAS</t>
  </si>
  <si>
    <t>SALIDAS</t>
  </si>
  <si>
    <t>Cardioaspirina</t>
  </si>
  <si>
    <t>Vitamina D3</t>
  </si>
  <si>
    <t>Vitamina C</t>
  </si>
  <si>
    <t>Minoxidil</t>
  </si>
  <si>
    <t xml:space="preserve">Tapabocas Mask </t>
  </si>
  <si>
    <t>Alcohol Antiseptico</t>
  </si>
  <si>
    <t>Guantes de latex</t>
  </si>
  <si>
    <t>Acetaminofén</t>
  </si>
  <si>
    <t>Dolex Gripa</t>
  </si>
  <si>
    <t xml:space="preserve">Unesia </t>
  </si>
  <si>
    <t>Centrum Silver</t>
  </si>
  <si>
    <t>N° FACTURA</t>
  </si>
  <si>
    <t>FECHA</t>
  </si>
  <si>
    <t xml:space="preserve">DESCRIPCION </t>
  </si>
  <si>
    <t>CANTIDAD</t>
  </si>
  <si>
    <t>FC020</t>
  </si>
  <si>
    <t>FC021</t>
  </si>
  <si>
    <t>FC022</t>
  </si>
  <si>
    <t>FC023</t>
  </si>
  <si>
    <t>FC024</t>
  </si>
  <si>
    <t>EN001</t>
  </si>
  <si>
    <t>EN002</t>
  </si>
  <si>
    <t>EN003</t>
  </si>
  <si>
    <t>EN004</t>
  </si>
  <si>
    <t>EN005</t>
  </si>
  <si>
    <t>EN006</t>
  </si>
  <si>
    <t>STOCK MAX</t>
  </si>
  <si>
    <t>STOCK MIN</t>
  </si>
  <si>
    <t>EN007</t>
  </si>
  <si>
    <t>CANTIDAD EXISTENTE</t>
  </si>
  <si>
    <t>ID CLIENTE</t>
  </si>
  <si>
    <t>ID EMPLEADO</t>
  </si>
  <si>
    <t>ID PROVEDOR</t>
  </si>
  <si>
    <t>ID</t>
  </si>
  <si>
    <t>NOMBRES</t>
  </si>
  <si>
    <t>APELLIDOS</t>
  </si>
  <si>
    <t>TELEFONO</t>
  </si>
  <si>
    <t>DIRECCION</t>
  </si>
  <si>
    <t>EMAIL</t>
  </si>
  <si>
    <t>Andres Felipe</t>
  </si>
  <si>
    <t>Orjuela</t>
  </si>
  <si>
    <t>Cll 95 Sur #5G 12 Este</t>
  </si>
  <si>
    <t>aforjuela11@misena.edu.co</t>
  </si>
  <si>
    <t>Samuel Esteban</t>
  </si>
  <si>
    <t>Castaño Gonzalez</t>
  </si>
  <si>
    <t>Cll 152A 99-60</t>
  </si>
  <si>
    <t>andres felipe</t>
  </si>
  <si>
    <t>monroy moreno</t>
  </si>
  <si>
    <t>dg 74 sur #78i39</t>
  </si>
  <si>
    <t>afmonroy34@misena.edu.co</t>
  </si>
  <si>
    <t>Juan David</t>
  </si>
  <si>
    <t>Camargo Useche</t>
  </si>
  <si>
    <t>Cll 4A #93 sur 34</t>
  </si>
  <si>
    <t>jdcamargo853@misena.edu.co</t>
  </si>
  <si>
    <t>Heelen Lizeth</t>
  </si>
  <si>
    <t>Cano Moreno</t>
  </si>
  <si>
    <t>Cll 78 #78-71 sur</t>
  </si>
  <si>
    <t>hlcano76@misena.edu.co</t>
  </si>
  <si>
    <t>Maria Paula</t>
  </si>
  <si>
    <t>Patiño Aparicio</t>
  </si>
  <si>
    <t>calle 130 d bis # 99 - 27</t>
  </si>
  <si>
    <t>mapu302929@gmail.com</t>
  </si>
  <si>
    <t>José Manuel</t>
  </si>
  <si>
    <t>Posada Restrepo</t>
  </si>
  <si>
    <t>calle 6a #94a 25</t>
  </si>
  <si>
    <t>josemanuelposada14@gmail.com</t>
  </si>
  <si>
    <t>Yasmin Lucia</t>
  </si>
  <si>
    <t>Moreno Suarez</t>
  </si>
  <si>
    <t>Cll 104 #5-62 Sur</t>
  </si>
  <si>
    <t>ylmoreno243@misena.edu.co</t>
  </si>
  <si>
    <t>Camilo Andres</t>
  </si>
  <si>
    <t>Osorio colmenares</t>
  </si>
  <si>
    <t>Cll130#94-08</t>
  </si>
  <si>
    <t>Camiloandresosoriocolmenares@gmail.com</t>
  </si>
  <si>
    <t>Paula Alejandra</t>
  </si>
  <si>
    <t>Cuéllar Rodríguez</t>
  </si>
  <si>
    <t>Carrera 18 G# 15 35</t>
  </si>
  <si>
    <t>pacuellar06@misena.edu.co</t>
  </si>
  <si>
    <t>Esteban David</t>
  </si>
  <si>
    <t>Pedrozo Aldana</t>
  </si>
  <si>
    <t>Ac 68 sur No 69-45</t>
  </si>
  <si>
    <t>edpedrozo02@misena.edu.co</t>
  </si>
  <si>
    <t>Jenifer Carolina</t>
  </si>
  <si>
    <t>Russi Benavides</t>
  </si>
  <si>
    <t>Calle79 sur #3-05</t>
  </si>
  <si>
    <t>Jcrussi6@misena.edu.co</t>
  </si>
  <si>
    <t>Brayan Andres</t>
  </si>
  <si>
    <t>Puello Sanchez</t>
  </si>
  <si>
    <t>Calle 70 a # 122 a 76</t>
  </si>
  <si>
    <t>Bapuello9@misena.edu.co</t>
  </si>
  <si>
    <t>Sebastian Danilo</t>
  </si>
  <si>
    <t>Correa Boyaca</t>
  </si>
  <si>
    <t>Carrera 87 #129c 19 Interior 8</t>
  </si>
  <si>
    <t>sdcorrea60@misena.edu.co</t>
  </si>
  <si>
    <t>Gary Daniela</t>
  </si>
  <si>
    <t>Vargas Saenz</t>
  </si>
  <si>
    <t>cr 8 este # 9-28 sur</t>
  </si>
  <si>
    <t>gdvargas35@misena.edu.co</t>
  </si>
  <si>
    <t>VALOR UNITARIO</t>
  </si>
  <si>
    <t>IDENTIFICACION</t>
  </si>
  <si>
    <t>CLIENTE</t>
  </si>
  <si>
    <t>ITEM</t>
  </si>
  <si>
    <t xml:space="preserve">COD. PRODUCTO </t>
  </si>
  <si>
    <t xml:space="preserve">VALOR TOTAL </t>
  </si>
  <si>
    <t>VALOR EN LETRAS</t>
  </si>
  <si>
    <t>SUD TOTAL</t>
  </si>
  <si>
    <t>IVA 19%</t>
  </si>
  <si>
    <t>TOTAL COTIZACIÓN</t>
  </si>
  <si>
    <t>NOMBRE</t>
  </si>
  <si>
    <t>PROVEEDOR</t>
  </si>
  <si>
    <t>EMPLEADO</t>
  </si>
  <si>
    <t>samicasta11@gmail.com</t>
  </si>
  <si>
    <t>EMPLEADO_ID</t>
  </si>
  <si>
    <t>PROVEEDOR_ID</t>
  </si>
  <si>
    <t>NOMRRE</t>
  </si>
  <si>
    <t>COTIZACION</t>
  </si>
  <si>
    <t>#020</t>
  </si>
  <si>
    <t>NOMBRE_1</t>
  </si>
  <si>
    <t>APELLIDO_1</t>
  </si>
  <si>
    <t>APELLIDO_2</t>
  </si>
  <si>
    <t>Samuel</t>
  </si>
  <si>
    <t>Esteban</t>
  </si>
  <si>
    <t>Castaño</t>
  </si>
  <si>
    <t>Gonzalez</t>
  </si>
  <si>
    <t>Jenifer</t>
  </si>
  <si>
    <t>Carolina</t>
  </si>
  <si>
    <t>Russi</t>
  </si>
  <si>
    <t>Benavides</t>
  </si>
  <si>
    <t>Maria</t>
  </si>
  <si>
    <t>Paula</t>
  </si>
  <si>
    <t>Patiño</t>
  </si>
  <si>
    <t>Aparicio</t>
  </si>
  <si>
    <t>FACTURA</t>
  </si>
  <si>
    <t>FACTURA #020</t>
  </si>
  <si>
    <t>CLIENTE_FACTURA</t>
  </si>
  <si>
    <t>EMPLEADO_FACTURA</t>
  </si>
  <si>
    <t>PROVEEDOR_PRODUCTO</t>
  </si>
  <si>
    <t>CLIENTE_EMPLEADO</t>
  </si>
  <si>
    <t>EMPLEADO_PRODUCTO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</si>
</sst>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  <numFmt numFmtId="165" formatCode="_-[$$-240A]\ * #,##0_-;\-[$$-240A]\ * #,##0_-;_-[$$-240A]\ * &quot;-&quot;??_-;_-@_-"/>
    <numFmt numFmtId="166" formatCode="_-[$$-240A]\ * #,##0.00_-;\-[$$-240A]\ * #,##0.00_-;_-[$$-240A]\ * &quot;-&quot;??_-;_-@_-"/>
  </numFmts>
  <fonts count="7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9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16" fontId="0" fillId="4" borderId="1" xfId="0" applyNumberFormat="1" applyFill="1" applyBorder="1" applyAlignment="1">
      <alignment horizontal="center" vertical="center"/>
    </xf>
    <xf numFmtId="16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5" borderId="0" xfId="0" applyFill="1"/>
    <xf numFmtId="0" fontId="0" fillId="6" borderId="1" xfId="0" applyFill="1" applyBorder="1" applyAlignment="1">
      <alignment horizontal="center" vertical="center"/>
    </xf>
    <xf numFmtId="16" fontId="0" fillId="6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/>
    <xf numFmtId="166" fontId="0" fillId="0" borderId="1" xfId="0" applyNumberFormat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0" borderId="1" xfId="0" applyBorder="1" applyAlignment="1"/>
    <xf numFmtId="0" fontId="0" fillId="0" borderId="0" xfId="0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165" fontId="0" fillId="6" borderId="1" xfId="1" applyNumberFormat="1" applyFont="1" applyFill="1" applyBorder="1" applyAlignment="1">
      <alignment horizontal="center"/>
    </xf>
    <xf numFmtId="0" fontId="0" fillId="6" borderId="13" xfId="0" applyFill="1" applyBorder="1" applyAlignment="1">
      <alignment horizontal="center" vertical="center"/>
    </xf>
    <xf numFmtId="14" fontId="0" fillId="0" borderId="5" xfId="0" applyNumberFormat="1" applyBorder="1"/>
    <xf numFmtId="0" fontId="0" fillId="6" borderId="12" xfId="0" applyFill="1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8" borderId="1" xfId="0" applyFill="1" applyBorder="1" applyAlignment="1"/>
    <xf numFmtId="0" fontId="0" fillId="8" borderId="1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6" fillId="0" borderId="1" xfId="2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0" fillId="0" borderId="15" xfId="1" applyNumberFormat="1" applyFont="1" applyBorder="1" applyAlignment="1">
      <alignment horizontal="center" vertical="center"/>
    </xf>
    <xf numFmtId="164" fontId="0" fillId="0" borderId="13" xfId="1" applyNumberFormat="1" applyFont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3" xfId="0" applyBorder="1"/>
    <xf numFmtId="0" fontId="0" fillId="8" borderId="10" xfId="0" applyFill="1" applyBorder="1" applyAlignment="1"/>
    <xf numFmtId="164" fontId="0" fillId="0" borderId="10" xfId="1" applyNumberFormat="1" applyFont="1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0" fontId="0" fillId="10" borderId="8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10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/>
    </xf>
    <xf numFmtId="0" fontId="0" fillId="10" borderId="12" xfId="0" applyFill="1" applyBorder="1" applyAlignment="1">
      <alignment horizontal="center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samicasta1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0C141-62A5-4E05-9A5A-F30EA6183C65}">
  <dimension ref="A1:V16"/>
  <sheetViews>
    <sheetView zoomScaleNormal="100" workbookViewId="0">
      <selection activeCell="T18" sqref="T18"/>
    </sheetView>
  </sheetViews>
  <sheetFormatPr baseColWidth="10" defaultRowHeight="15" x14ac:dyDescent="0.25"/>
  <cols>
    <col min="2" max="2" width="15.85546875" bestFit="1" customWidth="1"/>
    <col min="3" max="3" width="12.140625" customWidth="1"/>
    <col min="4" max="4" width="10.7109375" customWidth="1"/>
    <col min="5" max="5" width="10.85546875" bestFit="1" customWidth="1"/>
    <col min="6" max="6" width="6.28515625" style="13" customWidth="1"/>
    <col min="9" max="9" width="23.42578125" customWidth="1"/>
    <col min="10" max="10" width="13" bestFit="1" customWidth="1"/>
    <col min="12" max="12" width="15.85546875" customWidth="1"/>
    <col min="14" max="14" width="6.28515625" style="13" customWidth="1"/>
    <col min="17" max="17" width="13.140625" bestFit="1" customWidth="1"/>
    <col min="18" max="18" width="13" bestFit="1" customWidth="1"/>
    <col min="19" max="19" width="13.140625" bestFit="1" customWidth="1"/>
    <col min="20" max="20" width="18.42578125" bestFit="1" customWidth="1"/>
    <col min="22" max="22" width="6.140625" style="13" customWidth="1"/>
  </cols>
  <sheetData>
    <row r="1" spans="1:21" x14ac:dyDescent="0.25">
      <c r="A1" s="19" t="s">
        <v>0</v>
      </c>
      <c r="B1" s="19"/>
      <c r="C1" s="19"/>
      <c r="D1" s="19"/>
      <c r="E1" s="19"/>
      <c r="G1" s="20" t="s">
        <v>4</v>
      </c>
      <c r="H1" s="21"/>
      <c r="I1" s="21"/>
      <c r="J1" s="21"/>
      <c r="K1" s="21"/>
      <c r="L1" s="21"/>
      <c r="M1" s="22"/>
      <c r="O1" s="29" t="s">
        <v>3</v>
      </c>
      <c r="P1" s="29"/>
      <c r="Q1" s="29"/>
      <c r="R1" s="29"/>
      <c r="S1" s="29"/>
      <c r="T1" s="29"/>
      <c r="U1" s="29"/>
    </row>
    <row r="2" spans="1:21" x14ac:dyDescent="0.25">
      <c r="A2" s="19"/>
      <c r="B2" s="19"/>
      <c r="C2" s="19"/>
      <c r="D2" s="19"/>
      <c r="E2" s="19"/>
      <c r="G2" s="23"/>
      <c r="H2" s="24"/>
      <c r="I2" s="24"/>
      <c r="J2" s="24"/>
      <c r="K2" s="24"/>
      <c r="L2" s="24"/>
      <c r="M2" s="25"/>
      <c r="O2" s="29"/>
      <c r="P2" s="29"/>
      <c r="Q2" s="29"/>
      <c r="R2" s="29"/>
      <c r="S2" s="29"/>
      <c r="T2" s="29"/>
      <c r="U2" s="29"/>
    </row>
    <row r="3" spans="1:21" x14ac:dyDescent="0.25">
      <c r="A3" s="19"/>
      <c r="B3" s="19"/>
      <c r="C3" s="19"/>
      <c r="D3" s="19"/>
      <c r="E3" s="19"/>
      <c r="G3" s="26"/>
      <c r="H3" s="27"/>
      <c r="I3" s="27"/>
      <c r="J3" s="27"/>
      <c r="K3" s="27"/>
      <c r="L3" s="27"/>
      <c r="M3" s="28"/>
      <c r="O3" s="29"/>
      <c r="P3" s="29"/>
      <c r="Q3" s="29"/>
      <c r="R3" s="29"/>
      <c r="S3" s="29"/>
      <c r="T3" s="29"/>
      <c r="U3" s="29"/>
    </row>
    <row r="5" spans="1:21" ht="30" x14ac:dyDescent="0.25">
      <c r="A5" s="2" t="s">
        <v>1</v>
      </c>
      <c r="B5" s="3" t="s">
        <v>2</v>
      </c>
      <c r="C5" s="2" t="s">
        <v>34</v>
      </c>
      <c r="D5" s="3" t="s">
        <v>31</v>
      </c>
      <c r="E5" s="3" t="s">
        <v>32</v>
      </c>
      <c r="G5" s="3" t="s">
        <v>16</v>
      </c>
      <c r="H5" s="3" t="s">
        <v>17</v>
      </c>
      <c r="I5" s="3" t="s">
        <v>35</v>
      </c>
      <c r="J5" s="3" t="s">
        <v>36</v>
      </c>
      <c r="K5" s="2" t="s">
        <v>1</v>
      </c>
      <c r="L5" s="3" t="s">
        <v>18</v>
      </c>
      <c r="M5" s="3" t="s">
        <v>19</v>
      </c>
      <c r="O5" s="3" t="s">
        <v>16</v>
      </c>
      <c r="P5" s="3" t="s">
        <v>17</v>
      </c>
      <c r="Q5" s="3" t="s">
        <v>37</v>
      </c>
      <c r="R5" s="3" t="s">
        <v>36</v>
      </c>
      <c r="S5" s="2" t="s">
        <v>1</v>
      </c>
      <c r="T5" s="3" t="s">
        <v>18</v>
      </c>
      <c r="U5" s="3" t="s">
        <v>19</v>
      </c>
    </row>
    <row r="6" spans="1:21" ht="30" x14ac:dyDescent="0.25">
      <c r="A6" s="4">
        <v>1801</v>
      </c>
      <c r="B6" s="6" t="s">
        <v>10</v>
      </c>
      <c r="C6" s="4">
        <v>4</v>
      </c>
      <c r="D6" s="4">
        <v>20</v>
      </c>
      <c r="E6" s="4">
        <v>5</v>
      </c>
      <c r="G6" s="8" t="s">
        <v>20</v>
      </c>
      <c r="H6" s="9">
        <v>44273</v>
      </c>
      <c r="I6" s="8">
        <v>1016942358</v>
      </c>
      <c r="J6" s="65">
        <v>1000350620</v>
      </c>
      <c r="K6" s="8">
        <v>1801</v>
      </c>
      <c r="L6" s="12" t="s">
        <v>10</v>
      </c>
      <c r="M6" s="8">
        <v>16</v>
      </c>
      <c r="O6" s="14" t="s">
        <v>25</v>
      </c>
      <c r="P6" s="15">
        <v>44239</v>
      </c>
      <c r="Q6" s="14">
        <v>1192831945</v>
      </c>
      <c r="R6" s="14">
        <v>1000350620</v>
      </c>
      <c r="S6" s="14">
        <v>1801</v>
      </c>
      <c r="T6" s="17" t="s">
        <v>10</v>
      </c>
      <c r="U6" s="14">
        <v>16</v>
      </c>
    </row>
    <row r="7" spans="1:21" x14ac:dyDescent="0.25">
      <c r="A7" s="5">
        <v>1802</v>
      </c>
      <c r="B7" s="3" t="s">
        <v>9</v>
      </c>
      <c r="C7" s="3">
        <v>8</v>
      </c>
      <c r="D7" s="5">
        <v>20</v>
      </c>
      <c r="E7" s="5">
        <v>5</v>
      </c>
      <c r="G7" s="5" t="s">
        <v>21</v>
      </c>
      <c r="H7" s="10">
        <v>44264</v>
      </c>
      <c r="I7" s="5">
        <v>1016942358</v>
      </c>
      <c r="J7" s="5">
        <v>1000350620</v>
      </c>
      <c r="K7" s="5">
        <v>1802</v>
      </c>
      <c r="L7" s="3" t="s">
        <v>9</v>
      </c>
      <c r="M7" s="3">
        <v>12</v>
      </c>
      <c r="O7" s="5" t="s">
        <v>26</v>
      </c>
      <c r="P7" s="10">
        <v>44240</v>
      </c>
      <c r="Q7" s="3">
        <v>1192831945</v>
      </c>
      <c r="R7" s="5">
        <v>1000350620</v>
      </c>
      <c r="S7" s="5">
        <v>1802</v>
      </c>
      <c r="T7" s="3" t="s">
        <v>9</v>
      </c>
      <c r="U7" s="3">
        <v>12</v>
      </c>
    </row>
    <row r="8" spans="1:21" x14ac:dyDescent="0.25">
      <c r="A8" s="4">
        <v>1803</v>
      </c>
      <c r="B8" s="7" t="s">
        <v>5</v>
      </c>
      <c r="C8" s="4">
        <v>20</v>
      </c>
      <c r="D8" s="4">
        <v>20</v>
      </c>
      <c r="E8" s="4">
        <v>5</v>
      </c>
      <c r="G8" s="8" t="s">
        <v>22</v>
      </c>
      <c r="H8" s="9">
        <v>44265</v>
      </c>
      <c r="I8" s="8">
        <v>1016942358</v>
      </c>
      <c r="J8" s="65">
        <v>1000350620</v>
      </c>
      <c r="K8" s="8">
        <v>1805</v>
      </c>
      <c r="L8" s="11" t="s">
        <v>7</v>
      </c>
      <c r="M8" s="8">
        <v>10</v>
      </c>
      <c r="O8" s="14" t="s">
        <v>27</v>
      </c>
      <c r="P8" s="15">
        <v>44241</v>
      </c>
      <c r="Q8" s="14">
        <v>1192831945</v>
      </c>
      <c r="R8" s="14">
        <v>1000350620</v>
      </c>
      <c r="S8" s="14">
        <v>1805</v>
      </c>
      <c r="T8" s="18" t="s">
        <v>7</v>
      </c>
      <c r="U8" s="14">
        <v>10</v>
      </c>
    </row>
    <row r="9" spans="1:21" x14ac:dyDescent="0.25">
      <c r="A9" s="5">
        <v>1804</v>
      </c>
      <c r="B9" s="1" t="s">
        <v>6</v>
      </c>
      <c r="C9" s="3">
        <v>20</v>
      </c>
      <c r="D9" s="5">
        <v>20</v>
      </c>
      <c r="E9" s="5">
        <v>5</v>
      </c>
      <c r="G9" s="5" t="s">
        <v>23</v>
      </c>
      <c r="H9" s="10">
        <v>44266</v>
      </c>
      <c r="I9" s="5">
        <v>1016942358</v>
      </c>
      <c r="J9" s="5">
        <v>1000350620</v>
      </c>
      <c r="K9" s="5">
        <v>2008</v>
      </c>
      <c r="L9" s="1" t="s">
        <v>13</v>
      </c>
      <c r="M9" s="3">
        <v>3</v>
      </c>
      <c r="O9" s="5" t="s">
        <v>28</v>
      </c>
      <c r="P9" s="10">
        <v>44242</v>
      </c>
      <c r="Q9" s="3">
        <v>1192831945</v>
      </c>
      <c r="R9" s="5">
        <v>1000350620</v>
      </c>
      <c r="S9" s="5">
        <v>2006</v>
      </c>
      <c r="T9" s="16" t="s">
        <v>15</v>
      </c>
      <c r="U9" s="5">
        <v>12</v>
      </c>
    </row>
    <row r="10" spans="1:21" x14ac:dyDescent="0.25">
      <c r="A10" s="4">
        <v>1805</v>
      </c>
      <c r="B10" s="7" t="s">
        <v>7</v>
      </c>
      <c r="C10" s="4">
        <v>10</v>
      </c>
      <c r="D10" s="4">
        <v>20</v>
      </c>
      <c r="E10" s="4">
        <v>5</v>
      </c>
      <c r="G10" s="8" t="s">
        <v>24</v>
      </c>
      <c r="H10" s="9">
        <v>44267</v>
      </c>
      <c r="I10" s="8">
        <v>1016942358</v>
      </c>
      <c r="J10" s="65">
        <v>1000350620</v>
      </c>
      <c r="K10" s="8">
        <v>2011</v>
      </c>
      <c r="L10" s="11" t="s">
        <v>14</v>
      </c>
      <c r="M10" s="8">
        <v>2</v>
      </c>
      <c r="O10" s="14" t="s">
        <v>29</v>
      </c>
      <c r="P10" s="15">
        <v>44243</v>
      </c>
      <c r="Q10" s="14">
        <v>1192831945</v>
      </c>
      <c r="R10" s="14">
        <v>1000350620</v>
      </c>
      <c r="S10" s="14">
        <v>2008</v>
      </c>
      <c r="T10" s="18" t="s">
        <v>11</v>
      </c>
      <c r="U10" s="14">
        <v>20</v>
      </c>
    </row>
    <row r="11" spans="1:21" x14ac:dyDescent="0.25">
      <c r="A11" s="5">
        <v>2006</v>
      </c>
      <c r="B11" s="1" t="s">
        <v>8</v>
      </c>
      <c r="C11" s="3">
        <v>10</v>
      </c>
      <c r="D11" s="5">
        <v>20</v>
      </c>
      <c r="E11" s="5">
        <v>5</v>
      </c>
      <c r="O11" s="5" t="s">
        <v>30</v>
      </c>
      <c r="P11" s="10">
        <v>44244</v>
      </c>
      <c r="Q11" s="3">
        <v>1192831945</v>
      </c>
      <c r="R11" s="5">
        <v>1000350620</v>
      </c>
      <c r="S11" s="5">
        <v>2009</v>
      </c>
      <c r="T11" s="1" t="s">
        <v>12</v>
      </c>
      <c r="U11" s="3">
        <v>15</v>
      </c>
    </row>
    <row r="12" spans="1:21" x14ac:dyDescent="0.25">
      <c r="A12" s="4">
        <v>2007</v>
      </c>
      <c r="B12" s="7" t="s">
        <v>15</v>
      </c>
      <c r="C12" s="4">
        <v>8</v>
      </c>
      <c r="D12" s="4">
        <v>20</v>
      </c>
      <c r="E12" s="4">
        <v>5</v>
      </c>
      <c r="L12" s="36"/>
      <c r="O12" s="14" t="s">
        <v>33</v>
      </c>
      <c r="P12" s="15">
        <v>44245</v>
      </c>
      <c r="Q12" s="14">
        <v>1192831945</v>
      </c>
      <c r="R12" s="14">
        <v>1000350620</v>
      </c>
      <c r="S12" s="14">
        <v>2011</v>
      </c>
      <c r="T12" s="18" t="s">
        <v>14</v>
      </c>
      <c r="U12" s="14">
        <v>5</v>
      </c>
    </row>
    <row r="13" spans="1:21" x14ac:dyDescent="0.25">
      <c r="A13" s="5">
        <v>2008</v>
      </c>
      <c r="B13" s="1" t="s">
        <v>13</v>
      </c>
      <c r="C13" s="3">
        <v>17</v>
      </c>
      <c r="D13" s="5">
        <v>20</v>
      </c>
      <c r="E13" s="5">
        <v>5</v>
      </c>
    </row>
    <row r="14" spans="1:21" x14ac:dyDescent="0.25">
      <c r="A14" s="4">
        <v>2009</v>
      </c>
      <c r="B14" s="7" t="s">
        <v>11</v>
      </c>
      <c r="C14" s="4">
        <v>0</v>
      </c>
      <c r="D14" s="4">
        <v>20</v>
      </c>
      <c r="E14" s="4">
        <v>5</v>
      </c>
    </row>
    <row r="15" spans="1:21" x14ac:dyDescent="0.25">
      <c r="A15" s="5">
        <v>2010</v>
      </c>
      <c r="B15" s="1" t="s">
        <v>12</v>
      </c>
      <c r="C15" s="3">
        <v>20</v>
      </c>
      <c r="D15" s="5">
        <v>20</v>
      </c>
      <c r="E15" s="5">
        <v>5</v>
      </c>
    </row>
    <row r="16" spans="1:21" x14ac:dyDescent="0.25">
      <c r="A16" s="4">
        <v>2011</v>
      </c>
      <c r="B16" s="7" t="s">
        <v>14</v>
      </c>
      <c r="C16" s="4">
        <v>15</v>
      </c>
      <c r="D16" s="4">
        <v>20</v>
      </c>
      <c r="E16" s="4">
        <v>5</v>
      </c>
    </row>
  </sheetData>
  <mergeCells count="3">
    <mergeCell ref="A1:E3"/>
    <mergeCell ref="G1:M3"/>
    <mergeCell ref="O1:U3"/>
  </mergeCells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41E14-1F7F-439A-8F5A-B54BD7CB6D3E}">
  <dimension ref="A1:J27"/>
  <sheetViews>
    <sheetView tabSelected="1" topLeftCell="A6" workbookViewId="0">
      <selection activeCell="G22" sqref="G22"/>
    </sheetView>
  </sheetViews>
  <sheetFormatPr baseColWidth="10" defaultRowHeight="15" x14ac:dyDescent="0.25"/>
  <cols>
    <col min="1" max="1" width="16.28515625" bestFit="1" customWidth="1"/>
    <col min="2" max="2" width="18.42578125" bestFit="1" customWidth="1"/>
    <col min="3" max="3" width="18" customWidth="1"/>
    <col min="4" max="5" width="16.28515625" bestFit="1" customWidth="1"/>
    <col min="6" max="6" width="13.140625" bestFit="1" customWidth="1"/>
    <col min="7" max="7" width="14.7109375" bestFit="1" customWidth="1"/>
    <col min="8" max="8" width="22.7109375" customWidth="1"/>
    <col min="9" max="10" width="18.140625" bestFit="1" customWidth="1"/>
    <col min="12" max="13" width="18.140625" bestFit="1" customWidth="1"/>
    <col min="17" max="17" width="18.140625" bestFit="1" customWidth="1"/>
  </cols>
  <sheetData>
    <row r="1" spans="1:10" x14ac:dyDescent="0.25">
      <c r="A1" s="70" t="s">
        <v>104</v>
      </c>
      <c r="B1" s="70" t="s">
        <v>105</v>
      </c>
      <c r="C1" s="70" t="s">
        <v>122</v>
      </c>
      <c r="D1" s="70" t="s">
        <v>123</v>
      </c>
      <c r="E1" s="70" t="s">
        <v>124</v>
      </c>
      <c r="F1" s="70" t="s">
        <v>42</v>
      </c>
      <c r="G1" s="70" t="s">
        <v>41</v>
      </c>
      <c r="H1" s="71" t="s">
        <v>43</v>
      </c>
    </row>
    <row r="2" spans="1:10" x14ac:dyDescent="0.25">
      <c r="A2" s="3">
        <v>1001096125</v>
      </c>
      <c r="B2" s="66" t="s">
        <v>125</v>
      </c>
      <c r="C2" s="3" t="s">
        <v>126</v>
      </c>
      <c r="D2" s="3" t="s">
        <v>127</v>
      </c>
      <c r="E2" s="3" t="s">
        <v>128</v>
      </c>
      <c r="F2" s="66" t="str">
        <f>VLOOKUP(A2,Cliente,5,0)</f>
        <v>Cll 152A 99-60</v>
      </c>
      <c r="G2" s="66">
        <f>VLOOKUP(A2,Cliente,4,0)</f>
        <v>3012514581</v>
      </c>
      <c r="H2" s="3" t="str">
        <f>VLOOKUP(A2,Cliente,6,0)</f>
        <v>samicasta11@gmail.com</v>
      </c>
    </row>
    <row r="4" spans="1:10" x14ac:dyDescent="0.25">
      <c r="A4" s="70" t="s">
        <v>107</v>
      </c>
      <c r="B4" s="45" t="s">
        <v>2</v>
      </c>
      <c r="C4" s="45" t="s">
        <v>103</v>
      </c>
      <c r="E4" s="70" t="s">
        <v>137</v>
      </c>
      <c r="F4" s="45" t="s">
        <v>19</v>
      </c>
      <c r="G4" s="84" t="s">
        <v>108</v>
      </c>
      <c r="H4" s="74" t="s">
        <v>110</v>
      </c>
      <c r="I4" s="70" t="s">
        <v>111</v>
      </c>
      <c r="J4" s="69" t="s">
        <v>112</v>
      </c>
    </row>
    <row r="5" spans="1:10" x14ac:dyDescent="0.25">
      <c r="A5" s="3">
        <v>1801</v>
      </c>
      <c r="B5" s="3" t="str">
        <f>VLOOKUP(A5,Producto,2,0)</f>
        <v>Alcohol Antiseptico</v>
      </c>
      <c r="C5" s="68">
        <f>VLOOKUP(A5,Producto,3,0)</f>
        <v>4700</v>
      </c>
      <c r="E5" s="3" t="s">
        <v>121</v>
      </c>
      <c r="F5" s="3">
        <v>11</v>
      </c>
      <c r="G5" s="85">
        <f>SUM(F5*C5)</f>
        <v>51700</v>
      </c>
      <c r="H5" s="78">
        <v>441207</v>
      </c>
      <c r="I5" s="78">
        <v>103493</v>
      </c>
      <c r="J5" s="78">
        <v>54470</v>
      </c>
    </row>
    <row r="6" spans="1:10" x14ac:dyDescent="0.25">
      <c r="A6" s="3">
        <v>1802</v>
      </c>
      <c r="B6" s="3" t="str">
        <f>VLOOKUP(A6,Producto,2,0)</f>
        <v xml:space="preserve">Tapabocas Mask </v>
      </c>
      <c r="C6" s="68">
        <f>VLOOKUP(A6,Producto,3,0)</f>
        <v>1000</v>
      </c>
      <c r="E6" s="3" t="s">
        <v>121</v>
      </c>
      <c r="F6" s="3">
        <v>12</v>
      </c>
      <c r="G6" s="85">
        <f>SUM(F6*C6)</f>
        <v>12000</v>
      </c>
      <c r="H6" s="79"/>
      <c r="I6" s="79"/>
      <c r="J6" s="79"/>
    </row>
    <row r="7" spans="1:10" x14ac:dyDescent="0.25">
      <c r="A7" s="3">
        <v>1805</v>
      </c>
      <c r="B7" s="3" t="str">
        <f>VLOOKUP(A7,Producto,2,0)</f>
        <v>Vitamina C</v>
      </c>
      <c r="C7" s="68">
        <f>VLOOKUP(A7,Producto,3,0)</f>
        <v>40700</v>
      </c>
      <c r="E7" s="3" t="s">
        <v>121</v>
      </c>
      <c r="F7" s="3">
        <v>10</v>
      </c>
      <c r="G7" s="85">
        <f>SUM(F7*C7)</f>
        <v>407000</v>
      </c>
      <c r="H7" s="79"/>
      <c r="I7" s="79"/>
      <c r="J7" s="79"/>
    </row>
    <row r="8" spans="1:10" x14ac:dyDescent="0.25">
      <c r="A8" s="3">
        <v>2008</v>
      </c>
      <c r="B8" s="3" t="str">
        <f>VLOOKUP(A8,Producto,2,0)</f>
        <v>Dolex Gripa</v>
      </c>
      <c r="C8" s="68">
        <f>VLOOKUP(A8,Producto,3,0)</f>
        <v>11400</v>
      </c>
      <c r="E8" s="3" t="s">
        <v>121</v>
      </c>
      <c r="F8" s="3">
        <v>3</v>
      </c>
      <c r="G8" s="86">
        <f>SUM(F8*C8)</f>
        <v>34200</v>
      </c>
      <c r="H8" s="79"/>
      <c r="I8" s="79"/>
      <c r="J8" s="79"/>
    </row>
    <row r="9" spans="1:10" x14ac:dyDescent="0.25">
      <c r="A9" s="3">
        <v>2011</v>
      </c>
      <c r="B9" s="3" t="str">
        <f>VLOOKUP(A9,Producto,2,0)</f>
        <v xml:space="preserve">Unesia </v>
      </c>
      <c r="C9" s="68">
        <f>VLOOKUP(A9,Producto,3,0)</f>
        <v>19900</v>
      </c>
      <c r="E9" s="3" t="s">
        <v>121</v>
      </c>
      <c r="F9" s="3">
        <v>2</v>
      </c>
      <c r="G9" s="86">
        <f>SUM(F9*C9)</f>
        <v>39800</v>
      </c>
      <c r="H9" s="80"/>
      <c r="I9" s="80"/>
      <c r="J9" s="80"/>
    </row>
    <row r="11" spans="1:10" x14ac:dyDescent="0.25">
      <c r="A11" s="45" t="s">
        <v>117</v>
      </c>
      <c r="B11" s="70" t="s">
        <v>119</v>
      </c>
      <c r="C11" s="70" t="s">
        <v>122</v>
      </c>
      <c r="D11" s="70" t="s">
        <v>123</v>
      </c>
      <c r="E11" s="70" t="s">
        <v>124</v>
      </c>
    </row>
    <row r="12" spans="1:10" x14ac:dyDescent="0.25">
      <c r="A12" s="3">
        <v>1019602056</v>
      </c>
      <c r="B12" s="3" t="s">
        <v>129</v>
      </c>
      <c r="C12" s="3" t="s">
        <v>130</v>
      </c>
      <c r="D12" s="3" t="s">
        <v>131</v>
      </c>
      <c r="E12" s="3" t="s">
        <v>132</v>
      </c>
    </row>
    <row r="14" spans="1:10" x14ac:dyDescent="0.25">
      <c r="A14" s="45" t="s">
        <v>118</v>
      </c>
      <c r="B14" s="70" t="s">
        <v>119</v>
      </c>
      <c r="C14" s="70" t="s">
        <v>122</v>
      </c>
      <c r="D14" s="70" t="s">
        <v>123</v>
      </c>
      <c r="E14" s="70" t="s">
        <v>124</v>
      </c>
    </row>
    <row r="15" spans="1:10" x14ac:dyDescent="0.25">
      <c r="A15" s="3">
        <v>1192831945</v>
      </c>
      <c r="B15" s="3" t="s">
        <v>133</v>
      </c>
      <c r="C15" s="3" t="s">
        <v>134</v>
      </c>
      <c r="D15" s="3" t="s">
        <v>135</v>
      </c>
      <c r="E15" s="3" t="s">
        <v>136</v>
      </c>
    </row>
    <row r="17" spans="1:8" x14ac:dyDescent="0.25">
      <c r="A17" s="88" t="s">
        <v>139</v>
      </c>
      <c r="B17" s="88"/>
      <c r="D17" s="89" t="s">
        <v>140</v>
      </c>
      <c r="E17" s="90"/>
      <c r="G17" s="88" t="s">
        <v>141</v>
      </c>
      <c r="H17" s="88"/>
    </row>
    <row r="18" spans="1:8" x14ac:dyDescent="0.25">
      <c r="A18" s="70" t="s">
        <v>104</v>
      </c>
      <c r="B18" s="70" t="s">
        <v>137</v>
      </c>
      <c r="D18" s="45" t="s">
        <v>117</v>
      </c>
      <c r="E18" s="70" t="s">
        <v>137</v>
      </c>
      <c r="G18" s="45" t="s">
        <v>118</v>
      </c>
      <c r="H18" s="70" t="s">
        <v>107</v>
      </c>
    </row>
    <row r="19" spans="1:8" x14ac:dyDescent="0.25">
      <c r="A19" s="1">
        <v>1001096125</v>
      </c>
      <c r="B19" s="3" t="s">
        <v>121</v>
      </c>
      <c r="D19" s="3">
        <v>1019602056</v>
      </c>
      <c r="E19" s="3" t="s">
        <v>121</v>
      </c>
      <c r="G19" s="3">
        <v>1192831945</v>
      </c>
      <c r="H19" s="3">
        <v>1801</v>
      </c>
    </row>
    <row r="20" spans="1:8" x14ac:dyDescent="0.25">
      <c r="G20" s="3">
        <v>1192831945</v>
      </c>
      <c r="H20" s="3">
        <v>1802</v>
      </c>
    </row>
    <row r="21" spans="1:8" x14ac:dyDescent="0.25">
      <c r="A21" s="88" t="s">
        <v>142</v>
      </c>
      <c r="B21" s="88"/>
      <c r="D21" s="91" t="s">
        <v>143</v>
      </c>
      <c r="E21" s="92"/>
      <c r="G21" s="3">
        <v>1192831945</v>
      </c>
      <c r="H21" s="3">
        <v>1805</v>
      </c>
    </row>
    <row r="22" spans="1:8" x14ac:dyDescent="0.25">
      <c r="A22" s="45" t="s">
        <v>117</v>
      </c>
      <c r="B22" s="70" t="s">
        <v>104</v>
      </c>
      <c r="D22" s="45" t="s">
        <v>117</v>
      </c>
      <c r="E22" s="70" t="s">
        <v>107</v>
      </c>
      <c r="G22" s="3">
        <v>1192831945</v>
      </c>
      <c r="H22" s="3">
        <v>2008</v>
      </c>
    </row>
    <row r="23" spans="1:8" x14ac:dyDescent="0.25">
      <c r="A23" s="3">
        <v>1019602056</v>
      </c>
      <c r="B23" s="1">
        <v>1001096125</v>
      </c>
      <c r="D23" s="3">
        <v>1019602056</v>
      </c>
      <c r="E23" s="3">
        <v>1801</v>
      </c>
      <c r="G23" s="3">
        <v>1192831945</v>
      </c>
      <c r="H23" s="3">
        <v>2011</v>
      </c>
    </row>
    <row r="24" spans="1:8" x14ac:dyDescent="0.25">
      <c r="D24" s="3">
        <v>1019602056</v>
      </c>
      <c r="E24" s="3">
        <v>1802</v>
      </c>
    </row>
    <row r="25" spans="1:8" x14ac:dyDescent="0.25">
      <c r="D25" s="3">
        <v>1019602056</v>
      </c>
      <c r="E25" s="3">
        <v>1805</v>
      </c>
    </row>
    <row r="26" spans="1:8" x14ac:dyDescent="0.25">
      <c r="D26" s="3">
        <v>1019602056</v>
      </c>
      <c r="E26" s="3">
        <v>2008</v>
      </c>
    </row>
    <row r="27" spans="1:8" x14ac:dyDescent="0.25">
      <c r="D27" s="3">
        <v>1019602056</v>
      </c>
      <c r="E27" s="3">
        <v>2011</v>
      </c>
    </row>
  </sheetData>
  <mergeCells count="8">
    <mergeCell ref="A21:B21"/>
    <mergeCell ref="D21:E21"/>
    <mergeCell ref="H5:H9"/>
    <mergeCell ref="A17:B17"/>
    <mergeCell ref="D17:E17"/>
    <mergeCell ref="G17:H17"/>
    <mergeCell ref="I5:I9"/>
    <mergeCell ref="J5:J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0A33B10-E245-4177-AB67-3A162F2CA22F}">
          <x14:formula1>
            <xm:f>Cliente!$A$2:$A$6</xm:f>
          </x14:formula1>
          <xm:sqref>A2 A19 B23</xm:sqref>
        </x14:dataValidation>
        <x14:dataValidation type="list" allowBlank="1" showInputMessage="1" showErrorMessage="1" xr:uid="{9D4B47D7-62DA-491E-AA03-9BA80C8B5B4E}">
          <x14:formula1>
            <xm:f>Producto!$A$2:$A$12</xm:f>
          </x14:formula1>
          <xm:sqref>A5:A9 H19:H23 E23:E27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65F0A-30DF-4775-939A-2F60A3E095F1}">
  <dimension ref="A1:F6"/>
  <sheetViews>
    <sheetView workbookViewId="0">
      <selection activeCell="I9" sqref="I9"/>
    </sheetView>
  </sheetViews>
  <sheetFormatPr baseColWidth="10" defaultRowHeight="15" x14ac:dyDescent="0.25"/>
  <cols>
    <col min="1" max="1" width="11" bestFit="1" customWidth="1"/>
    <col min="2" max="2" width="14.7109375" bestFit="1" customWidth="1"/>
    <col min="3" max="3" width="16.42578125" bestFit="1" customWidth="1"/>
    <col min="4" max="4" width="11.5703125" customWidth="1"/>
    <col min="5" max="5" width="20.28515625" bestFit="1" customWidth="1"/>
    <col min="6" max="6" width="27" bestFit="1" customWidth="1"/>
  </cols>
  <sheetData>
    <row r="1" spans="1:6" x14ac:dyDescent="0.25">
      <c r="A1" s="32" t="s">
        <v>38</v>
      </c>
      <c r="B1" s="32" t="s">
        <v>39</v>
      </c>
      <c r="C1" s="32" t="s">
        <v>40</v>
      </c>
      <c r="D1" s="32" t="s">
        <v>41</v>
      </c>
      <c r="E1" s="32" t="s">
        <v>42</v>
      </c>
      <c r="F1" s="32" t="s">
        <v>43</v>
      </c>
    </row>
    <row r="2" spans="1:6" x14ac:dyDescent="0.25">
      <c r="A2" s="31">
        <v>1013576811</v>
      </c>
      <c r="B2" s="31" t="s">
        <v>44</v>
      </c>
      <c r="C2" s="31" t="s">
        <v>45</v>
      </c>
      <c r="D2" s="31">
        <v>3212151254</v>
      </c>
      <c r="E2" s="31" t="s">
        <v>46</v>
      </c>
      <c r="F2" s="31" t="s">
        <v>47</v>
      </c>
    </row>
    <row r="3" spans="1:6" x14ac:dyDescent="0.25">
      <c r="A3" s="31">
        <v>1001096125</v>
      </c>
      <c r="B3" s="31" t="s">
        <v>48</v>
      </c>
      <c r="C3" s="31" t="s">
        <v>49</v>
      </c>
      <c r="D3" s="31">
        <v>3012514581</v>
      </c>
      <c r="E3" s="31" t="s">
        <v>50</v>
      </c>
      <c r="F3" s="72" t="s">
        <v>116</v>
      </c>
    </row>
    <row r="4" spans="1:6" x14ac:dyDescent="0.25">
      <c r="A4" s="31">
        <v>1012316243</v>
      </c>
      <c r="B4" s="31" t="s">
        <v>51</v>
      </c>
      <c r="C4" s="31" t="s">
        <v>52</v>
      </c>
      <c r="D4" s="31">
        <v>3204125846</v>
      </c>
      <c r="E4" s="31" t="s">
        <v>53</v>
      </c>
      <c r="F4" s="31" t="s">
        <v>54</v>
      </c>
    </row>
    <row r="5" spans="1:6" x14ac:dyDescent="0.25">
      <c r="A5" s="31">
        <v>1016942358</v>
      </c>
      <c r="B5" s="31" t="s">
        <v>55</v>
      </c>
      <c r="C5" s="31" t="s">
        <v>56</v>
      </c>
      <c r="D5" s="31">
        <v>3043385964</v>
      </c>
      <c r="E5" s="31" t="s">
        <v>57</v>
      </c>
      <c r="F5" s="31" t="s">
        <v>58</v>
      </c>
    </row>
    <row r="6" spans="1:6" x14ac:dyDescent="0.25">
      <c r="A6" s="31">
        <v>1034656167</v>
      </c>
      <c r="B6" s="31" t="s">
        <v>59</v>
      </c>
      <c r="C6" s="31" t="s">
        <v>60</v>
      </c>
      <c r="D6" s="31">
        <v>3153130156</v>
      </c>
      <c r="E6" s="31" t="s">
        <v>61</v>
      </c>
      <c r="F6" s="31" t="s">
        <v>62</v>
      </c>
    </row>
  </sheetData>
  <hyperlinks>
    <hyperlink ref="F3" r:id="rId1" xr:uid="{C423AD71-3D8D-4F02-8EE6-E04A7B5BD08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9F198-FEDB-46FA-9FED-A5B2E078B01D}">
  <dimension ref="A1:F6"/>
  <sheetViews>
    <sheetView workbookViewId="0">
      <selection activeCell="A2" sqref="A2"/>
    </sheetView>
  </sheetViews>
  <sheetFormatPr baseColWidth="10" defaultRowHeight="15" x14ac:dyDescent="0.25"/>
  <cols>
    <col min="1" max="1" width="11" bestFit="1" customWidth="1"/>
    <col min="2" max="2" width="14" bestFit="1" customWidth="1"/>
    <col min="3" max="3" width="16.7109375" bestFit="1" customWidth="1"/>
    <col min="5" max="5" width="21" bestFit="1" customWidth="1"/>
    <col min="6" max="6" width="38" bestFit="1" customWidth="1"/>
  </cols>
  <sheetData>
    <row r="1" spans="1:6" x14ac:dyDescent="0.25">
      <c r="A1" s="32" t="s">
        <v>38</v>
      </c>
      <c r="B1" s="32" t="s">
        <v>39</v>
      </c>
      <c r="C1" s="32" t="s">
        <v>40</v>
      </c>
      <c r="D1" s="32" t="s">
        <v>41</v>
      </c>
      <c r="E1" s="32" t="s">
        <v>42</v>
      </c>
      <c r="F1" s="32" t="s">
        <v>43</v>
      </c>
    </row>
    <row r="2" spans="1:6" x14ac:dyDescent="0.25">
      <c r="A2" s="30">
        <v>1192831945</v>
      </c>
      <c r="B2" s="30" t="s">
        <v>63</v>
      </c>
      <c r="C2" s="30" t="s">
        <v>64</v>
      </c>
      <c r="D2" s="30">
        <v>3172727783</v>
      </c>
      <c r="E2" s="30" t="s">
        <v>65</v>
      </c>
      <c r="F2" s="30" t="s">
        <v>66</v>
      </c>
    </row>
    <row r="3" spans="1:6" x14ac:dyDescent="0.25">
      <c r="A3" s="30">
        <v>1016943117</v>
      </c>
      <c r="B3" s="30" t="s">
        <v>67</v>
      </c>
      <c r="C3" s="30" t="s">
        <v>68</v>
      </c>
      <c r="D3" s="30">
        <v>3003441688</v>
      </c>
      <c r="E3" s="30" t="s">
        <v>69</v>
      </c>
      <c r="F3" s="30" t="s">
        <v>70</v>
      </c>
    </row>
    <row r="4" spans="1:6" x14ac:dyDescent="0.25">
      <c r="A4" s="30">
        <v>1010051342</v>
      </c>
      <c r="B4" s="30" t="s">
        <v>71</v>
      </c>
      <c r="C4" s="30" t="s">
        <v>72</v>
      </c>
      <c r="D4" s="30">
        <v>3118271726</v>
      </c>
      <c r="E4" s="30" t="s">
        <v>73</v>
      </c>
      <c r="F4" s="30" t="s">
        <v>74</v>
      </c>
    </row>
    <row r="5" spans="1:6" x14ac:dyDescent="0.25">
      <c r="A5" s="30">
        <v>1006051207</v>
      </c>
      <c r="B5" s="30" t="s">
        <v>75</v>
      </c>
      <c r="C5" s="30" t="s">
        <v>76</v>
      </c>
      <c r="D5" s="30">
        <v>3235940505</v>
      </c>
      <c r="E5" s="30" t="s">
        <v>77</v>
      </c>
      <c r="F5" s="30" t="s">
        <v>78</v>
      </c>
    </row>
    <row r="6" spans="1:6" x14ac:dyDescent="0.25">
      <c r="A6" s="30">
        <v>1014176160</v>
      </c>
      <c r="B6" s="30" t="s">
        <v>79</v>
      </c>
      <c r="C6" s="30" t="s">
        <v>80</v>
      </c>
      <c r="D6" s="30">
        <v>3137528493</v>
      </c>
      <c r="E6" s="30" t="s">
        <v>81</v>
      </c>
      <c r="F6" s="30" t="s">
        <v>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CCC88-DB6F-4A11-8202-499816602A5D}">
  <dimension ref="A1:F6"/>
  <sheetViews>
    <sheetView workbookViewId="0">
      <selection activeCell="C23" sqref="C23"/>
    </sheetView>
  </sheetViews>
  <sheetFormatPr baseColWidth="10" defaultRowHeight="15" x14ac:dyDescent="0.25"/>
  <cols>
    <col min="2" max="2" width="15" bestFit="1" customWidth="1"/>
    <col min="3" max="3" width="14.7109375" bestFit="1" customWidth="1"/>
    <col min="4" max="4" width="11.5703125" bestFit="1" customWidth="1"/>
    <col min="5" max="5" width="25.7109375" bestFit="1" customWidth="1"/>
    <col min="6" max="6" width="25.85546875" bestFit="1" customWidth="1"/>
  </cols>
  <sheetData>
    <row r="1" spans="1:6" x14ac:dyDescent="0.25">
      <c r="A1" s="32" t="s">
        <v>38</v>
      </c>
      <c r="B1" s="32" t="s">
        <v>39</v>
      </c>
      <c r="C1" s="32" t="s">
        <v>40</v>
      </c>
      <c r="D1" s="32" t="s">
        <v>41</v>
      </c>
      <c r="E1" s="32" t="s">
        <v>42</v>
      </c>
      <c r="F1" s="32" t="s">
        <v>43</v>
      </c>
    </row>
    <row r="2" spans="1:6" x14ac:dyDescent="0.25">
      <c r="A2" s="30">
        <v>1000350620</v>
      </c>
      <c r="B2" s="30" t="s">
        <v>83</v>
      </c>
      <c r="C2" s="30" t="s">
        <v>84</v>
      </c>
      <c r="D2" s="30">
        <v>3044568380</v>
      </c>
      <c r="E2" s="30" t="s">
        <v>85</v>
      </c>
      <c r="F2" s="30" t="s">
        <v>86</v>
      </c>
    </row>
    <row r="3" spans="1:6" x14ac:dyDescent="0.25">
      <c r="A3" s="30">
        <v>1019602056</v>
      </c>
      <c r="B3" s="30" t="s">
        <v>87</v>
      </c>
      <c r="C3" s="30" t="s">
        <v>88</v>
      </c>
      <c r="D3" s="30">
        <v>3015551357</v>
      </c>
      <c r="E3" s="30" t="s">
        <v>89</v>
      </c>
      <c r="F3" s="30" t="s">
        <v>90</v>
      </c>
    </row>
    <row r="4" spans="1:6" x14ac:dyDescent="0.25">
      <c r="A4" s="30">
        <v>1016942409</v>
      </c>
      <c r="B4" s="30" t="s">
        <v>91</v>
      </c>
      <c r="C4" s="30" t="s">
        <v>92</v>
      </c>
      <c r="D4" s="30">
        <v>3208357118</v>
      </c>
      <c r="E4" s="30" t="s">
        <v>93</v>
      </c>
      <c r="F4" s="30" t="s">
        <v>94</v>
      </c>
    </row>
    <row r="5" spans="1:6" x14ac:dyDescent="0.25">
      <c r="A5" s="30">
        <v>1000464506</v>
      </c>
      <c r="B5" s="30" t="s">
        <v>95</v>
      </c>
      <c r="C5" s="30" t="s">
        <v>96</v>
      </c>
      <c r="D5" s="30">
        <v>3195890562</v>
      </c>
      <c r="E5" s="30" t="s">
        <v>97</v>
      </c>
      <c r="F5" s="30" t="s">
        <v>98</v>
      </c>
    </row>
    <row r="6" spans="1:6" x14ac:dyDescent="0.25">
      <c r="A6" s="30">
        <v>1023903053</v>
      </c>
      <c r="B6" s="30" t="s">
        <v>99</v>
      </c>
      <c r="C6" s="30" t="s">
        <v>100</v>
      </c>
      <c r="D6" s="30">
        <v>3219240401</v>
      </c>
      <c r="E6" s="30" t="s">
        <v>101</v>
      </c>
      <c r="F6" s="30" t="s">
        <v>102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648FD-F872-48D1-AEE6-CE43D52D6C40}">
  <dimension ref="A1:C12"/>
  <sheetViews>
    <sheetView workbookViewId="0">
      <selection activeCell="C16" sqref="C16"/>
    </sheetView>
  </sheetViews>
  <sheetFormatPr baseColWidth="10" defaultRowHeight="15" x14ac:dyDescent="0.25"/>
  <cols>
    <col min="1" max="1" width="11.85546875" customWidth="1"/>
    <col min="2" max="2" width="18.42578125" bestFit="1" customWidth="1"/>
    <col min="3" max="3" width="16.28515625" bestFit="1" customWidth="1"/>
  </cols>
  <sheetData>
    <row r="1" spans="1:3" ht="30" x14ac:dyDescent="0.25">
      <c r="A1" s="33" t="s">
        <v>1</v>
      </c>
      <c r="B1" s="34" t="s">
        <v>2</v>
      </c>
      <c r="C1" s="34" t="s">
        <v>103</v>
      </c>
    </row>
    <row r="2" spans="1:3" x14ac:dyDescent="0.25">
      <c r="A2" s="5">
        <v>1801</v>
      </c>
      <c r="B2" s="5" t="s">
        <v>10</v>
      </c>
      <c r="C2" s="3">
        <v>4700</v>
      </c>
    </row>
    <row r="3" spans="1:3" x14ac:dyDescent="0.25">
      <c r="A3" s="5">
        <v>1802</v>
      </c>
      <c r="B3" s="5" t="s">
        <v>9</v>
      </c>
      <c r="C3" s="3">
        <v>1000</v>
      </c>
    </row>
    <row r="4" spans="1:3" x14ac:dyDescent="0.25">
      <c r="A4" s="5">
        <v>1803</v>
      </c>
      <c r="B4" s="16" t="s">
        <v>5</v>
      </c>
      <c r="C4" s="3">
        <v>45400</v>
      </c>
    </row>
    <row r="5" spans="1:3" x14ac:dyDescent="0.25">
      <c r="A5" s="5">
        <v>1804</v>
      </c>
      <c r="B5" s="16" t="s">
        <v>6</v>
      </c>
      <c r="C5" s="3">
        <v>15000</v>
      </c>
    </row>
    <row r="6" spans="1:3" x14ac:dyDescent="0.25">
      <c r="A6" s="5">
        <v>1805</v>
      </c>
      <c r="B6" s="16" t="s">
        <v>7</v>
      </c>
      <c r="C6" s="3">
        <v>40700</v>
      </c>
    </row>
    <row r="7" spans="1:3" x14ac:dyDescent="0.25">
      <c r="A7" s="5">
        <v>2006</v>
      </c>
      <c r="B7" s="16" t="s">
        <v>8</v>
      </c>
      <c r="C7" s="3">
        <v>34000</v>
      </c>
    </row>
    <row r="8" spans="1:3" x14ac:dyDescent="0.25">
      <c r="A8" s="5">
        <v>2007</v>
      </c>
      <c r="B8" s="16" t="s">
        <v>15</v>
      </c>
      <c r="C8" s="3">
        <v>34050</v>
      </c>
    </row>
    <row r="9" spans="1:3" x14ac:dyDescent="0.25">
      <c r="A9" s="5">
        <v>2008</v>
      </c>
      <c r="B9" s="16" t="s">
        <v>13</v>
      </c>
      <c r="C9" s="3">
        <v>11400</v>
      </c>
    </row>
    <row r="10" spans="1:3" x14ac:dyDescent="0.25">
      <c r="A10" s="5">
        <v>2009</v>
      </c>
      <c r="B10" s="16" t="s">
        <v>11</v>
      </c>
      <c r="C10" s="3">
        <v>20000</v>
      </c>
    </row>
    <row r="11" spans="1:3" x14ac:dyDescent="0.25">
      <c r="A11" s="5">
        <v>2010</v>
      </c>
      <c r="B11" s="16" t="s">
        <v>12</v>
      </c>
      <c r="C11" s="3">
        <v>8500</v>
      </c>
    </row>
    <row r="12" spans="1:3" x14ac:dyDescent="0.25">
      <c r="A12" s="5">
        <v>2011</v>
      </c>
      <c r="B12" s="16" t="s">
        <v>14</v>
      </c>
      <c r="C12" s="3">
        <v>19900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E6FA-AE3B-45CC-9853-7084965448D3}">
  <dimension ref="B3:H23"/>
  <sheetViews>
    <sheetView topLeftCell="A3" workbookViewId="0">
      <selection activeCell="K20" sqref="K20"/>
    </sheetView>
  </sheetViews>
  <sheetFormatPr baseColWidth="10" defaultRowHeight="15" x14ac:dyDescent="0.25"/>
  <cols>
    <col min="3" max="3" width="16.28515625" bestFit="1" customWidth="1"/>
    <col min="5" max="5" width="18.42578125" bestFit="1" customWidth="1"/>
    <col min="6" max="6" width="16.28515625" bestFit="1" customWidth="1"/>
    <col min="7" max="7" width="16.42578125" customWidth="1"/>
    <col min="8" max="8" width="31.28515625" bestFit="1" customWidth="1"/>
  </cols>
  <sheetData>
    <row r="3" spans="2:8" x14ac:dyDescent="0.25">
      <c r="B3" s="43" t="s">
        <v>104</v>
      </c>
      <c r="C3" s="43"/>
      <c r="D3" s="37">
        <v>1001096125</v>
      </c>
      <c r="E3" s="38"/>
      <c r="F3" s="62" t="s">
        <v>17</v>
      </c>
      <c r="G3" s="57">
        <f ca="1">TODAY()</f>
        <v>44274</v>
      </c>
      <c r="H3" s="57"/>
    </row>
    <row r="4" spans="2:8" x14ac:dyDescent="0.25">
      <c r="B4" s="44" t="s">
        <v>105</v>
      </c>
      <c r="C4" s="49" t="str">
        <f>CONCATENATE(VLOOKUP(D3,Cliente,2,0)," ",(VLOOKUP(D3,Cliente,3,0)))</f>
        <v>Samuel Esteban Castaño Gonzalez</v>
      </c>
      <c r="D4" s="50"/>
      <c r="E4" s="51"/>
      <c r="F4" s="46" t="s">
        <v>138</v>
      </c>
      <c r="G4" s="46"/>
      <c r="H4" s="46"/>
    </row>
    <row r="5" spans="2:8" x14ac:dyDescent="0.25">
      <c r="B5" s="44" t="s">
        <v>42</v>
      </c>
      <c r="C5" s="38" t="str">
        <f>VLOOKUP(D3,Cliente,5,0)</f>
        <v>Cll 152A 99-60</v>
      </c>
      <c r="D5" s="39"/>
      <c r="E5" s="39"/>
      <c r="F5" s="39"/>
      <c r="G5" s="39"/>
      <c r="H5" s="40"/>
    </row>
    <row r="6" spans="2:8" x14ac:dyDescent="0.25">
      <c r="B6" s="44" t="s">
        <v>41</v>
      </c>
      <c r="C6" s="52">
        <f>VLOOKUP(D3,Cliente,4,0)</f>
        <v>3012514581</v>
      </c>
      <c r="D6" s="53"/>
      <c r="E6" s="54" t="s">
        <v>43</v>
      </c>
      <c r="F6" s="37" t="str">
        <f>VLOOKUP(Factura!D3,Cliente,6,0)</f>
        <v>samicasta11@gmail.com</v>
      </c>
      <c r="G6" s="37"/>
      <c r="H6" s="37"/>
    </row>
    <row r="7" spans="2:8" x14ac:dyDescent="0.25">
      <c r="B7" s="45" t="s">
        <v>106</v>
      </c>
      <c r="C7" s="45" t="s">
        <v>107</v>
      </c>
      <c r="D7" s="45" t="s">
        <v>19</v>
      </c>
      <c r="E7" s="45" t="s">
        <v>2</v>
      </c>
      <c r="F7" s="54" t="s">
        <v>103</v>
      </c>
      <c r="G7" s="43" t="s">
        <v>108</v>
      </c>
      <c r="H7" s="43"/>
    </row>
    <row r="8" spans="2:8" x14ac:dyDescent="0.25">
      <c r="B8" s="35">
        <v>1</v>
      </c>
      <c r="C8" s="67">
        <v>1801</v>
      </c>
      <c r="D8" s="3">
        <v>11</v>
      </c>
      <c r="E8" s="3" t="str">
        <f>VLOOKUP(C8,Producto,2,0)</f>
        <v>Alcohol Antiseptico</v>
      </c>
      <c r="F8" s="68">
        <f>VLOOKUP(C8,Producto,3,0)</f>
        <v>4700</v>
      </c>
      <c r="G8" s="58">
        <f>SUM(D8*F8)</f>
        <v>51700</v>
      </c>
      <c r="H8" s="58"/>
    </row>
    <row r="9" spans="2:8" x14ac:dyDescent="0.25">
      <c r="B9" s="35">
        <f>(B8+1)</f>
        <v>2</v>
      </c>
      <c r="C9" s="67">
        <v>1802</v>
      </c>
      <c r="D9" s="3">
        <v>12</v>
      </c>
      <c r="E9" s="3" t="str">
        <f>VLOOKUP(C9,Producto,2,0)</f>
        <v xml:space="preserve">Tapabocas Mask </v>
      </c>
      <c r="F9" s="68">
        <f>VLOOKUP(C9,Producto,3,0)</f>
        <v>1000</v>
      </c>
      <c r="G9" s="58">
        <f t="shared" ref="G9:G16" si="0">SUM(D9*F9)</f>
        <v>12000</v>
      </c>
      <c r="H9" s="58"/>
    </row>
    <row r="10" spans="2:8" x14ac:dyDescent="0.25">
      <c r="B10" s="35">
        <f>(B9+1)</f>
        <v>3</v>
      </c>
      <c r="C10" s="67">
        <v>1805</v>
      </c>
      <c r="D10" s="3">
        <v>10</v>
      </c>
      <c r="E10" s="3" t="str">
        <f>VLOOKUP(C10,Producto,2,0)</f>
        <v>Vitamina C</v>
      </c>
      <c r="F10" s="68">
        <f>VLOOKUP(C10,Producto,3,0)</f>
        <v>40700</v>
      </c>
      <c r="G10" s="58">
        <f t="shared" si="0"/>
        <v>407000</v>
      </c>
      <c r="H10" s="58"/>
    </row>
    <row r="11" spans="2:8" x14ac:dyDescent="0.25">
      <c r="B11" s="35">
        <f t="shared" ref="B11:B16" si="1">(B10+1)</f>
        <v>4</v>
      </c>
      <c r="C11" s="67">
        <v>2008</v>
      </c>
      <c r="D11" s="3">
        <v>3</v>
      </c>
      <c r="E11" s="3" t="str">
        <f>VLOOKUP(C11,Producto,2,0)</f>
        <v>Dolex Gripa</v>
      </c>
      <c r="F11" s="68">
        <f>VLOOKUP(C11,Producto,3,0)</f>
        <v>11400</v>
      </c>
      <c r="G11" s="58">
        <f t="shared" si="0"/>
        <v>34200</v>
      </c>
      <c r="H11" s="58"/>
    </row>
    <row r="12" spans="2:8" x14ac:dyDescent="0.25">
      <c r="B12" s="35">
        <f t="shared" si="1"/>
        <v>5</v>
      </c>
      <c r="C12" s="67">
        <v>2011</v>
      </c>
      <c r="D12" s="3">
        <v>2</v>
      </c>
      <c r="E12" s="3" t="str">
        <f>VLOOKUP(C12,Producto,2,0)</f>
        <v xml:space="preserve">Unesia </v>
      </c>
      <c r="F12" s="68">
        <f>VLOOKUP(C12,Producto,3,0)</f>
        <v>19900</v>
      </c>
      <c r="G12" s="58">
        <f t="shared" si="0"/>
        <v>39800</v>
      </c>
      <c r="H12" s="58"/>
    </row>
    <row r="13" spans="2:8" x14ac:dyDescent="0.25">
      <c r="B13" s="35">
        <f t="shared" si="1"/>
        <v>6</v>
      </c>
      <c r="C13" s="41"/>
      <c r="D13" s="1"/>
      <c r="E13" s="35"/>
      <c r="F13" s="64"/>
      <c r="G13" s="58">
        <f t="shared" si="0"/>
        <v>0</v>
      </c>
      <c r="H13" s="58"/>
    </row>
    <row r="14" spans="2:8" x14ac:dyDescent="0.25">
      <c r="B14" s="35">
        <f>(B13+1)</f>
        <v>7</v>
      </c>
      <c r="C14" s="41"/>
      <c r="D14" s="1"/>
      <c r="E14" s="35"/>
      <c r="F14" s="64"/>
      <c r="G14" s="58">
        <f t="shared" si="0"/>
        <v>0</v>
      </c>
      <c r="H14" s="58"/>
    </row>
    <row r="15" spans="2:8" x14ac:dyDescent="0.25">
      <c r="B15" s="35">
        <f t="shared" si="1"/>
        <v>8</v>
      </c>
      <c r="C15" s="41"/>
      <c r="D15" s="1"/>
      <c r="E15" s="35"/>
      <c r="F15" s="64"/>
      <c r="G15" s="58">
        <f t="shared" si="0"/>
        <v>0</v>
      </c>
      <c r="H15" s="58"/>
    </row>
    <row r="16" spans="2:8" x14ac:dyDescent="0.25">
      <c r="B16" s="35">
        <f t="shared" si="1"/>
        <v>9</v>
      </c>
      <c r="C16" s="41"/>
      <c r="D16" s="1"/>
      <c r="E16" s="35"/>
      <c r="F16" s="64"/>
      <c r="G16" s="58">
        <f t="shared" si="0"/>
        <v>0</v>
      </c>
      <c r="H16" s="58"/>
    </row>
    <row r="17" spans="2:8" x14ac:dyDescent="0.25">
      <c r="B17" s="35">
        <f>(B16+1)</f>
        <v>10</v>
      </c>
      <c r="C17" s="41"/>
      <c r="D17" s="1"/>
      <c r="E17" s="35"/>
      <c r="F17" s="64"/>
      <c r="G17" s="58">
        <f>SUM(D17*F17)</f>
        <v>0</v>
      </c>
      <c r="H17" s="58"/>
    </row>
    <row r="18" spans="2:8" x14ac:dyDescent="0.25">
      <c r="B18" s="35">
        <f>(B17+1)</f>
        <v>11</v>
      </c>
      <c r="C18" s="41"/>
      <c r="D18" s="1"/>
      <c r="E18" s="35"/>
      <c r="F18" s="64"/>
      <c r="G18" s="58">
        <f>SUM(D18*F18)</f>
        <v>0</v>
      </c>
      <c r="H18" s="58"/>
    </row>
    <row r="19" spans="2:8" x14ac:dyDescent="0.25">
      <c r="B19" s="46" t="s">
        <v>109</v>
      </c>
      <c r="C19" s="46"/>
      <c r="D19" s="46"/>
      <c r="E19" s="47" t="s">
        <v>110</v>
      </c>
      <c r="F19" s="48"/>
      <c r="G19" s="59">
        <f>SUM(G8:G18)-G20</f>
        <v>441207</v>
      </c>
      <c r="H19" s="59"/>
    </row>
    <row r="20" spans="2:8" x14ac:dyDescent="0.25">
      <c r="B20" s="42"/>
      <c r="C20" s="42"/>
      <c r="D20" s="42"/>
      <c r="E20" s="48" t="s">
        <v>111</v>
      </c>
      <c r="F20" s="46"/>
      <c r="G20" s="60">
        <f>SUM(G8:G18)*0.19</f>
        <v>103493</v>
      </c>
      <c r="H20" s="60"/>
    </row>
    <row r="21" spans="2:8" x14ac:dyDescent="0.25">
      <c r="B21" s="42"/>
      <c r="C21" s="42"/>
      <c r="D21" s="42"/>
      <c r="E21" s="48" t="s">
        <v>112</v>
      </c>
      <c r="F21" s="46"/>
      <c r="G21" s="60">
        <f>SUM(G8:G18)</f>
        <v>544700</v>
      </c>
      <c r="H21" s="60"/>
    </row>
    <row r="22" spans="2:8" x14ac:dyDescent="0.25">
      <c r="B22" s="42"/>
      <c r="C22" s="42"/>
      <c r="D22" s="42"/>
      <c r="E22" s="63" t="s">
        <v>115</v>
      </c>
      <c r="F22" s="1">
        <v>1019602056</v>
      </c>
      <c r="G22" s="61" t="s">
        <v>113</v>
      </c>
      <c r="H22" s="3" t="str">
        <f>CONCATENATE(VLOOKUP(F22,Vendedor,2,0)," ",(VLOOKUP(F22,Vendedor,3,0)))</f>
        <v>Jenifer Carolina Russi Benavides</v>
      </c>
    </row>
    <row r="23" spans="2:8" x14ac:dyDescent="0.25">
      <c r="B23" s="42"/>
      <c r="C23" s="42"/>
      <c r="D23" s="42"/>
      <c r="E23" s="18" t="s">
        <v>114</v>
      </c>
      <c r="F23" s="3">
        <v>1192831945</v>
      </c>
      <c r="G23" s="18" t="s">
        <v>113</v>
      </c>
      <c r="H23" s="3" t="str">
        <f>CONCATENATE(VLOOKUP(F23,Proveedor,2,0)," ",(VLOOKUP(F23,Proveedor,3,0)))</f>
        <v>Maria Paula Patiño Aparicio</v>
      </c>
    </row>
  </sheetData>
  <mergeCells count="28">
    <mergeCell ref="B20:D23"/>
    <mergeCell ref="G18:H18"/>
    <mergeCell ref="G15:H15"/>
    <mergeCell ref="G16:H16"/>
    <mergeCell ref="G17:H17"/>
    <mergeCell ref="G19:H19"/>
    <mergeCell ref="G20:H20"/>
    <mergeCell ref="G21:H21"/>
    <mergeCell ref="G9:H9"/>
    <mergeCell ref="G10:H10"/>
    <mergeCell ref="G11:H11"/>
    <mergeCell ref="G12:H12"/>
    <mergeCell ref="G13:H13"/>
    <mergeCell ref="G14:H14"/>
    <mergeCell ref="B19:D19"/>
    <mergeCell ref="E19:F19"/>
    <mergeCell ref="E20:F20"/>
    <mergeCell ref="E21:F21"/>
    <mergeCell ref="C5:H5"/>
    <mergeCell ref="F6:H6"/>
    <mergeCell ref="G7:H7"/>
    <mergeCell ref="G8:H8"/>
    <mergeCell ref="B3:C3"/>
    <mergeCell ref="D3:E3"/>
    <mergeCell ref="C4:E4"/>
    <mergeCell ref="C6:D6"/>
    <mergeCell ref="F4:H4"/>
    <mergeCell ref="G3:H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AB090609-8684-4C3E-B74E-E36433789E48}">
          <x14:formula1>
            <xm:f>Cliente!$A$2:$A$6</xm:f>
          </x14:formula1>
          <xm:sqref>D3:E3</xm:sqref>
        </x14:dataValidation>
        <x14:dataValidation type="list" allowBlank="1" showInputMessage="1" showErrorMessage="1" xr:uid="{724065BC-FECC-424F-9348-7295043A0DE7}">
          <x14:formula1>
            <xm:f>Producto!$A$2:$A$12</xm:f>
          </x14:formula1>
          <xm:sqref>C8:C18</xm:sqref>
        </x14:dataValidation>
        <x14:dataValidation type="list" allowBlank="1" showInputMessage="1" showErrorMessage="1" xr:uid="{C563B4CC-09A5-42FF-88C9-7D4CCBE26DF1}">
          <x14:formula1>
            <xm:f>Empleado!$A$2:$A$13</xm:f>
          </x14:formula1>
          <xm:sqref>F22</xm:sqref>
        </x14:dataValidation>
        <x14:dataValidation type="list" allowBlank="1" showInputMessage="1" showErrorMessage="1" xr:uid="{8E5C434B-E3FC-4A02-BD4F-A464D0BC8B7C}">
          <x14:formula1>
            <xm:f>Proveedores!$A$2:$A$9</xm:f>
          </x14:formula1>
          <xm:sqref>F23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D67B5-E862-47FC-B781-FFE05B5406A8}">
  <dimension ref="A1:S6"/>
  <sheetViews>
    <sheetView workbookViewId="0">
      <selection sqref="A1:B6"/>
    </sheetView>
  </sheetViews>
  <sheetFormatPr baseColWidth="10" defaultRowHeight="15" x14ac:dyDescent="0.25"/>
  <cols>
    <col min="1" max="1" width="15.5703125" customWidth="1"/>
    <col min="2" max="2" width="31.28515625" bestFit="1" customWidth="1"/>
    <col min="3" max="3" width="13.28515625" customWidth="1"/>
    <col min="5" max="5" width="25.85546875" customWidth="1"/>
    <col min="6" max="6" width="16.28515625" bestFit="1" customWidth="1"/>
    <col min="7" max="7" width="10.28515625" bestFit="1" customWidth="1"/>
    <col min="8" max="8" width="18.42578125" bestFit="1" customWidth="1"/>
    <col min="9" max="9" width="16.28515625" bestFit="1" customWidth="1"/>
    <col min="10" max="10" width="13.42578125" style="56" bestFit="1" customWidth="1"/>
    <col min="12" max="12" width="10.5703125" bestFit="1" customWidth="1"/>
    <col min="13" max="13" width="10.42578125" customWidth="1"/>
    <col min="14" max="14" width="17.7109375" customWidth="1"/>
    <col min="15" max="15" width="15" customWidth="1"/>
    <col min="16" max="16" width="28.140625" bestFit="1" customWidth="1"/>
    <col min="17" max="17" width="15.85546875" customWidth="1"/>
    <col min="18" max="18" width="26.42578125" customWidth="1"/>
    <col min="19" max="19" width="13" customWidth="1"/>
  </cols>
  <sheetData>
    <row r="1" spans="1:19" x14ac:dyDescent="0.25">
      <c r="A1" s="70" t="s">
        <v>104</v>
      </c>
      <c r="B1" s="70" t="s">
        <v>105</v>
      </c>
      <c r="C1" s="70" t="s">
        <v>42</v>
      </c>
      <c r="D1" s="70" t="s">
        <v>41</v>
      </c>
      <c r="E1" s="71" t="s">
        <v>43</v>
      </c>
      <c r="F1" s="70" t="s">
        <v>107</v>
      </c>
      <c r="G1" s="45" t="s">
        <v>19</v>
      </c>
      <c r="H1" s="45" t="s">
        <v>2</v>
      </c>
      <c r="I1" s="54" t="s">
        <v>103</v>
      </c>
      <c r="J1" s="43" t="s">
        <v>108</v>
      </c>
      <c r="K1" s="43"/>
      <c r="L1" s="74" t="s">
        <v>110</v>
      </c>
      <c r="M1" s="70" t="s">
        <v>111</v>
      </c>
      <c r="N1" s="69" t="s">
        <v>112</v>
      </c>
      <c r="O1" s="45" t="s">
        <v>117</v>
      </c>
      <c r="P1" s="45" t="s">
        <v>113</v>
      </c>
      <c r="Q1" s="45" t="s">
        <v>118</v>
      </c>
      <c r="R1" s="70" t="s">
        <v>119</v>
      </c>
      <c r="S1" s="44" t="s">
        <v>120</v>
      </c>
    </row>
    <row r="2" spans="1:19" x14ac:dyDescent="0.25">
      <c r="A2" s="1">
        <v>1001096125</v>
      </c>
      <c r="B2" s="3" t="str">
        <f>CONCATENATE(VLOOKUP(A2,Cliente,2,0)," ",(VLOOKUP(A2,Cliente,3,0)))</f>
        <v>Samuel Esteban Castaño Gonzalez</v>
      </c>
      <c r="C2" s="55" t="str">
        <f>VLOOKUP(A2,Cliente,5,0)</f>
        <v>Cll 152A 99-60</v>
      </c>
      <c r="D2" s="55">
        <f>VLOOKUP(A2,Cliente,4,0)</f>
        <v>3012514581</v>
      </c>
      <c r="E2" s="3" t="str">
        <f>VLOOKUP(A2,Cliente,6,0)</f>
        <v>samicasta11@gmail.com</v>
      </c>
      <c r="F2" s="3">
        <v>1801</v>
      </c>
      <c r="G2" s="3">
        <v>11</v>
      </c>
      <c r="H2" s="3" t="str">
        <f>VLOOKUP(F2,Producto,2,0)</f>
        <v>Alcohol Antiseptico</v>
      </c>
      <c r="I2" s="68">
        <f>VLOOKUP(F2,Producto,3,0)</f>
        <v>4700</v>
      </c>
      <c r="J2" s="73">
        <f>SUM(G2*I2)</f>
        <v>51700</v>
      </c>
      <c r="K2" s="73"/>
      <c r="L2" s="78">
        <v>441207</v>
      </c>
      <c r="M2" s="78">
        <v>103493</v>
      </c>
      <c r="N2" s="78">
        <v>54470</v>
      </c>
      <c r="O2" s="3">
        <v>1019602056</v>
      </c>
      <c r="P2" s="35" t="str">
        <f>CONCATENATE(VLOOKUP(O2,Vendedor,2,0)," ",(VLOOKUP(O2,Vendedor,3,0)))</f>
        <v>Jenifer Carolina Russi Benavides</v>
      </c>
      <c r="Q2" s="3">
        <v>1192831945</v>
      </c>
      <c r="R2" s="35" t="str">
        <f>CONCATENATE(VLOOKUP(Q2,Proveedor,2,0)," ",(VLOOKUP(Q2,Proveedor,3,0)))</f>
        <v>Maria Paula Patiño Aparicio</v>
      </c>
      <c r="S2" s="75" t="s">
        <v>121</v>
      </c>
    </row>
    <row r="3" spans="1:19" x14ac:dyDescent="0.25">
      <c r="A3" s="1">
        <v>1001096125</v>
      </c>
      <c r="B3" s="3" t="str">
        <f>CONCATENATE(VLOOKUP(A3,Cliente,2,0)," ",(VLOOKUP(A3,Cliente,3,0)))</f>
        <v>Samuel Esteban Castaño Gonzalez</v>
      </c>
      <c r="C3" s="55" t="str">
        <f>VLOOKUP(A3,Cliente,5,0)</f>
        <v>Cll 152A 99-60</v>
      </c>
      <c r="D3" s="55">
        <f>VLOOKUP(A3,Cliente,4,0)</f>
        <v>3012514581</v>
      </c>
      <c r="E3" s="3" t="str">
        <f>VLOOKUP(A3,Cliente,6,0)</f>
        <v>samicasta11@gmail.com</v>
      </c>
      <c r="F3" s="3">
        <v>1802</v>
      </c>
      <c r="G3" s="3">
        <v>12</v>
      </c>
      <c r="H3" s="3" t="str">
        <f>VLOOKUP(F3,Producto,2,0)</f>
        <v xml:space="preserve">Tapabocas Mask </v>
      </c>
      <c r="I3" s="68">
        <f>VLOOKUP(F3,Producto,3,0)</f>
        <v>1000</v>
      </c>
      <c r="J3" s="73">
        <f t="shared" ref="J3:J6" si="0">SUM(G3*I3)</f>
        <v>12000</v>
      </c>
      <c r="K3" s="73"/>
      <c r="L3" s="79"/>
      <c r="M3" s="79"/>
      <c r="N3" s="79"/>
      <c r="O3" s="3">
        <v>1019602056</v>
      </c>
      <c r="P3" s="35" t="str">
        <f>CONCATENATE(VLOOKUP(O3,Vendedor,2,0)," ",(VLOOKUP(O3,Vendedor,3,0)))</f>
        <v>Jenifer Carolina Russi Benavides</v>
      </c>
      <c r="Q3" s="3">
        <v>1192831945</v>
      </c>
      <c r="R3" s="35" t="str">
        <f>CONCATENATE(VLOOKUP(Q3,Proveedor,2,0)," ",(VLOOKUP(Q3,Proveedor,3,0)))</f>
        <v>Maria Paula Patiño Aparicio</v>
      </c>
      <c r="S3" s="76"/>
    </row>
    <row r="4" spans="1:19" x14ac:dyDescent="0.25">
      <c r="A4" s="1">
        <v>1001096125</v>
      </c>
      <c r="B4" s="3" t="str">
        <f>CONCATENATE(VLOOKUP(A4,Cliente,2,0)," ",(VLOOKUP(A4,Cliente,3,0)))</f>
        <v>Samuel Esteban Castaño Gonzalez</v>
      </c>
      <c r="C4" s="55" t="str">
        <f>VLOOKUP(A4,Cliente,5,0)</f>
        <v>Cll 152A 99-60</v>
      </c>
      <c r="D4" s="55">
        <f>VLOOKUP(A4,Cliente,4,0)</f>
        <v>3012514581</v>
      </c>
      <c r="E4" s="3" t="str">
        <f>VLOOKUP(A4,Cliente,6,0)</f>
        <v>samicasta11@gmail.com</v>
      </c>
      <c r="F4" s="3">
        <v>1805</v>
      </c>
      <c r="G4" s="3">
        <v>10</v>
      </c>
      <c r="H4" s="3" t="str">
        <f>VLOOKUP(F4,Producto,2,0)</f>
        <v>Vitamina C</v>
      </c>
      <c r="I4" s="68">
        <f>VLOOKUP(F4,Producto,3,0)</f>
        <v>40700</v>
      </c>
      <c r="J4" s="73">
        <f t="shared" si="0"/>
        <v>407000</v>
      </c>
      <c r="K4" s="73"/>
      <c r="L4" s="79"/>
      <c r="M4" s="79"/>
      <c r="N4" s="79"/>
      <c r="O4" s="3">
        <v>1019602056</v>
      </c>
      <c r="P4" s="35" t="str">
        <f>CONCATENATE(VLOOKUP(O4,Vendedor,2,0)," ",(VLOOKUP(O4,Vendedor,3,0)))</f>
        <v>Jenifer Carolina Russi Benavides</v>
      </c>
      <c r="Q4" s="3">
        <v>1192831945</v>
      </c>
      <c r="R4" s="35" t="str">
        <f>CONCATENATE(VLOOKUP(Q4,Proveedor,2,0)," ",(VLOOKUP(Q4,Proveedor,3,0)))</f>
        <v>Maria Paula Patiño Aparicio</v>
      </c>
      <c r="S4" s="76"/>
    </row>
    <row r="5" spans="1:19" x14ac:dyDescent="0.25">
      <c r="A5" s="1">
        <v>1001096125</v>
      </c>
      <c r="B5" s="3" t="str">
        <f>CONCATENATE(VLOOKUP(A5,Cliente,2,0)," ",(VLOOKUP(A5,Cliente,3,0)))</f>
        <v>Samuel Esteban Castaño Gonzalez</v>
      </c>
      <c r="C5" s="55" t="str">
        <f>VLOOKUP(A5,Cliente,5,0)</f>
        <v>Cll 152A 99-60</v>
      </c>
      <c r="D5" s="55">
        <f>VLOOKUP(A5,Cliente,4,0)</f>
        <v>3012514581</v>
      </c>
      <c r="E5" s="3" t="str">
        <f>VLOOKUP(A5,Cliente,6,0)</f>
        <v>samicasta11@gmail.com</v>
      </c>
      <c r="F5" s="3">
        <v>2008</v>
      </c>
      <c r="G5" s="3">
        <v>3</v>
      </c>
      <c r="H5" s="3" t="str">
        <f>VLOOKUP(F5,Producto,2,0)</f>
        <v>Dolex Gripa</v>
      </c>
      <c r="I5" s="68">
        <f>VLOOKUP(F5,Producto,3,0)</f>
        <v>11400</v>
      </c>
      <c r="J5" s="73">
        <f t="shared" si="0"/>
        <v>34200</v>
      </c>
      <c r="K5" s="73"/>
      <c r="L5" s="79"/>
      <c r="M5" s="79"/>
      <c r="N5" s="79"/>
      <c r="O5" s="3">
        <v>1019602056</v>
      </c>
      <c r="P5" s="35" t="str">
        <f>CONCATENATE(VLOOKUP(O5,Vendedor,2,0)," ",(VLOOKUP(O5,Vendedor,3,0)))</f>
        <v>Jenifer Carolina Russi Benavides</v>
      </c>
      <c r="Q5" s="3">
        <v>1192831945</v>
      </c>
      <c r="R5" s="35" t="str">
        <f>CONCATENATE(VLOOKUP(Q5,Proveedor,2,0)," ",(VLOOKUP(Q5,Proveedor,3,0)))</f>
        <v>Maria Paula Patiño Aparicio</v>
      </c>
      <c r="S5" s="76"/>
    </row>
    <row r="6" spans="1:19" x14ac:dyDescent="0.25">
      <c r="A6" s="1">
        <v>1001096125</v>
      </c>
      <c r="B6" s="3" t="str">
        <f>CONCATENATE(VLOOKUP(A6,Cliente,2,0)," ",(VLOOKUP(A6,Cliente,3,0)))</f>
        <v>Samuel Esteban Castaño Gonzalez</v>
      </c>
      <c r="C6" s="55" t="str">
        <f>VLOOKUP(A6,Cliente,5,0)</f>
        <v>Cll 152A 99-60</v>
      </c>
      <c r="D6" s="55">
        <f>VLOOKUP(A6,Cliente,4,0)</f>
        <v>3012514581</v>
      </c>
      <c r="E6" s="3" t="str">
        <f>VLOOKUP(A6,Cliente,6,0)</f>
        <v>samicasta11@gmail.com</v>
      </c>
      <c r="F6" s="3">
        <v>2011</v>
      </c>
      <c r="G6" s="3">
        <v>2</v>
      </c>
      <c r="H6" s="3" t="str">
        <f>VLOOKUP(F6,Producto,2,0)</f>
        <v xml:space="preserve">Unesia </v>
      </c>
      <c r="I6" s="68">
        <f>VLOOKUP(F6,Producto,3,0)</f>
        <v>19900</v>
      </c>
      <c r="J6" s="73">
        <f t="shared" si="0"/>
        <v>39800</v>
      </c>
      <c r="K6" s="73"/>
      <c r="L6" s="80"/>
      <c r="M6" s="80"/>
      <c r="N6" s="80"/>
      <c r="O6" s="3">
        <v>1019602056</v>
      </c>
      <c r="P6" s="35" t="str">
        <f>CONCATENATE(VLOOKUP(O6,Vendedor,2,0)," ",(VLOOKUP(O6,Vendedor,3,0)))</f>
        <v>Jenifer Carolina Russi Benavides</v>
      </c>
      <c r="Q6" s="3">
        <v>1192831945</v>
      </c>
      <c r="R6" s="35" t="str">
        <f>CONCATENATE(VLOOKUP(Q6,Proveedor,2,0)," ",(VLOOKUP(Q6,Proveedor,3,0)))</f>
        <v>Maria Paula Patiño Aparicio</v>
      </c>
      <c r="S6" s="77"/>
    </row>
  </sheetData>
  <mergeCells count="10">
    <mergeCell ref="L2:L6"/>
    <mergeCell ref="M2:M6"/>
    <mergeCell ref="N2:N6"/>
    <mergeCell ref="S2:S6"/>
    <mergeCell ref="J6:K6"/>
    <mergeCell ref="J1:K1"/>
    <mergeCell ref="J2:K2"/>
    <mergeCell ref="J3:K3"/>
    <mergeCell ref="J4:K4"/>
    <mergeCell ref="J5:K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60359E5-F306-44F6-A954-1B2A95D2D880}">
          <x14:formula1>
            <xm:f>Producto!$A$2:$A$12</xm:f>
          </x14:formula1>
          <xm:sqref>F2:F6</xm:sqref>
        </x14:dataValidation>
        <x14:dataValidation type="list" allowBlank="1" showInputMessage="1" showErrorMessage="1" xr:uid="{94FFB8B7-ACD4-4DDC-A838-A67DFD7CECE9}">
          <x14:formula1>
            <xm:f>Cliente!$A$2:$A$6</xm:f>
          </x14:formula1>
          <xm:sqref>A2:A6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9D0DB-53E0-4A70-8FF3-702B0B173C0B}">
  <dimension ref="A1:AB6"/>
  <sheetViews>
    <sheetView workbookViewId="0">
      <selection activeCell="I13" sqref="I13"/>
    </sheetView>
  </sheetViews>
  <sheetFormatPr baseColWidth="10" defaultRowHeight="15" x14ac:dyDescent="0.25"/>
  <cols>
    <col min="1" max="1" width="15.42578125" bestFit="1" customWidth="1"/>
    <col min="2" max="2" width="8" bestFit="1" customWidth="1"/>
    <col min="3" max="3" width="10.85546875" bestFit="1" customWidth="1"/>
    <col min="4" max="5" width="11.42578125" bestFit="1" customWidth="1"/>
    <col min="6" max="6" width="13.140625" bestFit="1" customWidth="1"/>
    <col min="7" max="7" width="11" bestFit="1" customWidth="1"/>
    <col min="8" max="8" width="22.85546875" bestFit="1" customWidth="1"/>
    <col min="9" max="9" width="22.85546875" customWidth="1"/>
    <col min="10" max="10" width="16.28515625" bestFit="1" customWidth="1"/>
    <col min="12" max="12" width="18.42578125" bestFit="1" customWidth="1"/>
    <col min="13" max="13" width="16.28515625" bestFit="1" customWidth="1"/>
    <col min="18" max="18" width="18.140625" bestFit="1" customWidth="1"/>
    <col min="19" max="19" width="13.5703125" bestFit="1" customWidth="1"/>
    <col min="20" max="20" width="8.85546875" bestFit="1" customWidth="1"/>
    <col min="21" max="21" width="10.85546875" bestFit="1" customWidth="1"/>
    <col min="22" max="23" width="11.42578125" bestFit="1" customWidth="1"/>
    <col min="24" max="24" width="14.7109375" bestFit="1" customWidth="1"/>
    <col min="25" max="25" width="8.85546875" bestFit="1" customWidth="1"/>
    <col min="26" max="26" width="10.85546875" bestFit="1" customWidth="1"/>
    <col min="27" max="28" width="11.42578125" bestFit="1" customWidth="1"/>
  </cols>
  <sheetData>
    <row r="1" spans="1:28" x14ac:dyDescent="0.25">
      <c r="A1" s="70" t="s">
        <v>104</v>
      </c>
      <c r="B1" s="70" t="s">
        <v>105</v>
      </c>
      <c r="C1" s="70" t="s">
        <v>122</v>
      </c>
      <c r="D1" s="70" t="s">
        <v>123</v>
      </c>
      <c r="E1" s="70" t="s">
        <v>124</v>
      </c>
      <c r="F1" s="70" t="s">
        <v>42</v>
      </c>
      <c r="G1" s="70" t="s">
        <v>41</v>
      </c>
      <c r="H1" s="71" t="s">
        <v>43</v>
      </c>
      <c r="I1" s="70" t="s">
        <v>137</v>
      </c>
      <c r="J1" s="70" t="s">
        <v>107</v>
      </c>
      <c r="K1" s="45" t="s">
        <v>19</v>
      </c>
      <c r="L1" s="45" t="s">
        <v>2</v>
      </c>
      <c r="M1" s="54" t="s">
        <v>103</v>
      </c>
      <c r="N1" s="43" t="s">
        <v>108</v>
      </c>
      <c r="O1" s="43"/>
      <c r="P1" s="74" t="s">
        <v>110</v>
      </c>
      <c r="Q1" s="70" t="s">
        <v>111</v>
      </c>
      <c r="R1" s="69" t="s">
        <v>112</v>
      </c>
      <c r="S1" s="45" t="s">
        <v>117</v>
      </c>
      <c r="T1" s="70" t="s">
        <v>119</v>
      </c>
      <c r="U1" s="70" t="s">
        <v>122</v>
      </c>
      <c r="V1" s="70" t="s">
        <v>123</v>
      </c>
      <c r="W1" s="70" t="s">
        <v>124</v>
      </c>
      <c r="X1" s="45" t="s">
        <v>118</v>
      </c>
      <c r="Y1" s="70" t="s">
        <v>119</v>
      </c>
      <c r="Z1" s="70" t="s">
        <v>122</v>
      </c>
      <c r="AA1" s="70" t="s">
        <v>123</v>
      </c>
      <c r="AB1" s="70" t="s">
        <v>124</v>
      </c>
    </row>
    <row r="2" spans="1:28" x14ac:dyDescent="0.25">
      <c r="A2" s="1">
        <v>1001096125</v>
      </c>
      <c r="B2" s="35" t="s">
        <v>125</v>
      </c>
      <c r="C2" s="3" t="s">
        <v>126</v>
      </c>
      <c r="D2" s="3" t="s">
        <v>127</v>
      </c>
      <c r="E2" s="3" t="s">
        <v>128</v>
      </c>
      <c r="F2" s="55" t="str">
        <f>VLOOKUP(A2,Cliente,5,0)</f>
        <v>Cll 152A 99-60</v>
      </c>
      <c r="G2" s="55">
        <f>VLOOKUP(A2,Cliente,4,0)</f>
        <v>3012514581</v>
      </c>
      <c r="H2" s="3" t="str">
        <f>VLOOKUP(A2,Cliente,6,0)</f>
        <v>samicasta11@gmail.com</v>
      </c>
      <c r="I2" s="75" t="s">
        <v>121</v>
      </c>
      <c r="J2" s="3">
        <v>1801</v>
      </c>
      <c r="K2" s="3">
        <v>11</v>
      </c>
      <c r="L2" s="3" t="str">
        <f>VLOOKUP(J2,Producto,2,0)</f>
        <v>Alcohol Antiseptico</v>
      </c>
      <c r="M2" s="68">
        <f>VLOOKUP(J2,Producto,3,0)</f>
        <v>4700</v>
      </c>
      <c r="N2" s="73">
        <f>SUM(K2*M2)</f>
        <v>51700</v>
      </c>
      <c r="O2" s="73"/>
      <c r="P2" s="78">
        <v>441207</v>
      </c>
      <c r="Q2" s="78">
        <v>103493</v>
      </c>
      <c r="R2" s="78">
        <v>54470</v>
      </c>
      <c r="S2" s="3">
        <v>1019602056</v>
      </c>
      <c r="T2" s="3" t="s">
        <v>129</v>
      </c>
      <c r="U2" s="3" t="s">
        <v>130</v>
      </c>
      <c r="V2" s="3" t="s">
        <v>131</v>
      </c>
      <c r="W2" s="3" t="s">
        <v>132</v>
      </c>
      <c r="X2" s="3">
        <v>1192831945</v>
      </c>
      <c r="Y2" s="35" t="s">
        <v>133</v>
      </c>
      <c r="Z2" s="81" t="s">
        <v>134</v>
      </c>
      <c r="AA2" s="81" t="s">
        <v>135</v>
      </c>
      <c r="AB2" s="81" t="s">
        <v>136</v>
      </c>
    </row>
    <row r="3" spans="1:28" x14ac:dyDescent="0.25">
      <c r="A3" s="1">
        <v>1001096125</v>
      </c>
      <c r="B3" s="35" t="s">
        <v>125</v>
      </c>
      <c r="C3" s="3" t="s">
        <v>126</v>
      </c>
      <c r="D3" s="3" t="s">
        <v>127</v>
      </c>
      <c r="E3" s="3" t="s">
        <v>128</v>
      </c>
      <c r="F3" s="55" t="str">
        <f>VLOOKUP(A3,Cliente,5,0)</f>
        <v>Cll 152A 99-60</v>
      </c>
      <c r="G3" s="55">
        <f>VLOOKUP(A3,Cliente,4,0)</f>
        <v>3012514581</v>
      </c>
      <c r="H3" s="3" t="str">
        <f>VLOOKUP(A3,Cliente,6,0)</f>
        <v>samicasta11@gmail.com</v>
      </c>
      <c r="I3" s="76"/>
      <c r="J3" s="3">
        <v>1802</v>
      </c>
      <c r="K3" s="3">
        <v>12</v>
      </c>
      <c r="L3" s="3" t="str">
        <f>VLOOKUP(J3,Producto,2,0)</f>
        <v xml:space="preserve">Tapabocas Mask </v>
      </c>
      <c r="M3" s="68">
        <f>VLOOKUP(J3,Producto,3,0)</f>
        <v>1000</v>
      </c>
      <c r="N3" s="73">
        <f t="shared" ref="N3:N6" si="0">SUM(K3*M3)</f>
        <v>12000</v>
      </c>
      <c r="O3" s="73"/>
      <c r="P3" s="79"/>
      <c r="Q3" s="79"/>
      <c r="R3" s="79"/>
      <c r="S3" s="3">
        <v>1019602056</v>
      </c>
      <c r="T3" s="3" t="s">
        <v>129</v>
      </c>
      <c r="U3" s="3" t="s">
        <v>130</v>
      </c>
      <c r="V3" s="3" t="s">
        <v>131</v>
      </c>
      <c r="W3" s="3" t="s">
        <v>132</v>
      </c>
      <c r="X3" s="3">
        <v>1192831945</v>
      </c>
      <c r="Y3" s="35" t="s">
        <v>133</v>
      </c>
      <c r="Z3" s="82" t="s">
        <v>134</v>
      </c>
      <c r="AA3" s="82" t="s">
        <v>135</v>
      </c>
      <c r="AB3" s="82" t="s">
        <v>136</v>
      </c>
    </row>
    <row r="4" spans="1:28" x14ac:dyDescent="0.25">
      <c r="A4" s="1">
        <v>1001096125</v>
      </c>
      <c r="B4" s="35" t="s">
        <v>125</v>
      </c>
      <c r="C4" s="3" t="s">
        <v>126</v>
      </c>
      <c r="D4" s="3" t="s">
        <v>127</v>
      </c>
      <c r="E4" s="3" t="s">
        <v>128</v>
      </c>
      <c r="F4" s="55" t="str">
        <f>VLOOKUP(A4,Cliente,5,0)</f>
        <v>Cll 152A 99-60</v>
      </c>
      <c r="G4" s="55">
        <f>VLOOKUP(A4,Cliente,4,0)</f>
        <v>3012514581</v>
      </c>
      <c r="H4" s="3" t="str">
        <f>VLOOKUP(A4,Cliente,6,0)</f>
        <v>samicasta11@gmail.com</v>
      </c>
      <c r="I4" s="76"/>
      <c r="J4" s="3">
        <v>1805</v>
      </c>
      <c r="K4" s="3">
        <v>10</v>
      </c>
      <c r="L4" s="3" t="str">
        <f>VLOOKUP(J4,Producto,2,0)</f>
        <v>Vitamina C</v>
      </c>
      <c r="M4" s="68">
        <f>VLOOKUP(J4,Producto,3,0)</f>
        <v>40700</v>
      </c>
      <c r="N4" s="73">
        <f t="shared" si="0"/>
        <v>407000</v>
      </c>
      <c r="O4" s="73"/>
      <c r="P4" s="79"/>
      <c r="Q4" s="79"/>
      <c r="R4" s="79"/>
      <c r="S4" s="3">
        <v>1019602056</v>
      </c>
      <c r="T4" s="3" t="s">
        <v>129</v>
      </c>
      <c r="U4" s="3" t="s">
        <v>130</v>
      </c>
      <c r="V4" s="3" t="s">
        <v>131</v>
      </c>
      <c r="W4" s="3" t="s">
        <v>132</v>
      </c>
      <c r="X4" s="3">
        <v>1192831945</v>
      </c>
      <c r="Y4" s="35" t="s">
        <v>133</v>
      </c>
      <c r="Z4" s="82" t="s">
        <v>134</v>
      </c>
      <c r="AA4" s="82" t="s">
        <v>135</v>
      </c>
      <c r="AB4" s="82" t="s">
        <v>136</v>
      </c>
    </row>
    <row r="5" spans="1:28" x14ac:dyDescent="0.25">
      <c r="A5" s="1">
        <v>1001096125</v>
      </c>
      <c r="B5" s="35" t="s">
        <v>125</v>
      </c>
      <c r="C5" s="3" t="s">
        <v>126</v>
      </c>
      <c r="D5" s="3" t="s">
        <v>127</v>
      </c>
      <c r="E5" s="3" t="s">
        <v>128</v>
      </c>
      <c r="F5" s="55" t="str">
        <f>VLOOKUP(A5,Cliente,5,0)</f>
        <v>Cll 152A 99-60</v>
      </c>
      <c r="G5" s="55">
        <f>VLOOKUP(A5,Cliente,4,0)</f>
        <v>3012514581</v>
      </c>
      <c r="H5" s="3" t="str">
        <f>VLOOKUP(A5,Cliente,6,0)</f>
        <v>samicasta11@gmail.com</v>
      </c>
      <c r="I5" s="76"/>
      <c r="J5" s="3">
        <v>2008</v>
      </c>
      <c r="K5" s="3">
        <v>3</v>
      </c>
      <c r="L5" s="3" t="str">
        <f>VLOOKUP(J5,Producto,2,0)</f>
        <v>Dolex Gripa</v>
      </c>
      <c r="M5" s="68">
        <f>VLOOKUP(J5,Producto,3,0)</f>
        <v>11400</v>
      </c>
      <c r="N5" s="73">
        <f t="shared" si="0"/>
        <v>34200</v>
      </c>
      <c r="O5" s="73"/>
      <c r="P5" s="79"/>
      <c r="Q5" s="79"/>
      <c r="R5" s="79"/>
      <c r="S5" s="3">
        <v>1019602056</v>
      </c>
      <c r="T5" s="3" t="s">
        <v>129</v>
      </c>
      <c r="U5" s="3" t="s">
        <v>130</v>
      </c>
      <c r="V5" s="3" t="s">
        <v>131</v>
      </c>
      <c r="W5" s="3" t="s">
        <v>132</v>
      </c>
      <c r="X5" s="3">
        <v>1192831945</v>
      </c>
      <c r="Y5" s="35" t="s">
        <v>133</v>
      </c>
      <c r="Z5" s="82" t="s">
        <v>134</v>
      </c>
      <c r="AA5" s="82" t="s">
        <v>135</v>
      </c>
      <c r="AB5" s="82" t="s">
        <v>136</v>
      </c>
    </row>
    <row r="6" spans="1:28" x14ac:dyDescent="0.25">
      <c r="A6" s="1">
        <v>1001096125</v>
      </c>
      <c r="B6" s="35" t="s">
        <v>125</v>
      </c>
      <c r="C6" s="3" t="s">
        <v>126</v>
      </c>
      <c r="D6" s="3" t="s">
        <v>127</v>
      </c>
      <c r="E6" s="3" t="s">
        <v>128</v>
      </c>
      <c r="F6" s="55" t="str">
        <f>VLOOKUP(A6,Cliente,5,0)</f>
        <v>Cll 152A 99-60</v>
      </c>
      <c r="G6" s="55">
        <f>VLOOKUP(A6,Cliente,4,0)</f>
        <v>3012514581</v>
      </c>
      <c r="H6" s="3" t="str">
        <f>VLOOKUP(A6,Cliente,6,0)</f>
        <v>samicasta11@gmail.com</v>
      </c>
      <c r="I6" s="77"/>
      <c r="J6" s="3">
        <v>2011</v>
      </c>
      <c r="K6" s="3">
        <v>2</v>
      </c>
      <c r="L6" s="3" t="str">
        <f>VLOOKUP(J6,Producto,2,0)</f>
        <v xml:space="preserve">Unesia </v>
      </c>
      <c r="M6" s="68">
        <f>VLOOKUP(J6,Producto,3,0)</f>
        <v>19900</v>
      </c>
      <c r="N6" s="73">
        <f t="shared" si="0"/>
        <v>39800</v>
      </c>
      <c r="O6" s="73"/>
      <c r="P6" s="80"/>
      <c r="Q6" s="80"/>
      <c r="R6" s="80"/>
      <c r="S6" s="3">
        <v>1019602056</v>
      </c>
      <c r="T6" s="3" t="s">
        <v>129</v>
      </c>
      <c r="U6" s="3" t="s">
        <v>130</v>
      </c>
      <c r="V6" s="3" t="s">
        <v>131</v>
      </c>
      <c r="W6" s="3" t="s">
        <v>132</v>
      </c>
      <c r="X6" s="3">
        <v>1192831945</v>
      </c>
      <c r="Y6" s="35" t="s">
        <v>133</v>
      </c>
      <c r="Z6" s="83" t="s">
        <v>134</v>
      </c>
      <c r="AA6" s="83" t="s">
        <v>135</v>
      </c>
      <c r="AB6" s="83" t="s">
        <v>136</v>
      </c>
    </row>
  </sheetData>
  <mergeCells count="10">
    <mergeCell ref="N1:O1"/>
    <mergeCell ref="N2:O2"/>
    <mergeCell ref="P2:P6"/>
    <mergeCell ref="Q2:Q6"/>
    <mergeCell ref="R2:R6"/>
    <mergeCell ref="I2:I6"/>
    <mergeCell ref="N3:O3"/>
    <mergeCell ref="N4:O4"/>
    <mergeCell ref="N5:O5"/>
    <mergeCell ref="N6:O6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71AED5B-11FB-4C5E-A695-647781CC1FD0}">
          <x14:formula1>
            <xm:f>Cliente!$A$2:$A$6</xm:f>
          </x14:formula1>
          <xm:sqref>A2:A6</xm:sqref>
        </x14:dataValidation>
        <x14:dataValidation type="list" allowBlank="1" showInputMessage="1" showErrorMessage="1" xr:uid="{7321E968-6D4E-4923-911A-2D013B8974E7}">
          <x14:formula1>
            <xm:f>Producto!$A$2:$A$12</xm:f>
          </x14:formula1>
          <xm:sqref>J2:J6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518D9-1037-47E0-A6E6-69937DDC9C81}">
  <dimension ref="A1:AC10"/>
  <sheetViews>
    <sheetView workbookViewId="0">
      <selection activeCell="C8" sqref="C8:D10"/>
    </sheetView>
  </sheetViews>
  <sheetFormatPr baseColWidth="10" defaultRowHeight="15" x14ac:dyDescent="0.25"/>
  <cols>
    <col min="2" max="2" width="8" bestFit="1" customWidth="1"/>
    <col min="3" max="3" width="15.42578125" bestFit="1" customWidth="1"/>
    <col min="4" max="4" width="11.42578125" bestFit="1" customWidth="1"/>
    <col min="5" max="5" width="13.140625" customWidth="1"/>
    <col min="6" max="6" width="13.140625" bestFit="1" customWidth="1"/>
    <col min="7" max="7" width="12.42578125" customWidth="1"/>
    <col min="8" max="8" width="22.85546875" bestFit="1" customWidth="1"/>
    <col min="10" max="10" width="12" bestFit="1" customWidth="1"/>
    <col min="11" max="11" width="16.28515625" bestFit="1" customWidth="1"/>
    <col min="13" max="13" width="18.42578125" bestFit="1" customWidth="1"/>
    <col min="14" max="14" width="16.28515625" bestFit="1" customWidth="1"/>
    <col min="19" max="19" width="18.140625" bestFit="1" customWidth="1"/>
    <col min="20" max="20" width="13.5703125" bestFit="1" customWidth="1"/>
    <col min="25" max="25" width="14.7109375" bestFit="1" customWidth="1"/>
  </cols>
  <sheetData>
    <row r="1" spans="1:29" x14ac:dyDescent="0.25">
      <c r="A1" s="70" t="s">
        <v>104</v>
      </c>
      <c r="B1" s="70" t="s">
        <v>105</v>
      </c>
      <c r="C1" s="70" t="s">
        <v>122</v>
      </c>
      <c r="D1" s="70" t="s">
        <v>123</v>
      </c>
      <c r="E1" s="70" t="s">
        <v>124</v>
      </c>
      <c r="F1" s="70" t="s">
        <v>42</v>
      </c>
      <c r="G1" s="70" t="s">
        <v>41</v>
      </c>
      <c r="H1" s="71" t="s">
        <v>43</v>
      </c>
      <c r="J1" s="70" t="s">
        <v>137</v>
      </c>
      <c r="K1" s="70" t="s">
        <v>107</v>
      </c>
      <c r="L1" s="45" t="s">
        <v>19</v>
      </c>
      <c r="M1" s="45" t="s">
        <v>2</v>
      </c>
      <c r="N1" s="54" t="s">
        <v>103</v>
      </c>
      <c r="O1" s="43" t="s">
        <v>108</v>
      </c>
      <c r="P1" s="43"/>
      <c r="Q1" s="74" t="s">
        <v>110</v>
      </c>
      <c r="R1" s="70" t="s">
        <v>111</v>
      </c>
      <c r="S1" s="69" t="s">
        <v>112</v>
      </c>
      <c r="T1" s="45" t="s">
        <v>117</v>
      </c>
      <c r="U1" s="70" t="s">
        <v>119</v>
      </c>
      <c r="V1" s="70" t="s">
        <v>122</v>
      </c>
      <c r="W1" s="70" t="s">
        <v>123</v>
      </c>
      <c r="X1" s="70" t="s">
        <v>124</v>
      </c>
      <c r="Y1" s="45" t="s">
        <v>118</v>
      </c>
      <c r="Z1" s="70" t="s">
        <v>119</v>
      </c>
      <c r="AA1" s="70" t="s">
        <v>122</v>
      </c>
      <c r="AB1" s="70" t="s">
        <v>123</v>
      </c>
      <c r="AC1" s="70" t="s">
        <v>124</v>
      </c>
    </row>
    <row r="2" spans="1:29" x14ac:dyDescent="0.25">
      <c r="A2" s="3">
        <v>1001096125</v>
      </c>
      <c r="B2" s="66" t="s">
        <v>125</v>
      </c>
      <c r="C2" s="3" t="s">
        <v>126</v>
      </c>
      <c r="D2" s="3" t="s">
        <v>127</v>
      </c>
      <c r="E2" s="3" t="s">
        <v>128</v>
      </c>
      <c r="F2" s="66" t="str">
        <f>VLOOKUP(A2,Cliente,5,0)</f>
        <v>Cll 152A 99-60</v>
      </c>
      <c r="G2" s="3">
        <f>VLOOKUP(A2,Cliente,4,0)</f>
        <v>3012514581</v>
      </c>
      <c r="H2" s="3" t="str">
        <f>VLOOKUP(A2,Cliente,6,0)</f>
        <v>samicasta11@gmail.com</v>
      </c>
      <c r="J2" s="75" t="s">
        <v>121</v>
      </c>
      <c r="K2" s="3">
        <v>1801</v>
      </c>
      <c r="L2" s="3">
        <v>11</v>
      </c>
      <c r="M2" s="3" t="str">
        <f>VLOOKUP(K2,Producto,2,0)</f>
        <v>Alcohol Antiseptico</v>
      </c>
      <c r="N2" s="68">
        <f>VLOOKUP(K2,Producto,3,0)</f>
        <v>4700</v>
      </c>
      <c r="O2" s="73">
        <f>SUM(L2*N2)</f>
        <v>51700</v>
      </c>
      <c r="P2" s="73"/>
      <c r="Q2" s="78">
        <v>441207</v>
      </c>
      <c r="R2" s="78">
        <v>103493</v>
      </c>
      <c r="S2" s="78">
        <v>54470</v>
      </c>
      <c r="T2" s="3">
        <v>1019602056</v>
      </c>
      <c r="U2" s="3" t="s">
        <v>129</v>
      </c>
      <c r="V2" s="3" t="s">
        <v>130</v>
      </c>
      <c r="W2" s="3" t="s">
        <v>131</v>
      </c>
      <c r="X2" s="3" t="s">
        <v>132</v>
      </c>
      <c r="Y2" s="3">
        <v>1192831945</v>
      </c>
      <c r="Z2" s="3" t="s">
        <v>133</v>
      </c>
      <c r="AA2" s="3" t="s">
        <v>134</v>
      </c>
      <c r="AB2" s="3" t="s">
        <v>135</v>
      </c>
      <c r="AC2" s="3" t="s">
        <v>136</v>
      </c>
    </row>
    <row r="3" spans="1:29" x14ac:dyDescent="0.25">
      <c r="A3" s="3">
        <v>1001096125</v>
      </c>
      <c r="B3" s="66" t="s">
        <v>125</v>
      </c>
      <c r="C3" s="3" t="s">
        <v>126</v>
      </c>
      <c r="D3" s="3" t="s">
        <v>127</v>
      </c>
      <c r="E3" s="3" t="s">
        <v>128</v>
      </c>
      <c r="F3" s="66" t="str">
        <f>VLOOKUP(A3,Cliente,5,0)</f>
        <v>Cll 152A 99-60</v>
      </c>
      <c r="G3" s="3">
        <f>VLOOKUP(A3,Cliente,4,0)</f>
        <v>3012514581</v>
      </c>
      <c r="H3" s="3" t="str">
        <f>VLOOKUP(A3,Cliente,6,0)</f>
        <v>samicasta11@gmail.com</v>
      </c>
      <c r="J3" s="76"/>
      <c r="K3" s="3">
        <v>1802</v>
      </c>
      <c r="L3" s="3">
        <v>12</v>
      </c>
      <c r="M3" s="3" t="str">
        <f>VLOOKUP(K3,Producto,2,0)</f>
        <v xml:space="preserve">Tapabocas Mask </v>
      </c>
      <c r="N3" s="68">
        <f>VLOOKUP(K3,Producto,3,0)</f>
        <v>1000</v>
      </c>
      <c r="O3" s="73">
        <f t="shared" ref="O3:O6" si="0">SUM(L3*N3)</f>
        <v>12000</v>
      </c>
      <c r="P3" s="73"/>
      <c r="Q3" s="79"/>
      <c r="R3" s="79"/>
      <c r="S3" s="79"/>
      <c r="T3" s="3">
        <v>1019602056</v>
      </c>
      <c r="U3" s="3" t="s">
        <v>129</v>
      </c>
      <c r="V3" s="3" t="s">
        <v>130</v>
      </c>
      <c r="W3" s="3" t="s">
        <v>131</v>
      </c>
      <c r="X3" s="3" t="s">
        <v>132</v>
      </c>
      <c r="Y3" s="3">
        <v>1192831945</v>
      </c>
      <c r="Z3" s="3" t="s">
        <v>133</v>
      </c>
      <c r="AA3" s="3" t="s">
        <v>134</v>
      </c>
      <c r="AB3" s="3" t="s">
        <v>135</v>
      </c>
      <c r="AC3" s="3" t="s">
        <v>136</v>
      </c>
    </row>
    <row r="4" spans="1:29" x14ac:dyDescent="0.25">
      <c r="A4" s="3">
        <v>1001096125</v>
      </c>
      <c r="B4" s="66" t="s">
        <v>125</v>
      </c>
      <c r="C4" s="3" t="s">
        <v>126</v>
      </c>
      <c r="D4" s="3" t="s">
        <v>127</v>
      </c>
      <c r="E4" s="3" t="s">
        <v>128</v>
      </c>
      <c r="F4" s="66" t="str">
        <f>VLOOKUP(A4,Cliente,5,0)</f>
        <v>Cll 152A 99-60</v>
      </c>
      <c r="G4" s="3">
        <f>VLOOKUP(A4,Cliente,4,0)</f>
        <v>3012514581</v>
      </c>
      <c r="H4" s="3" t="str">
        <f>VLOOKUP(A4,Cliente,6,0)</f>
        <v>samicasta11@gmail.com</v>
      </c>
      <c r="J4" s="76"/>
      <c r="K4" s="3">
        <v>1805</v>
      </c>
      <c r="L4" s="3">
        <v>10</v>
      </c>
      <c r="M4" s="3" t="str">
        <f>VLOOKUP(K4,Producto,2,0)</f>
        <v>Vitamina C</v>
      </c>
      <c r="N4" s="68">
        <f>VLOOKUP(K4,Producto,3,0)</f>
        <v>40700</v>
      </c>
      <c r="O4" s="73">
        <f t="shared" si="0"/>
        <v>407000</v>
      </c>
      <c r="P4" s="73"/>
      <c r="Q4" s="79"/>
      <c r="R4" s="79"/>
      <c r="S4" s="79"/>
      <c r="T4" s="3">
        <v>1019602056</v>
      </c>
      <c r="U4" s="3" t="s">
        <v>129</v>
      </c>
      <c r="V4" s="3" t="s">
        <v>130</v>
      </c>
      <c r="W4" s="3" t="s">
        <v>131</v>
      </c>
      <c r="X4" s="3" t="s">
        <v>132</v>
      </c>
      <c r="Y4" s="3">
        <v>1192831945</v>
      </c>
      <c r="Z4" s="3" t="s">
        <v>133</v>
      </c>
      <c r="AA4" s="3" t="s">
        <v>134</v>
      </c>
      <c r="AB4" s="3" t="s">
        <v>135</v>
      </c>
      <c r="AC4" s="3" t="s">
        <v>136</v>
      </c>
    </row>
    <row r="5" spans="1:29" x14ac:dyDescent="0.25">
      <c r="A5" s="3">
        <v>1001096125</v>
      </c>
      <c r="B5" s="66" t="s">
        <v>125</v>
      </c>
      <c r="C5" s="3" t="s">
        <v>126</v>
      </c>
      <c r="D5" s="3" t="s">
        <v>127</v>
      </c>
      <c r="E5" s="3" t="s">
        <v>128</v>
      </c>
      <c r="F5" s="66" t="str">
        <f>VLOOKUP(A5,Cliente,5,0)</f>
        <v>Cll 152A 99-60</v>
      </c>
      <c r="G5" s="3">
        <f>VLOOKUP(A5,Cliente,4,0)</f>
        <v>3012514581</v>
      </c>
      <c r="H5" s="3" t="str">
        <f>VLOOKUP(A5,Cliente,6,0)</f>
        <v>samicasta11@gmail.com</v>
      </c>
      <c r="J5" s="76"/>
      <c r="K5" s="3">
        <v>2008</v>
      </c>
      <c r="L5" s="3">
        <v>3</v>
      </c>
      <c r="M5" s="3" t="str">
        <f>VLOOKUP(K5,Producto,2,0)</f>
        <v>Dolex Gripa</v>
      </c>
      <c r="N5" s="68">
        <f>VLOOKUP(K5,Producto,3,0)</f>
        <v>11400</v>
      </c>
      <c r="O5" s="73">
        <f t="shared" si="0"/>
        <v>34200</v>
      </c>
      <c r="P5" s="73"/>
      <c r="Q5" s="79"/>
      <c r="R5" s="79"/>
      <c r="S5" s="79"/>
      <c r="T5" s="3">
        <v>1019602056</v>
      </c>
      <c r="U5" s="3" t="s">
        <v>129</v>
      </c>
      <c r="V5" s="3" t="s">
        <v>130</v>
      </c>
      <c r="W5" s="3" t="s">
        <v>131</v>
      </c>
      <c r="X5" s="3" t="s">
        <v>132</v>
      </c>
      <c r="Y5" s="3">
        <v>1192831945</v>
      </c>
      <c r="Z5" s="3" t="s">
        <v>133</v>
      </c>
      <c r="AA5" s="3" t="s">
        <v>134</v>
      </c>
      <c r="AB5" s="3" t="s">
        <v>135</v>
      </c>
      <c r="AC5" s="3" t="s">
        <v>136</v>
      </c>
    </row>
    <row r="6" spans="1:29" x14ac:dyDescent="0.25">
      <c r="A6" s="3">
        <v>1001096125</v>
      </c>
      <c r="B6" s="66" t="s">
        <v>125</v>
      </c>
      <c r="C6" s="3" t="s">
        <v>126</v>
      </c>
      <c r="D6" s="3" t="s">
        <v>127</v>
      </c>
      <c r="E6" s="3" t="s">
        <v>128</v>
      </c>
      <c r="F6" s="66" t="str">
        <f>VLOOKUP(A6,Cliente,5,0)</f>
        <v>Cll 152A 99-60</v>
      </c>
      <c r="G6" s="3">
        <f>VLOOKUP(A6,Cliente,4,0)</f>
        <v>3012514581</v>
      </c>
      <c r="H6" s="3" t="str">
        <f>VLOOKUP(A6,Cliente,6,0)</f>
        <v>samicasta11@gmail.com</v>
      </c>
      <c r="J6" s="77"/>
      <c r="K6" s="3">
        <v>2011</v>
      </c>
      <c r="L6" s="3">
        <v>2</v>
      </c>
      <c r="M6" s="3" t="str">
        <f>VLOOKUP(K6,Producto,2,0)</f>
        <v xml:space="preserve">Unesia </v>
      </c>
      <c r="N6" s="68">
        <f>VLOOKUP(K6,Producto,3,0)</f>
        <v>19900</v>
      </c>
      <c r="O6" s="73">
        <f t="shared" si="0"/>
        <v>39800</v>
      </c>
      <c r="P6" s="73"/>
      <c r="Q6" s="80"/>
      <c r="R6" s="80"/>
      <c r="S6" s="80"/>
      <c r="T6" s="3">
        <v>1019602056</v>
      </c>
      <c r="U6" s="3" t="s">
        <v>129</v>
      </c>
      <c r="V6" s="3" t="s">
        <v>130</v>
      </c>
      <c r="W6" s="3" t="s">
        <v>131</v>
      </c>
      <c r="X6" s="3" t="s">
        <v>132</v>
      </c>
      <c r="Y6" s="3">
        <v>1192831945</v>
      </c>
      <c r="Z6" s="3" t="s">
        <v>133</v>
      </c>
      <c r="AA6" s="3" t="s">
        <v>134</v>
      </c>
      <c r="AB6" s="3" t="s">
        <v>135</v>
      </c>
      <c r="AC6" s="3" t="s">
        <v>136</v>
      </c>
    </row>
    <row r="8" spans="1:29" x14ac:dyDescent="0.25">
      <c r="C8" s="87" t="s">
        <v>139</v>
      </c>
      <c r="D8" s="87"/>
    </row>
    <row r="9" spans="1:29" x14ac:dyDescent="0.25">
      <c r="C9" s="70" t="s">
        <v>104</v>
      </c>
      <c r="D9" s="70" t="s">
        <v>137</v>
      </c>
    </row>
    <row r="10" spans="1:29" x14ac:dyDescent="0.25">
      <c r="C10" s="1">
        <v>1001096125</v>
      </c>
      <c r="D10" s="3" t="s">
        <v>121</v>
      </c>
    </row>
  </sheetData>
  <mergeCells count="11">
    <mergeCell ref="C8:D8"/>
    <mergeCell ref="O1:P1"/>
    <mergeCell ref="J2:J6"/>
    <mergeCell ref="O2:P2"/>
    <mergeCell ref="Q2:Q6"/>
    <mergeCell ref="R2:R6"/>
    <mergeCell ref="S2:S6"/>
    <mergeCell ref="O3:P3"/>
    <mergeCell ref="O4:P4"/>
    <mergeCell ref="O5:P5"/>
    <mergeCell ref="O6:P6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BA512DC-BA50-4150-BDFC-3DFC5DBEF6DF}">
          <x14:formula1>
            <xm:f>Cliente!$A$2:$A$6</xm:f>
          </x14:formula1>
          <xm:sqref>A2:A6 C10</xm:sqref>
        </x14:dataValidation>
        <x14:dataValidation type="list" allowBlank="1" showInputMessage="1" showErrorMessage="1" xr:uid="{A540226F-2002-42F1-8CFD-76ED154B848F}">
          <x14:formula1>
            <xm:f>Producto!$A$2:$A$12</xm:f>
          </x14:formula1>
          <xm:sqref>K2:K6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4</vt:i4>
      </vt:variant>
    </vt:vector>
  </HeadingPairs>
  <TitlesOfParts>
    <vt:vector size="14" baseType="lpstr">
      <vt:lpstr>Inventario</vt:lpstr>
      <vt:lpstr>Cliente</vt:lpstr>
      <vt:lpstr>Proveedores</vt:lpstr>
      <vt:lpstr>Empleado</vt:lpstr>
      <vt:lpstr>Producto</vt:lpstr>
      <vt:lpstr>Factura</vt:lpstr>
      <vt:lpstr>Normalizacion</vt:lpstr>
      <vt:lpstr>1FN</vt:lpstr>
      <vt:lpstr>2FN</vt:lpstr>
      <vt:lpstr>3FN</vt:lpstr>
      <vt:lpstr>Cliente</vt:lpstr>
      <vt:lpstr>Producto</vt:lpstr>
      <vt:lpstr>Proveedor</vt:lpstr>
      <vt:lpstr>Vendedor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2021-03-17T21:48:20Z</dcterms:created>
  <dcterms:modified xsi:type="dcterms:W3CDTF">2021-03-20T00:30:17Z</dcterms:modified>
</cp:coreProperties>
</file>