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24226"/>
  <xr:revisionPtr revIDLastSave="0" documentId="13_ncr:1_{7833A016-B2FB-42FC-A260-3462713593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inomial fequency" sheetId="5" r:id="rId1"/>
    <sheet name="trip frequency" sheetId="4" r:id="rId2"/>
    <sheet name="category index" sheetId="1" r:id="rId3"/>
    <sheet name="regression" sheetId="6" r:id="rId4"/>
  </sheets>
  <definedNames>
    <definedName name="solver_adj" localSheetId="0" hidden="1">'binomial fequency'!$I$9:$I$12</definedName>
    <definedName name="solver_adj" localSheetId="2" hidden="1">'category index'!#REF!</definedName>
    <definedName name="solver_adj" localSheetId="3" hidden="1">regression!$C$11:$F$11</definedName>
    <definedName name="solver_adj" localSheetId="1" hidden="1">'trip frequency'!$J$9:$M$12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0" hidden="1">2</definedName>
    <definedName name="solver_neg" localSheetId="2" hidden="1">1</definedName>
    <definedName name="solver_neg" localSheetId="3" hidden="1">2</definedName>
    <definedName name="solver_neg" localSheetId="1" hidden="1">2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opt" localSheetId="0" hidden="1">'binomial fequency'!$N$13</definedName>
    <definedName name="solver_opt" localSheetId="2" hidden="1">'category index'!#REF!</definedName>
    <definedName name="solver_opt" localSheetId="3" hidden="1">regression!$J$13</definedName>
    <definedName name="solver_opt" localSheetId="1" hidden="1">'trip frequency'!$AH$13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0" hidden="1">2</definedName>
    <definedName name="solver_typ" localSheetId="2" hidden="1">1</definedName>
    <definedName name="solver_typ" localSheetId="3" hidden="1">2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5" l="1"/>
  <c r="I15" i="5"/>
  <c r="J15" i="5" s="1"/>
  <c r="L15" i="5" s="1"/>
  <c r="G57" i="4"/>
  <c r="I15" i="4"/>
  <c r="I31" i="6" l="1"/>
  <c r="I23" i="6"/>
  <c r="J23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J31" i="6"/>
  <c r="I32" i="6"/>
  <c r="J32" i="6" s="1"/>
  <c r="I33" i="6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J33" i="6"/>
  <c r="I15" i="6"/>
  <c r="J15" i="6" s="1"/>
  <c r="J12" i="6" l="1"/>
  <c r="J13" i="6"/>
  <c r="Y8" i="1" l="1"/>
  <c r="F13" i="1"/>
  <c r="J52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K46" i="1" s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H53" i="1"/>
  <c r="I53" i="1"/>
  <c r="J53" i="1"/>
  <c r="H54" i="1"/>
  <c r="I54" i="1"/>
  <c r="J54" i="1"/>
  <c r="H55" i="1"/>
  <c r="I55" i="1"/>
  <c r="J55" i="1"/>
  <c r="I42" i="5"/>
  <c r="J42" i="5" s="1"/>
  <c r="L42" i="5" s="1"/>
  <c r="N42" i="5" s="1"/>
  <c r="I43" i="5"/>
  <c r="J43" i="5" s="1"/>
  <c r="L43" i="5" s="1"/>
  <c r="N43" i="5" s="1"/>
  <c r="I44" i="5"/>
  <c r="J44" i="5" s="1"/>
  <c r="L44" i="5" s="1"/>
  <c r="N44" i="5" s="1"/>
  <c r="I45" i="5"/>
  <c r="J45" i="5" s="1"/>
  <c r="L45" i="5" s="1"/>
  <c r="N45" i="5" s="1"/>
  <c r="I46" i="5"/>
  <c r="J46" i="5" s="1"/>
  <c r="L46" i="5" s="1"/>
  <c r="N46" i="5" s="1"/>
  <c r="I47" i="5"/>
  <c r="J47" i="5" s="1"/>
  <c r="L47" i="5" s="1"/>
  <c r="N47" i="5" s="1"/>
  <c r="I48" i="5"/>
  <c r="J48" i="5" s="1"/>
  <c r="L48" i="5" s="1"/>
  <c r="N48" i="5" s="1"/>
  <c r="I49" i="5"/>
  <c r="J49" i="5" s="1"/>
  <c r="L49" i="5" s="1"/>
  <c r="N49" i="5" s="1"/>
  <c r="I50" i="5"/>
  <c r="J50" i="5" s="1"/>
  <c r="L50" i="5" s="1"/>
  <c r="N50" i="5" s="1"/>
  <c r="I51" i="5"/>
  <c r="J51" i="5" s="1"/>
  <c r="L51" i="5" s="1"/>
  <c r="N51" i="5" s="1"/>
  <c r="I52" i="5"/>
  <c r="J52" i="5" s="1"/>
  <c r="L52" i="5" s="1"/>
  <c r="N52" i="5" s="1"/>
  <c r="I53" i="5"/>
  <c r="J53" i="5" s="1"/>
  <c r="L53" i="5" s="1"/>
  <c r="N53" i="5" s="1"/>
  <c r="I54" i="5"/>
  <c r="J54" i="5" s="1"/>
  <c r="L54" i="5" s="1"/>
  <c r="N54" i="5" s="1"/>
  <c r="I55" i="5"/>
  <c r="J55" i="5" s="1"/>
  <c r="L55" i="5" s="1"/>
  <c r="N55" i="5" s="1"/>
  <c r="I50" i="4"/>
  <c r="O50" i="4" s="1"/>
  <c r="J50" i="4"/>
  <c r="P50" i="4" s="1"/>
  <c r="K50" i="4"/>
  <c r="Q50" i="4" s="1"/>
  <c r="L50" i="4"/>
  <c r="R50" i="4" s="1"/>
  <c r="M50" i="4"/>
  <c r="S50" i="4" s="1"/>
  <c r="I51" i="4"/>
  <c r="O51" i="4" s="1"/>
  <c r="J51" i="4"/>
  <c r="P51" i="4" s="1"/>
  <c r="K51" i="4"/>
  <c r="Q51" i="4" s="1"/>
  <c r="L51" i="4"/>
  <c r="R51" i="4" s="1"/>
  <c r="M51" i="4"/>
  <c r="S51" i="4" s="1"/>
  <c r="I52" i="4"/>
  <c r="O52" i="4" s="1"/>
  <c r="J52" i="4"/>
  <c r="P52" i="4" s="1"/>
  <c r="K52" i="4"/>
  <c r="Q52" i="4" s="1"/>
  <c r="L52" i="4"/>
  <c r="R52" i="4" s="1"/>
  <c r="M52" i="4"/>
  <c r="S52" i="4" s="1"/>
  <c r="I53" i="4"/>
  <c r="O53" i="4" s="1"/>
  <c r="J53" i="4"/>
  <c r="P53" i="4" s="1"/>
  <c r="K53" i="4"/>
  <c r="Q53" i="4" s="1"/>
  <c r="L53" i="4"/>
  <c r="R53" i="4" s="1"/>
  <c r="M53" i="4"/>
  <c r="S53" i="4" s="1"/>
  <c r="I54" i="4"/>
  <c r="O54" i="4" s="1"/>
  <c r="J54" i="4"/>
  <c r="P54" i="4" s="1"/>
  <c r="K54" i="4"/>
  <c r="Q54" i="4" s="1"/>
  <c r="L54" i="4"/>
  <c r="R54" i="4" s="1"/>
  <c r="M54" i="4"/>
  <c r="S54" i="4" s="1"/>
  <c r="I55" i="4"/>
  <c r="O55" i="4" s="1"/>
  <c r="J55" i="4"/>
  <c r="P55" i="4" s="1"/>
  <c r="K55" i="4"/>
  <c r="Q55" i="4" s="1"/>
  <c r="L55" i="4"/>
  <c r="R55" i="4" s="1"/>
  <c r="M55" i="4"/>
  <c r="S55" i="4" s="1"/>
  <c r="I42" i="4"/>
  <c r="O42" i="4" s="1"/>
  <c r="J42" i="4"/>
  <c r="P42" i="4" s="1"/>
  <c r="K42" i="4"/>
  <c r="Q42" i="4" s="1"/>
  <c r="L42" i="4"/>
  <c r="R42" i="4" s="1"/>
  <c r="M42" i="4"/>
  <c r="S42" i="4" s="1"/>
  <c r="I43" i="4"/>
  <c r="O43" i="4" s="1"/>
  <c r="J43" i="4"/>
  <c r="P43" i="4" s="1"/>
  <c r="K43" i="4"/>
  <c r="Q43" i="4" s="1"/>
  <c r="L43" i="4"/>
  <c r="R43" i="4" s="1"/>
  <c r="M43" i="4"/>
  <c r="S43" i="4" s="1"/>
  <c r="I44" i="4"/>
  <c r="O44" i="4" s="1"/>
  <c r="J44" i="4"/>
  <c r="P44" i="4" s="1"/>
  <c r="K44" i="4"/>
  <c r="Q44" i="4" s="1"/>
  <c r="L44" i="4"/>
  <c r="R44" i="4" s="1"/>
  <c r="M44" i="4"/>
  <c r="S44" i="4" s="1"/>
  <c r="I45" i="4"/>
  <c r="O45" i="4" s="1"/>
  <c r="J45" i="4"/>
  <c r="P45" i="4" s="1"/>
  <c r="K45" i="4"/>
  <c r="Q45" i="4" s="1"/>
  <c r="L45" i="4"/>
  <c r="R45" i="4" s="1"/>
  <c r="M45" i="4"/>
  <c r="S45" i="4" s="1"/>
  <c r="I46" i="4"/>
  <c r="O46" i="4" s="1"/>
  <c r="J46" i="4"/>
  <c r="P46" i="4" s="1"/>
  <c r="K46" i="4"/>
  <c r="Q46" i="4" s="1"/>
  <c r="L46" i="4"/>
  <c r="R46" i="4" s="1"/>
  <c r="M46" i="4"/>
  <c r="S46" i="4" s="1"/>
  <c r="I47" i="4"/>
  <c r="O47" i="4" s="1"/>
  <c r="J47" i="4"/>
  <c r="P47" i="4" s="1"/>
  <c r="K47" i="4"/>
  <c r="Q47" i="4" s="1"/>
  <c r="L47" i="4"/>
  <c r="R47" i="4" s="1"/>
  <c r="M47" i="4"/>
  <c r="S47" i="4" s="1"/>
  <c r="I48" i="4"/>
  <c r="O48" i="4" s="1"/>
  <c r="J48" i="4"/>
  <c r="P48" i="4" s="1"/>
  <c r="K48" i="4"/>
  <c r="Q48" i="4" s="1"/>
  <c r="L48" i="4"/>
  <c r="R48" i="4" s="1"/>
  <c r="M48" i="4"/>
  <c r="S48" i="4" s="1"/>
  <c r="I49" i="4"/>
  <c r="O49" i="4" s="1"/>
  <c r="J49" i="4"/>
  <c r="P49" i="4" s="1"/>
  <c r="K49" i="4"/>
  <c r="Q49" i="4" s="1"/>
  <c r="L49" i="4"/>
  <c r="R49" i="4" s="1"/>
  <c r="M49" i="4"/>
  <c r="S49" i="4" s="1"/>
  <c r="N12" i="5" l="1"/>
  <c r="K54" i="1"/>
  <c r="K51" i="1"/>
  <c r="K43" i="1"/>
  <c r="K48" i="1"/>
  <c r="K45" i="1"/>
  <c r="K53" i="1"/>
  <c r="K50" i="1"/>
  <c r="K42" i="1"/>
  <c r="K47" i="1"/>
  <c r="K55" i="1"/>
  <c r="K52" i="1"/>
  <c r="K44" i="1"/>
  <c r="K49" i="1"/>
  <c r="T54" i="4"/>
  <c r="V54" i="4" s="1"/>
  <c r="T53" i="4"/>
  <c r="V53" i="4" s="1"/>
  <c r="T51" i="4"/>
  <c r="V51" i="4" s="1"/>
  <c r="T50" i="4"/>
  <c r="X50" i="4" s="1"/>
  <c r="T55" i="4"/>
  <c r="V55" i="4" s="1"/>
  <c r="T52" i="4"/>
  <c r="X52" i="4" s="1"/>
  <c r="T42" i="4"/>
  <c r="Y42" i="4" s="1"/>
  <c r="T48" i="4"/>
  <c r="V48" i="4" s="1"/>
  <c r="T47" i="4"/>
  <c r="Z47" i="4" s="1"/>
  <c r="T43" i="4"/>
  <c r="Z43" i="4" s="1"/>
  <c r="AG43" i="4" s="1"/>
  <c r="AH43" i="4" s="1"/>
  <c r="T46" i="4"/>
  <c r="Z46" i="4" s="1"/>
  <c r="T44" i="4"/>
  <c r="V44" i="4" s="1"/>
  <c r="T49" i="4"/>
  <c r="W49" i="4" s="1"/>
  <c r="T45" i="4"/>
  <c r="X45" i="4" s="1"/>
  <c r="I41" i="5"/>
  <c r="J41" i="5" s="1"/>
  <c r="L41" i="5" s="1"/>
  <c r="I40" i="5"/>
  <c r="J40" i="5" s="1"/>
  <c r="L40" i="5" s="1"/>
  <c r="I39" i="5"/>
  <c r="J39" i="5" s="1"/>
  <c r="L39" i="5" s="1"/>
  <c r="I38" i="5"/>
  <c r="J38" i="5" s="1"/>
  <c r="L38" i="5" s="1"/>
  <c r="I37" i="5"/>
  <c r="J37" i="5" s="1"/>
  <c r="L37" i="5" s="1"/>
  <c r="I36" i="5"/>
  <c r="J36" i="5" s="1"/>
  <c r="L36" i="5" s="1"/>
  <c r="I35" i="5"/>
  <c r="J35" i="5" s="1"/>
  <c r="L35" i="5" s="1"/>
  <c r="I34" i="5"/>
  <c r="J34" i="5" s="1"/>
  <c r="L34" i="5" s="1"/>
  <c r="I33" i="5"/>
  <c r="J33" i="5" s="1"/>
  <c r="L33" i="5" s="1"/>
  <c r="I32" i="5"/>
  <c r="J32" i="5" s="1"/>
  <c r="L32" i="5" s="1"/>
  <c r="I31" i="5"/>
  <c r="J31" i="5" s="1"/>
  <c r="L31" i="5" s="1"/>
  <c r="I30" i="5"/>
  <c r="J30" i="5" s="1"/>
  <c r="L30" i="5" s="1"/>
  <c r="I29" i="5"/>
  <c r="J29" i="5" s="1"/>
  <c r="L29" i="5" s="1"/>
  <c r="I28" i="5"/>
  <c r="J28" i="5" s="1"/>
  <c r="L28" i="5" s="1"/>
  <c r="I27" i="5"/>
  <c r="J27" i="5" s="1"/>
  <c r="L27" i="5" s="1"/>
  <c r="I26" i="5"/>
  <c r="J26" i="5" s="1"/>
  <c r="L26" i="5" s="1"/>
  <c r="I25" i="5"/>
  <c r="J25" i="5" s="1"/>
  <c r="L25" i="5" s="1"/>
  <c r="I24" i="5"/>
  <c r="J24" i="5" s="1"/>
  <c r="L24" i="5" s="1"/>
  <c r="I23" i="5"/>
  <c r="J23" i="5" s="1"/>
  <c r="L23" i="5" s="1"/>
  <c r="I22" i="5"/>
  <c r="J22" i="5" s="1"/>
  <c r="L22" i="5" s="1"/>
  <c r="I21" i="5"/>
  <c r="J21" i="5" s="1"/>
  <c r="L21" i="5" s="1"/>
  <c r="I20" i="5"/>
  <c r="J20" i="5" s="1"/>
  <c r="L20" i="5" s="1"/>
  <c r="I19" i="5"/>
  <c r="J19" i="5" s="1"/>
  <c r="L19" i="5" s="1"/>
  <c r="I18" i="5"/>
  <c r="J18" i="5" s="1"/>
  <c r="L18" i="5" s="1"/>
  <c r="I17" i="5"/>
  <c r="J17" i="5" s="1"/>
  <c r="L17" i="5" s="1"/>
  <c r="I16" i="5"/>
  <c r="J16" i="5" s="1"/>
  <c r="L16" i="5" s="1"/>
  <c r="W50" i="4" l="1"/>
  <c r="W53" i="4"/>
  <c r="V50" i="4"/>
  <c r="Z50" i="4"/>
  <c r="Z53" i="4"/>
  <c r="Z54" i="4"/>
  <c r="Z42" i="4"/>
  <c r="AG42" i="4" s="1"/>
  <c r="AH42" i="4" s="1"/>
  <c r="Z55" i="4"/>
  <c r="Y53" i="4"/>
  <c r="X53" i="4"/>
  <c r="AG53" i="4" s="1"/>
  <c r="AH53" i="4" s="1"/>
  <c r="W55" i="4"/>
  <c r="W54" i="4"/>
  <c r="Z51" i="4"/>
  <c r="Y50" i="4"/>
  <c r="AG50" i="4" s="1"/>
  <c r="AH50" i="4" s="1"/>
  <c r="V52" i="4"/>
  <c r="W51" i="4"/>
  <c r="X54" i="4"/>
  <c r="Y45" i="4"/>
  <c r="W52" i="4"/>
  <c r="AG52" i="4" s="1"/>
  <c r="AH52" i="4" s="1"/>
  <c r="X51" i="4"/>
  <c r="AG51" i="4" s="1"/>
  <c r="AH51" i="4" s="1"/>
  <c r="Y54" i="4"/>
  <c r="AG54" i="4" s="1"/>
  <c r="AH54" i="4" s="1"/>
  <c r="W47" i="4"/>
  <c r="AG47" i="4" s="1"/>
  <c r="AH47" i="4" s="1"/>
  <c r="Z52" i="4"/>
  <c r="Y55" i="4"/>
  <c r="Y52" i="4"/>
  <c r="Y51" i="4"/>
  <c r="X55" i="4"/>
  <c r="AG55" i="4" s="1"/>
  <c r="AH55" i="4" s="1"/>
  <c r="X42" i="4"/>
  <c r="V45" i="4"/>
  <c r="Z45" i="4"/>
  <c r="AG45" i="4" s="1"/>
  <c r="AH45" i="4" s="1"/>
  <c r="W46" i="4"/>
  <c r="X43" i="4"/>
  <c r="V42" i="4"/>
  <c r="W43" i="4"/>
  <c r="V46" i="4"/>
  <c r="Z49" i="4"/>
  <c r="AG49" i="4" s="1"/>
  <c r="AH49" i="4" s="1"/>
  <c r="X46" i="4"/>
  <c r="AG46" i="4" s="1"/>
  <c r="AH46" i="4" s="1"/>
  <c r="V49" i="4"/>
  <c r="W45" i="4"/>
  <c r="Y46" i="4"/>
  <c r="Y47" i="4"/>
  <c r="X47" i="4"/>
  <c r="X49" i="4"/>
  <c r="V47" i="4"/>
  <c r="W42" i="4"/>
  <c r="Y43" i="4"/>
  <c r="V43" i="4"/>
  <c r="Y44" i="4"/>
  <c r="Y48" i="4"/>
  <c r="AG48" i="4" s="1"/>
  <c r="AH48" i="4" s="1"/>
  <c r="Z44" i="4"/>
  <c r="W44" i="4"/>
  <c r="Y49" i="4"/>
  <c r="X44" i="4"/>
  <c r="AG44" i="4" s="1"/>
  <c r="AH44" i="4" s="1"/>
  <c r="W48" i="4"/>
  <c r="Z48" i="4"/>
  <c r="X48" i="4"/>
  <c r="N16" i="5"/>
  <c r="N20" i="5"/>
  <c r="N17" i="5"/>
  <c r="N33" i="5"/>
  <c r="N23" i="5"/>
  <c r="N21" i="5"/>
  <c r="N26" i="5"/>
  <c r="AH12" i="4" l="1"/>
  <c r="AC53" i="4"/>
  <c r="AE53" i="4" s="1"/>
  <c r="AA50" i="4"/>
  <c r="AA53" i="4"/>
  <c r="AC54" i="4"/>
  <c r="AE54" i="4" s="1"/>
  <c r="AC50" i="4"/>
  <c r="AE50" i="4" s="1"/>
  <c r="AA54" i="4"/>
  <c r="AC52" i="4"/>
  <c r="AE52" i="4" s="1"/>
  <c r="AA45" i="4"/>
  <c r="AA51" i="4"/>
  <c r="AC51" i="4"/>
  <c r="AE51" i="4" s="1"/>
  <c r="AC45" i="4"/>
  <c r="AE45" i="4" s="1"/>
  <c r="AA52" i="4"/>
  <c r="AC47" i="4"/>
  <c r="AE47" i="4" s="1"/>
  <c r="AA49" i="4"/>
  <c r="AA47" i="4"/>
  <c r="AA42" i="4"/>
  <c r="AC55" i="4"/>
  <c r="AE55" i="4" s="1"/>
  <c r="AC43" i="4"/>
  <c r="AE43" i="4" s="1"/>
  <c r="AA55" i="4"/>
  <c r="AC49" i="4"/>
  <c r="AE49" i="4" s="1"/>
  <c r="AA46" i="4"/>
  <c r="AC42" i="4"/>
  <c r="AE42" i="4" s="1"/>
  <c r="AC46" i="4"/>
  <c r="AE46" i="4" s="1"/>
  <c r="AA43" i="4"/>
  <c r="AA48" i="4"/>
  <c r="AA44" i="4"/>
  <c r="AC48" i="4"/>
  <c r="AE48" i="4" s="1"/>
  <c r="AC44" i="4"/>
  <c r="AE44" i="4" s="1"/>
  <c r="N41" i="5"/>
  <c r="N37" i="5"/>
  <c r="N38" i="5"/>
  <c r="N22" i="5"/>
  <c r="N25" i="5"/>
  <c r="N18" i="5"/>
  <c r="N36" i="5"/>
  <c r="N39" i="5"/>
  <c r="N28" i="5"/>
  <c r="N30" i="5"/>
  <c r="N34" i="5"/>
  <c r="N32" i="5"/>
  <c r="N40" i="5"/>
  <c r="AE12" i="4" l="1"/>
  <c r="N19" i="5"/>
  <c r="N24" i="5"/>
  <c r="N35" i="5"/>
  <c r="N31" i="5"/>
  <c r="N27" i="5"/>
  <c r="N29" i="5"/>
  <c r="N13" i="5" l="1"/>
  <c r="I16" i="4"/>
  <c r="J16" i="4"/>
  <c r="P16" i="4" s="1"/>
  <c r="K16" i="4"/>
  <c r="Q16" i="4" s="1"/>
  <c r="L16" i="4"/>
  <c r="R16" i="4" s="1"/>
  <c r="M16" i="4"/>
  <c r="S16" i="4" s="1"/>
  <c r="I17" i="4"/>
  <c r="O17" i="4" s="1"/>
  <c r="J17" i="4"/>
  <c r="P17" i="4" s="1"/>
  <c r="K17" i="4"/>
  <c r="Q17" i="4" s="1"/>
  <c r="L17" i="4"/>
  <c r="R17" i="4" s="1"/>
  <c r="M17" i="4"/>
  <c r="S17" i="4" s="1"/>
  <c r="I18" i="4"/>
  <c r="O18" i="4" s="1"/>
  <c r="J18" i="4"/>
  <c r="P18" i="4" s="1"/>
  <c r="K18" i="4"/>
  <c r="Q18" i="4" s="1"/>
  <c r="L18" i="4"/>
  <c r="R18" i="4" s="1"/>
  <c r="M18" i="4"/>
  <c r="S18" i="4" s="1"/>
  <c r="I19" i="4"/>
  <c r="J19" i="4"/>
  <c r="P19" i="4" s="1"/>
  <c r="K19" i="4"/>
  <c r="L19" i="4"/>
  <c r="R19" i="4" s="1"/>
  <c r="M19" i="4"/>
  <c r="S19" i="4" s="1"/>
  <c r="I20" i="4"/>
  <c r="J20" i="4"/>
  <c r="P20" i="4" s="1"/>
  <c r="K20" i="4"/>
  <c r="Q20" i="4" s="1"/>
  <c r="L20" i="4"/>
  <c r="R20" i="4" s="1"/>
  <c r="M20" i="4"/>
  <c r="S20" i="4" s="1"/>
  <c r="I21" i="4"/>
  <c r="O21" i="4" s="1"/>
  <c r="J21" i="4"/>
  <c r="P21" i="4" s="1"/>
  <c r="K21" i="4"/>
  <c r="Q21" i="4" s="1"/>
  <c r="L21" i="4"/>
  <c r="R21" i="4" s="1"/>
  <c r="M21" i="4"/>
  <c r="S21" i="4" s="1"/>
  <c r="I22" i="4"/>
  <c r="O22" i="4" s="1"/>
  <c r="J22" i="4"/>
  <c r="P22" i="4" s="1"/>
  <c r="K22" i="4"/>
  <c r="Q22" i="4" s="1"/>
  <c r="L22" i="4"/>
  <c r="R22" i="4" s="1"/>
  <c r="M22" i="4"/>
  <c r="S22" i="4" s="1"/>
  <c r="I23" i="4"/>
  <c r="J23" i="4"/>
  <c r="P23" i="4" s="1"/>
  <c r="K23" i="4"/>
  <c r="Q23" i="4" s="1"/>
  <c r="L23" i="4"/>
  <c r="R23" i="4" s="1"/>
  <c r="M23" i="4"/>
  <c r="S23" i="4" s="1"/>
  <c r="I24" i="4"/>
  <c r="J24" i="4"/>
  <c r="P24" i="4" s="1"/>
  <c r="K24" i="4"/>
  <c r="Q24" i="4" s="1"/>
  <c r="L24" i="4"/>
  <c r="R24" i="4" s="1"/>
  <c r="M24" i="4"/>
  <c r="S24" i="4" s="1"/>
  <c r="I25" i="4"/>
  <c r="O25" i="4" s="1"/>
  <c r="J25" i="4"/>
  <c r="P25" i="4" s="1"/>
  <c r="K25" i="4"/>
  <c r="Q25" i="4" s="1"/>
  <c r="L25" i="4"/>
  <c r="R25" i="4" s="1"/>
  <c r="M25" i="4"/>
  <c r="S25" i="4" s="1"/>
  <c r="I26" i="4"/>
  <c r="O26" i="4" s="1"/>
  <c r="J26" i="4"/>
  <c r="P26" i="4" s="1"/>
  <c r="K26" i="4"/>
  <c r="Q26" i="4" s="1"/>
  <c r="L26" i="4"/>
  <c r="R26" i="4" s="1"/>
  <c r="M26" i="4"/>
  <c r="S26" i="4" s="1"/>
  <c r="I27" i="4"/>
  <c r="J27" i="4"/>
  <c r="P27" i="4" s="1"/>
  <c r="K27" i="4"/>
  <c r="Q27" i="4" s="1"/>
  <c r="L27" i="4"/>
  <c r="R27" i="4" s="1"/>
  <c r="M27" i="4"/>
  <c r="S27" i="4" s="1"/>
  <c r="I28" i="4"/>
  <c r="J28" i="4"/>
  <c r="P28" i="4" s="1"/>
  <c r="K28" i="4"/>
  <c r="Q28" i="4" s="1"/>
  <c r="L28" i="4"/>
  <c r="R28" i="4" s="1"/>
  <c r="M28" i="4"/>
  <c r="S28" i="4" s="1"/>
  <c r="I29" i="4"/>
  <c r="J29" i="4"/>
  <c r="P29" i="4" s="1"/>
  <c r="K29" i="4"/>
  <c r="Q29" i="4" s="1"/>
  <c r="L29" i="4"/>
  <c r="R29" i="4" s="1"/>
  <c r="M29" i="4"/>
  <c r="S29" i="4" s="1"/>
  <c r="I30" i="4"/>
  <c r="O30" i="4" s="1"/>
  <c r="J30" i="4"/>
  <c r="P30" i="4" s="1"/>
  <c r="K30" i="4"/>
  <c r="Q30" i="4" s="1"/>
  <c r="L30" i="4"/>
  <c r="R30" i="4" s="1"/>
  <c r="M30" i="4"/>
  <c r="S30" i="4" s="1"/>
  <c r="I31" i="4"/>
  <c r="J31" i="4"/>
  <c r="P31" i="4" s="1"/>
  <c r="K31" i="4"/>
  <c r="Q31" i="4" s="1"/>
  <c r="L31" i="4"/>
  <c r="R31" i="4" s="1"/>
  <c r="M31" i="4"/>
  <c r="S31" i="4" s="1"/>
  <c r="I32" i="4"/>
  <c r="J32" i="4"/>
  <c r="P32" i="4" s="1"/>
  <c r="K32" i="4"/>
  <c r="Q32" i="4" s="1"/>
  <c r="L32" i="4"/>
  <c r="R32" i="4" s="1"/>
  <c r="M32" i="4"/>
  <c r="S32" i="4" s="1"/>
  <c r="I33" i="4"/>
  <c r="O33" i="4" s="1"/>
  <c r="J33" i="4"/>
  <c r="P33" i="4" s="1"/>
  <c r="K33" i="4"/>
  <c r="Q33" i="4" s="1"/>
  <c r="L33" i="4"/>
  <c r="R33" i="4" s="1"/>
  <c r="M33" i="4"/>
  <c r="S33" i="4" s="1"/>
  <c r="I34" i="4"/>
  <c r="O34" i="4" s="1"/>
  <c r="J34" i="4"/>
  <c r="P34" i="4" s="1"/>
  <c r="K34" i="4"/>
  <c r="Q34" i="4" s="1"/>
  <c r="L34" i="4"/>
  <c r="R34" i="4" s="1"/>
  <c r="M34" i="4"/>
  <c r="S34" i="4" s="1"/>
  <c r="I35" i="4"/>
  <c r="J35" i="4"/>
  <c r="P35" i="4" s="1"/>
  <c r="K35" i="4"/>
  <c r="Q35" i="4" s="1"/>
  <c r="L35" i="4"/>
  <c r="R35" i="4" s="1"/>
  <c r="M35" i="4"/>
  <c r="S35" i="4" s="1"/>
  <c r="I36" i="4"/>
  <c r="J36" i="4"/>
  <c r="P36" i="4" s="1"/>
  <c r="K36" i="4"/>
  <c r="Q36" i="4" s="1"/>
  <c r="L36" i="4"/>
  <c r="R36" i="4" s="1"/>
  <c r="M36" i="4"/>
  <c r="S36" i="4" s="1"/>
  <c r="I37" i="4"/>
  <c r="J37" i="4"/>
  <c r="P37" i="4" s="1"/>
  <c r="K37" i="4"/>
  <c r="Q37" i="4" s="1"/>
  <c r="L37" i="4"/>
  <c r="R37" i="4" s="1"/>
  <c r="M37" i="4"/>
  <c r="S37" i="4" s="1"/>
  <c r="I38" i="4"/>
  <c r="O38" i="4" s="1"/>
  <c r="J38" i="4"/>
  <c r="P38" i="4" s="1"/>
  <c r="K38" i="4"/>
  <c r="Q38" i="4" s="1"/>
  <c r="L38" i="4"/>
  <c r="R38" i="4" s="1"/>
  <c r="M38" i="4"/>
  <c r="S38" i="4" s="1"/>
  <c r="I39" i="4"/>
  <c r="J39" i="4"/>
  <c r="P39" i="4" s="1"/>
  <c r="K39" i="4"/>
  <c r="Q39" i="4" s="1"/>
  <c r="L39" i="4"/>
  <c r="R39" i="4" s="1"/>
  <c r="M39" i="4"/>
  <c r="S39" i="4" s="1"/>
  <c r="I40" i="4"/>
  <c r="J40" i="4"/>
  <c r="P40" i="4" s="1"/>
  <c r="K40" i="4"/>
  <c r="Q40" i="4" s="1"/>
  <c r="L40" i="4"/>
  <c r="R40" i="4" s="1"/>
  <c r="M40" i="4"/>
  <c r="S40" i="4" s="1"/>
  <c r="I41" i="4"/>
  <c r="J41" i="4"/>
  <c r="P41" i="4" s="1"/>
  <c r="K41" i="4"/>
  <c r="Q41" i="4" s="1"/>
  <c r="L41" i="4"/>
  <c r="R41" i="4" s="1"/>
  <c r="M41" i="4"/>
  <c r="S41" i="4" s="1"/>
  <c r="J15" i="4"/>
  <c r="P15" i="4" s="1"/>
  <c r="K15" i="4"/>
  <c r="Q15" i="4" s="1"/>
  <c r="L15" i="4"/>
  <c r="R15" i="4" s="1"/>
  <c r="M15" i="4"/>
  <c r="S15" i="4" s="1"/>
  <c r="O15" i="4"/>
  <c r="O35" i="4"/>
  <c r="O36" i="4"/>
  <c r="O37" i="4"/>
  <c r="O39" i="4"/>
  <c r="O40" i="4"/>
  <c r="O41" i="4"/>
  <c r="O16" i="4"/>
  <c r="O19" i="4"/>
  <c r="Q19" i="4"/>
  <c r="O20" i="4"/>
  <c r="O23" i="4"/>
  <c r="O24" i="4"/>
  <c r="O27" i="4"/>
  <c r="O28" i="4"/>
  <c r="O29" i="4"/>
  <c r="O31" i="4"/>
  <c r="O32" i="4"/>
  <c r="T33" i="4" l="1"/>
  <c r="W33" i="4" s="1"/>
  <c r="T16" i="4"/>
  <c r="W16" i="4" s="1"/>
  <c r="T31" i="4"/>
  <c r="Y31" i="4" s="1"/>
  <c r="AG31" i="4" s="1"/>
  <c r="AH31" i="4" s="1"/>
  <c r="T27" i="4"/>
  <c r="V27" i="4" s="1"/>
  <c r="T38" i="4"/>
  <c r="Y38" i="4" s="1"/>
  <c r="T19" i="4"/>
  <c r="Y19" i="4" s="1"/>
  <c r="T40" i="4"/>
  <c r="Y40" i="4" s="1"/>
  <c r="T39" i="4"/>
  <c r="W39" i="4" s="1"/>
  <c r="T41" i="4"/>
  <c r="V41" i="4" s="1"/>
  <c r="T37" i="4"/>
  <c r="Z37" i="4" s="1"/>
  <c r="T35" i="4"/>
  <c r="X35" i="4" s="1"/>
  <c r="T34" i="4"/>
  <c r="W34" i="4" s="1"/>
  <c r="T36" i="4"/>
  <c r="Y36" i="4" s="1"/>
  <c r="T28" i="4"/>
  <c r="Y28" i="4" s="1"/>
  <c r="AG28" i="4" s="1"/>
  <c r="AH28" i="4" s="1"/>
  <c r="T20" i="4"/>
  <c r="Y20" i="4" s="1"/>
  <c r="T30" i="4"/>
  <c r="W30" i="4" s="1"/>
  <c r="T23" i="4"/>
  <c r="W23" i="4" s="1"/>
  <c r="T22" i="4"/>
  <c r="W22" i="4" s="1"/>
  <c r="T32" i="4"/>
  <c r="V32" i="4" s="1"/>
  <c r="T24" i="4"/>
  <c r="Y24" i="4" s="1"/>
  <c r="AG24" i="4" s="1"/>
  <c r="AH24" i="4" s="1"/>
  <c r="T26" i="4"/>
  <c r="W26" i="4" s="1"/>
  <c r="T18" i="4"/>
  <c r="W18" i="4" s="1"/>
  <c r="T29" i="4"/>
  <c r="X29" i="4" s="1"/>
  <c r="T25" i="4"/>
  <c r="X25" i="4" s="1"/>
  <c r="T21" i="4"/>
  <c r="X21" i="4" s="1"/>
  <c r="T17" i="4"/>
  <c r="X17" i="4" s="1"/>
  <c r="T15" i="4"/>
  <c r="X15" i="4" s="1"/>
  <c r="O15" i="1"/>
  <c r="O26" i="1"/>
  <c r="O25" i="1"/>
  <c r="O24" i="1"/>
  <c r="O23" i="1"/>
  <c r="O22" i="1"/>
  <c r="O21" i="1"/>
  <c r="O20" i="1"/>
  <c r="O19" i="1"/>
  <c r="O18" i="1"/>
  <c r="O17" i="1"/>
  <c r="O16" i="1"/>
  <c r="Z19" i="4" l="1"/>
  <c r="AG19" i="4" s="1"/>
  <c r="V16" i="4"/>
  <c r="W19" i="4"/>
  <c r="Z16" i="4"/>
  <c r="X19" i="4"/>
  <c r="V19" i="4"/>
  <c r="W28" i="4"/>
  <c r="W27" i="4"/>
  <c r="X27" i="4"/>
  <c r="V31" i="4"/>
  <c r="W31" i="4"/>
  <c r="W38" i="4"/>
  <c r="X30" i="4"/>
  <c r="W20" i="4"/>
  <c r="Z27" i="4"/>
  <c r="Y27" i="4"/>
  <c r="AG27" i="4" s="1"/>
  <c r="AH27" i="4" s="1"/>
  <c r="Y16" i="4"/>
  <c r="AG16" i="4" s="1"/>
  <c r="AH16" i="4" s="1"/>
  <c r="V33" i="4"/>
  <c r="V38" i="4"/>
  <c r="X16" i="4"/>
  <c r="Y22" i="4"/>
  <c r="X33" i="4"/>
  <c r="AG33" i="4" s="1"/>
  <c r="AH33" i="4" s="1"/>
  <c r="V18" i="4"/>
  <c r="Y23" i="4"/>
  <c r="AG23" i="4" s="1"/>
  <c r="X20" i="4"/>
  <c r="Z24" i="4"/>
  <c r="Z31" i="4"/>
  <c r="X31" i="4"/>
  <c r="Z33" i="4"/>
  <c r="Z38" i="4"/>
  <c r="Y39" i="4"/>
  <c r="Y33" i="4"/>
  <c r="Y21" i="4"/>
  <c r="Z18" i="4"/>
  <c r="AG18" i="4" s="1"/>
  <c r="AH18" i="4" s="1"/>
  <c r="V24" i="4"/>
  <c r="X28" i="4"/>
  <c r="W24" i="4"/>
  <c r="V26" i="4"/>
  <c r="Z29" i="4"/>
  <c r="X18" i="4"/>
  <c r="V30" i="4"/>
  <c r="V20" i="4"/>
  <c r="X24" i="4"/>
  <c r="Y30" i="4"/>
  <c r="V35" i="4"/>
  <c r="X38" i="4"/>
  <c r="AG38" i="4" s="1"/>
  <c r="AH38" i="4" s="1"/>
  <c r="X37" i="4"/>
  <c r="Z26" i="4"/>
  <c r="Y26" i="4"/>
  <c r="Z30" i="4"/>
  <c r="AG30" i="4" s="1"/>
  <c r="AH30" i="4" s="1"/>
  <c r="Z20" i="4"/>
  <c r="AG20" i="4" s="1"/>
  <c r="AH20" i="4" s="1"/>
  <c r="W29" i="4"/>
  <c r="AG29" i="4" s="1"/>
  <c r="Z36" i="4"/>
  <c r="Z35" i="4"/>
  <c r="V21" i="4"/>
  <c r="X34" i="4"/>
  <c r="AG34" i="4" s="1"/>
  <c r="AH34" i="4" s="1"/>
  <c r="Y34" i="4"/>
  <c r="V40" i="4"/>
  <c r="Z40" i="4"/>
  <c r="AG40" i="4" s="1"/>
  <c r="AH40" i="4" s="1"/>
  <c r="V36" i="4"/>
  <c r="W36" i="4"/>
  <c r="Z34" i="4"/>
  <c r="V34" i="4"/>
  <c r="X40" i="4"/>
  <c r="X39" i="4"/>
  <c r="AG39" i="4" s="1"/>
  <c r="AH39" i="4" s="1"/>
  <c r="Y35" i="4"/>
  <c r="V39" i="4"/>
  <c r="W41" i="4"/>
  <c r="Y41" i="4"/>
  <c r="X41" i="4"/>
  <c r="AG41" i="4" s="1"/>
  <c r="AH41" i="4" s="1"/>
  <c r="W40" i="4"/>
  <c r="W37" i="4"/>
  <c r="Y37" i="4"/>
  <c r="AG37" i="4" s="1"/>
  <c r="AH37" i="4" s="1"/>
  <c r="V37" i="4"/>
  <c r="W35" i="4"/>
  <c r="AG35" i="4" s="1"/>
  <c r="AH35" i="4" s="1"/>
  <c r="X36" i="4"/>
  <c r="AG36" i="4" s="1"/>
  <c r="AH36" i="4" s="1"/>
  <c r="Z41" i="4"/>
  <c r="Z39" i="4"/>
  <c r="V25" i="4"/>
  <c r="V22" i="4"/>
  <c r="V23" i="4"/>
  <c r="Z23" i="4"/>
  <c r="X23" i="4"/>
  <c r="V28" i="4"/>
  <c r="V29" i="4"/>
  <c r="Y32" i="4"/>
  <c r="AG32" i="4" s="1"/>
  <c r="W32" i="4"/>
  <c r="Y17" i="4"/>
  <c r="AG17" i="4" s="1"/>
  <c r="AH17" i="4" s="1"/>
  <c r="W17" i="4"/>
  <c r="X22" i="4"/>
  <c r="V17" i="4"/>
  <c r="Z21" i="4"/>
  <c r="AG21" i="4" s="1"/>
  <c r="AH21" i="4" s="1"/>
  <c r="W25" i="4"/>
  <c r="Y29" i="4"/>
  <c r="Z32" i="4"/>
  <c r="Y18" i="4"/>
  <c r="Z22" i="4"/>
  <c r="AG22" i="4" s="1"/>
  <c r="AH22" i="4" s="1"/>
  <c r="X26" i="4"/>
  <c r="Z17" i="4"/>
  <c r="W21" i="4"/>
  <c r="Y25" i="4"/>
  <c r="Z28" i="4"/>
  <c r="X32" i="4"/>
  <c r="Z25" i="4"/>
  <c r="AG25" i="4" s="1"/>
  <c r="V15" i="4"/>
  <c r="Y15" i="4"/>
  <c r="Z15" i="4"/>
  <c r="W15" i="4"/>
  <c r="AG15" i="4" s="1"/>
  <c r="AH15" i="4" s="1"/>
  <c r="AH19" i="4"/>
  <c r="H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J15" i="1"/>
  <c r="I15" i="1"/>
  <c r="K24" i="1" l="1"/>
  <c r="X11" i="1"/>
  <c r="X19" i="1" s="1"/>
  <c r="X10" i="1"/>
  <c r="X21" i="1" s="1"/>
  <c r="W10" i="1"/>
  <c r="W15" i="1" s="1"/>
  <c r="W11" i="1"/>
  <c r="K32" i="1"/>
  <c r="K16" i="1"/>
  <c r="Y10" i="1"/>
  <c r="Y11" i="1"/>
  <c r="Y12" i="1"/>
  <c r="Y23" i="1" s="1"/>
  <c r="K28" i="1"/>
  <c r="K20" i="1"/>
  <c r="AC37" i="4"/>
  <c r="AE37" i="4" s="1"/>
  <c r="AC40" i="4"/>
  <c r="AE40" i="4" s="1"/>
  <c r="AC41" i="4"/>
  <c r="AE41" i="4" s="1"/>
  <c r="AC27" i="4"/>
  <c r="AE27" i="4" s="1"/>
  <c r="AC32" i="4"/>
  <c r="AE32" i="4" s="1"/>
  <c r="AC20" i="4"/>
  <c r="AE20" i="4" s="1"/>
  <c r="AC19" i="4"/>
  <c r="AE19" i="4" s="1"/>
  <c r="AC15" i="4"/>
  <c r="AC29" i="4"/>
  <c r="AE29" i="4" s="1"/>
  <c r="AC23" i="4"/>
  <c r="AE23" i="4" s="1"/>
  <c r="AC35" i="4"/>
  <c r="AE35" i="4" s="1"/>
  <c r="AC30" i="4"/>
  <c r="AE30" i="4" s="1"/>
  <c r="AC28" i="4"/>
  <c r="AE28" i="4" s="1"/>
  <c r="AC22" i="4"/>
  <c r="AE22" i="4" s="1"/>
  <c r="AC36" i="4"/>
  <c r="AE36" i="4" s="1"/>
  <c r="AC17" i="4"/>
  <c r="AE17" i="4" s="1"/>
  <c r="AC25" i="4"/>
  <c r="AE25" i="4" s="1"/>
  <c r="AC39" i="4"/>
  <c r="AE39" i="4" s="1"/>
  <c r="AC34" i="4"/>
  <c r="AE34" i="4" s="1"/>
  <c r="AC21" i="4"/>
  <c r="AE21" i="4" s="1"/>
  <c r="AC24" i="4"/>
  <c r="AE24" i="4" s="1"/>
  <c r="AC18" i="4"/>
  <c r="AE18" i="4" s="1"/>
  <c r="AC38" i="4"/>
  <c r="AE38" i="4" s="1"/>
  <c r="AC26" i="4"/>
  <c r="AE26" i="4" s="1"/>
  <c r="AC33" i="4"/>
  <c r="AE33" i="4" s="1"/>
  <c r="AC31" i="4"/>
  <c r="AE31" i="4" s="1"/>
  <c r="AC16" i="4"/>
  <c r="AE16" i="4" s="1"/>
  <c r="Y19" i="1"/>
  <c r="K39" i="1"/>
  <c r="K35" i="1"/>
  <c r="K31" i="1"/>
  <c r="K27" i="1"/>
  <c r="K23" i="1"/>
  <c r="K19" i="1"/>
  <c r="AA19" i="4"/>
  <c r="AA16" i="4"/>
  <c r="AH32" i="4"/>
  <c r="AA33" i="4"/>
  <c r="AA31" i="4"/>
  <c r="AA27" i="4"/>
  <c r="AH23" i="4"/>
  <c r="AA38" i="4"/>
  <c r="AA24" i="4"/>
  <c r="AA30" i="4"/>
  <c r="AA20" i="4"/>
  <c r="AA15" i="4"/>
  <c r="AA21" i="4"/>
  <c r="AA18" i="4"/>
  <c r="AA26" i="4"/>
  <c r="AG26" i="4"/>
  <c r="AH26" i="4" s="1"/>
  <c r="AA37" i="4"/>
  <c r="AH25" i="4"/>
  <c r="AA32" i="4"/>
  <c r="AA35" i="4"/>
  <c r="AA41" i="4"/>
  <c r="AA36" i="4"/>
  <c r="AA39" i="4"/>
  <c r="AA34" i="4"/>
  <c r="AA40" i="4"/>
  <c r="AA17" i="4"/>
  <c r="AA29" i="4"/>
  <c r="AA23" i="4"/>
  <c r="AA25" i="4"/>
  <c r="AA28" i="4"/>
  <c r="AA22" i="4"/>
  <c r="AH29" i="4"/>
  <c r="K40" i="1"/>
  <c r="K41" i="1"/>
  <c r="K37" i="1"/>
  <c r="K33" i="1"/>
  <c r="K29" i="1"/>
  <c r="K25" i="1"/>
  <c r="K21" i="1"/>
  <c r="K17" i="1"/>
  <c r="K38" i="1"/>
  <c r="K34" i="1"/>
  <c r="K30" i="1"/>
  <c r="K26" i="1"/>
  <c r="K22" i="1"/>
  <c r="K18" i="1"/>
  <c r="K15" i="1"/>
  <c r="Y18" i="1"/>
  <c r="K36" i="1"/>
  <c r="Y26" i="1"/>
  <c r="Y25" i="1"/>
  <c r="X23" i="1" l="1"/>
  <c r="S19" i="1"/>
  <c r="T24" i="1"/>
  <c r="S21" i="1"/>
  <c r="S15" i="1"/>
  <c r="S17" i="1"/>
  <c r="T19" i="1"/>
  <c r="U19" i="1" s="1"/>
  <c r="S24" i="1"/>
  <c r="T21" i="1"/>
  <c r="T17" i="1"/>
  <c r="S23" i="1"/>
  <c r="T15" i="1"/>
  <c r="T23" i="1"/>
  <c r="T16" i="1"/>
  <c r="S18" i="1"/>
  <c r="S20" i="1"/>
  <c r="T25" i="1"/>
  <c r="T26" i="1"/>
  <c r="S16" i="1"/>
  <c r="T18" i="1"/>
  <c r="T20" i="1"/>
  <c r="S26" i="1"/>
  <c r="T22" i="1"/>
  <c r="U22" i="1" s="1"/>
  <c r="S25" i="1"/>
  <c r="U25" i="1" s="1"/>
  <c r="AB25" i="1" s="1"/>
  <c r="S22" i="1"/>
  <c r="X22" i="1"/>
  <c r="AE15" i="4"/>
  <c r="AE13" i="4" s="1"/>
  <c r="AC57" i="4"/>
  <c r="AH13" i="4"/>
  <c r="Y17" i="1"/>
  <c r="Y20" i="1"/>
  <c r="Y22" i="1"/>
  <c r="Y16" i="1"/>
  <c r="X15" i="1"/>
  <c r="X24" i="1"/>
  <c r="X20" i="1"/>
  <c r="X16" i="1"/>
  <c r="X17" i="1"/>
  <c r="X26" i="1"/>
  <c r="X18" i="1"/>
  <c r="X25" i="1"/>
  <c r="W16" i="1"/>
  <c r="Y24" i="1"/>
  <c r="Y15" i="1"/>
  <c r="W20" i="1"/>
  <c r="W18" i="1"/>
  <c r="W19" i="1"/>
  <c r="W17" i="1"/>
  <c r="Y21" i="1"/>
  <c r="W23" i="1"/>
  <c r="Z23" i="1" s="1"/>
  <c r="AB23" i="1" s="1"/>
  <c r="W25" i="1"/>
  <c r="W26" i="1"/>
  <c r="Z26" i="1" s="1"/>
  <c r="W22" i="1"/>
  <c r="Z22" i="1" s="1"/>
  <c r="W24" i="1"/>
  <c r="W21" i="1"/>
  <c r="U15" i="1" l="1"/>
  <c r="AB15" i="1"/>
  <c r="Z25" i="1"/>
  <c r="Z15" i="1"/>
  <c r="Z18" i="1"/>
  <c r="AB18" i="1" s="1"/>
  <c r="Z19" i="1"/>
  <c r="AB19" i="1" s="1"/>
  <c r="AB22" i="1"/>
  <c r="L26" i="1"/>
  <c r="M26" i="1" s="1"/>
  <c r="L18" i="1"/>
  <c r="M18" i="1" s="1"/>
  <c r="L47" i="1"/>
  <c r="M47" i="1" s="1"/>
  <c r="L51" i="1"/>
  <c r="M51" i="1" s="1"/>
  <c r="L43" i="1"/>
  <c r="M43" i="1" s="1"/>
  <c r="L48" i="1"/>
  <c r="M48" i="1" s="1"/>
  <c r="L25" i="1"/>
  <c r="M25" i="1" s="1"/>
  <c r="L33" i="1"/>
  <c r="M33" i="1" s="1"/>
  <c r="L49" i="1"/>
  <c r="M49" i="1" s="1"/>
  <c r="L53" i="1"/>
  <c r="M53" i="1" s="1"/>
  <c r="T13" i="1"/>
  <c r="U20" i="1"/>
  <c r="Z16" i="1"/>
  <c r="U24" i="1"/>
  <c r="U18" i="1"/>
  <c r="Z17" i="1"/>
  <c r="Z21" i="1"/>
  <c r="AB21" i="1" s="1"/>
  <c r="Z24" i="1"/>
  <c r="Z20" i="1"/>
  <c r="U16" i="1"/>
  <c r="AB16" i="1" s="1"/>
  <c r="U23" i="1"/>
  <c r="U26" i="1"/>
  <c r="AB26" i="1" s="1"/>
  <c r="U17" i="1"/>
  <c r="S13" i="1"/>
  <c r="U21" i="1"/>
  <c r="AB17" i="1" l="1"/>
  <c r="L35" i="1" s="1"/>
  <c r="M35" i="1" s="1"/>
  <c r="AB20" i="1"/>
  <c r="L34" i="1" s="1"/>
  <c r="M34" i="1" s="1"/>
  <c r="L41" i="1"/>
  <c r="M41" i="1" s="1"/>
  <c r="L31" i="1"/>
  <c r="M31" i="1" s="1"/>
  <c r="L46" i="1"/>
  <c r="M46" i="1" s="1"/>
  <c r="L36" i="1"/>
  <c r="M36" i="1" s="1"/>
  <c r="L30" i="1"/>
  <c r="M30" i="1" s="1"/>
  <c r="L27" i="1"/>
  <c r="M27" i="1" s="1"/>
  <c r="L21" i="1"/>
  <c r="M21" i="1" s="1"/>
  <c r="L22" i="1"/>
  <c r="M22" i="1" s="1"/>
  <c r="L50" i="1"/>
  <c r="M50" i="1" s="1"/>
  <c r="L55" i="1"/>
  <c r="M55" i="1" s="1"/>
  <c r="L28" i="1"/>
  <c r="M28" i="1" s="1"/>
  <c r="L32" i="1"/>
  <c r="M32" i="1" s="1"/>
  <c r="L52" i="1"/>
  <c r="M52" i="1" s="1"/>
  <c r="AB24" i="1"/>
  <c r="L44" i="1" l="1"/>
  <c r="M44" i="1" s="1"/>
  <c r="L54" i="1"/>
  <c r="M54" i="1" s="1"/>
  <c r="M12" i="1" s="1"/>
  <c r="L23" i="1"/>
  <c r="M23" i="1" s="1"/>
  <c r="L42" i="1"/>
  <c r="M42" i="1" s="1"/>
  <c r="L19" i="1"/>
  <c r="M19" i="1" s="1"/>
  <c r="L24" i="1"/>
  <c r="M24" i="1" s="1"/>
  <c r="L15" i="1"/>
  <c r="M15" i="1" s="1"/>
  <c r="L29" i="1"/>
  <c r="M29" i="1" s="1"/>
  <c r="L38" i="1"/>
  <c r="M38" i="1" s="1"/>
  <c r="L45" i="1"/>
  <c r="M45" i="1" s="1"/>
  <c r="L37" i="1"/>
  <c r="M37" i="1" s="1"/>
  <c r="L39" i="1"/>
  <c r="M39" i="1" s="1"/>
  <c r="L16" i="1"/>
  <c r="M16" i="1" s="1"/>
  <c r="L20" i="1"/>
  <c r="M20" i="1" s="1"/>
  <c r="L40" i="1"/>
  <c r="M40" i="1" s="1"/>
  <c r="L17" i="1"/>
  <c r="M17" i="1" s="1"/>
  <c r="M13" i="1" l="1"/>
</calcChain>
</file>

<file path=xl/sharedStrings.xml><?xml version="1.0" encoding="utf-8"?>
<sst xmlns="http://schemas.openxmlformats.org/spreadsheetml/2006/main" count="328" uniqueCount="112">
  <si>
    <t>leisure</t>
  </si>
  <si>
    <t>s</t>
  </si>
  <si>
    <t>h</t>
  </si>
  <si>
    <t>i</t>
  </si>
  <si>
    <t>m</t>
  </si>
  <si>
    <t>name</t>
  </si>
  <si>
    <t>guido</t>
  </si>
  <si>
    <t>filippo</t>
  </si>
  <si>
    <t>agnese</t>
  </si>
  <si>
    <t>claudio</t>
  </si>
  <si>
    <t>beatrice</t>
  </si>
  <si>
    <t>mirthe</t>
  </si>
  <si>
    <t>valentino</t>
  </si>
  <si>
    <t>iolanda</t>
  </si>
  <si>
    <t>marco</t>
  </si>
  <si>
    <t>giulia</t>
  </si>
  <si>
    <t>mattia</t>
  </si>
  <si>
    <t>gianluca</t>
  </si>
  <si>
    <t>francesca</t>
  </si>
  <si>
    <t>pietro</t>
  </si>
  <si>
    <t>andrea</t>
  </si>
  <si>
    <t>nicola</t>
  </si>
  <si>
    <t>angelica</t>
  </si>
  <si>
    <t>mariano</t>
  </si>
  <si>
    <t>u</t>
  </si>
  <si>
    <t>riccardo</t>
  </si>
  <si>
    <t>valentina</t>
  </si>
  <si>
    <t>luca</t>
  </si>
  <si>
    <t>cecilia</t>
  </si>
  <si>
    <t>roger</t>
  </si>
  <si>
    <t>maurizio</t>
  </si>
  <si>
    <t>stefano</t>
  </si>
  <si>
    <t>g</t>
  </si>
  <si>
    <t>univ students</t>
  </si>
  <si>
    <t>group</t>
  </si>
  <si>
    <t>purpose</t>
  </si>
  <si>
    <t>ref perdiod</t>
  </si>
  <si>
    <t>return home at night monday-friday</t>
  </si>
  <si>
    <t>x1</t>
  </si>
  <si>
    <t>x2</t>
  </si>
  <si>
    <t>x3</t>
  </si>
  <si>
    <t>home distance km from city center (km)</t>
  </si>
  <si>
    <t>has an available a motorized vehicle (0-1)</t>
  </si>
  <si>
    <t>lives with family (0-1)</t>
  </si>
  <si>
    <t>number of weekly trips in the reference period</t>
  </si>
  <si>
    <t>a1</t>
  </si>
  <si>
    <t>a2</t>
  </si>
  <si>
    <t>a3</t>
  </si>
  <si>
    <t>i1</t>
  </si>
  <si>
    <t>i2</t>
  </si>
  <si>
    <t>i3</t>
  </si>
  <si>
    <t>x</t>
  </si>
  <si>
    <t>attribute</t>
  </si>
  <si>
    <t>0-5</t>
  </si>
  <si>
    <t>&gt;20</t>
  </si>
  <si>
    <t>5-20</t>
  </si>
  <si>
    <t>rate</t>
  </si>
  <si>
    <t>marginal averages</t>
  </si>
  <si>
    <t>dm1</t>
  </si>
  <si>
    <t>dm2</t>
  </si>
  <si>
    <t>dm3</t>
  </si>
  <si>
    <t>v1</t>
  </si>
  <si>
    <t>v2</t>
  </si>
  <si>
    <t>v3</t>
  </si>
  <si>
    <t>v0</t>
  </si>
  <si>
    <t>x0</t>
  </si>
  <si>
    <t>y</t>
  </si>
  <si>
    <t>p0</t>
  </si>
  <si>
    <t>p1</t>
  </si>
  <si>
    <t>p2</t>
  </si>
  <si>
    <t>p3</t>
  </si>
  <si>
    <t>p*</t>
  </si>
  <si>
    <t>categories I_x</t>
  </si>
  <si>
    <t>m_u</t>
  </si>
  <si>
    <t>g_u</t>
  </si>
  <si>
    <t>sample of the survey</t>
  </si>
  <si>
    <t>assignment of each sample user to a group</t>
  </si>
  <si>
    <t>groups as category permutations</t>
  </si>
  <si>
    <t>m_g</t>
  </si>
  <si>
    <t>G</t>
  </si>
  <si>
    <t>groups</t>
  </si>
  <si>
    <t>n_g</t>
  </si>
  <si>
    <t>sum m_u</t>
  </si>
  <si>
    <t>m_ix</t>
  </si>
  <si>
    <t>v4</t>
  </si>
  <si>
    <t>b_xj</t>
  </si>
  <si>
    <t>x4</t>
  </si>
  <si>
    <t>p4</t>
  </si>
  <si>
    <t>ASA</t>
  </si>
  <si>
    <t>alternatives</t>
  </si>
  <si>
    <t>aASA</t>
  </si>
  <si>
    <t>n_g min</t>
  </si>
  <si>
    <t>max frequency in h</t>
  </si>
  <si>
    <t>the one alternative is to make the maximum number of trips</t>
  </si>
  <si>
    <t>the hidden alternative is to make 0 trips</t>
  </si>
  <si>
    <t>RMSE</t>
  </si>
  <si>
    <t>loglike</t>
  </si>
  <si>
    <t>gabriele</t>
  </si>
  <si>
    <t>valerio</t>
  </si>
  <si>
    <t>giorgio</t>
  </si>
  <si>
    <t>simone</t>
  </si>
  <si>
    <t>mohamed</t>
  </si>
  <si>
    <t>roberto</t>
  </si>
  <si>
    <t>eugenio</t>
  </si>
  <si>
    <t>alessandra</t>
  </si>
  <si>
    <t>michele</t>
  </si>
  <si>
    <t>lory</t>
  </si>
  <si>
    <t>roberta</t>
  </si>
  <si>
    <t>dario</t>
  </si>
  <si>
    <t>hose</t>
  </si>
  <si>
    <t>mg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</si>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</sst>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right"/>
    </xf>
    <xf numFmtId="49" fontId="0" fillId="6" borderId="0" xfId="0" applyNumberFormat="1" applyFill="1" applyAlignment="1">
      <alignment horizontal="right"/>
    </xf>
    <xf numFmtId="0" fontId="0" fillId="4" borderId="0" xfId="0" applyFill="1"/>
    <xf numFmtId="0" fontId="0" fillId="2" borderId="0" xfId="0" applyFill="1"/>
    <xf numFmtId="0" fontId="0" fillId="4" borderId="0" xfId="0" applyFill="1" applyAlignment="1">
      <alignment horizontal="right"/>
    </xf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427839</xdr:colOff>
      <xdr:row>13</xdr:row>
      <xdr:rowOff>47626</xdr:rowOff>
    </xdr:from>
    <xdr:to>
      <xdr:col>23</xdr:col>
      <xdr:colOff>18282</xdr:colOff>
      <xdr:row>21</xdr:row>
      <xdr:rowOff>63501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D26191-6F5B-017F-FFBE-8091B741D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3464" y="2400301"/>
          <a:ext cx="4695843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zoomScale="96" workbookViewId="0">
      <selection activeCell="R30" sqref="R30"/>
    </sheetView>
  </sheetViews>
  <sheetFormatPr defaultColWidth="9.08984375" defaultRowHeight="14.5" x14ac:dyDescent="0.35"/>
  <cols>
    <col min="1" max="1" width="9.7265625" customWidth="1"/>
    <col min="2" max="2" width="10.81640625" customWidth="1"/>
    <col min="3" max="3" width="13" customWidth="1"/>
    <col min="4" max="4" width="12" customWidth="1"/>
    <col min="5" max="7" width="11.1796875" customWidth="1"/>
    <col min="10" max="10" width="10.453125" customWidth="1"/>
  </cols>
  <sheetData>
    <row r="1" spans="1:14" x14ac:dyDescent="0.35">
      <c r="A1" t="s">
        <v>56</v>
      </c>
      <c r="B1" s="3" t="s">
        <v>4</v>
      </c>
      <c r="C1" t="s">
        <v>44</v>
      </c>
    </row>
    <row r="2" spans="1:14" x14ac:dyDescent="0.35">
      <c r="B2" s="3"/>
    </row>
    <row r="3" spans="1:14" x14ac:dyDescent="0.35">
      <c r="A3" t="s">
        <v>34</v>
      </c>
      <c r="B3" s="3" t="s">
        <v>32</v>
      </c>
      <c r="C3" t="s">
        <v>33</v>
      </c>
    </row>
    <row r="4" spans="1:14" x14ac:dyDescent="0.35">
      <c r="A4" t="s">
        <v>35</v>
      </c>
      <c r="B4" s="3" t="s">
        <v>1</v>
      </c>
      <c r="C4" t="s">
        <v>0</v>
      </c>
    </row>
    <row r="5" spans="1:14" x14ac:dyDescent="0.35">
      <c r="A5" t="s">
        <v>36</v>
      </c>
      <c r="B5" s="3" t="s">
        <v>2</v>
      </c>
      <c r="C5" t="s">
        <v>37</v>
      </c>
    </row>
    <row r="6" spans="1:14" x14ac:dyDescent="0.35">
      <c r="B6" s="3"/>
      <c r="I6" t="s">
        <v>94</v>
      </c>
    </row>
    <row r="7" spans="1:14" x14ac:dyDescent="0.35">
      <c r="B7" s="3"/>
      <c r="I7" t="s">
        <v>93</v>
      </c>
    </row>
    <row r="8" spans="1:14" x14ac:dyDescent="0.35">
      <c r="A8" s="1" t="s">
        <v>51</v>
      </c>
      <c r="B8" s="4" t="s">
        <v>52</v>
      </c>
      <c r="D8" s="3"/>
      <c r="H8" s="3" t="s">
        <v>85</v>
      </c>
      <c r="I8">
        <v>1</v>
      </c>
    </row>
    <row r="9" spans="1:14" x14ac:dyDescent="0.35">
      <c r="A9">
        <v>1</v>
      </c>
      <c r="B9" t="s">
        <v>42</v>
      </c>
      <c r="H9">
        <v>1</v>
      </c>
      <c r="I9" s="10">
        <v>0.66979538880494538</v>
      </c>
    </row>
    <row r="10" spans="1:14" x14ac:dyDescent="0.35">
      <c r="A10">
        <v>2</v>
      </c>
      <c r="B10" t="s">
        <v>43</v>
      </c>
      <c r="H10">
        <v>2</v>
      </c>
      <c r="I10" s="10">
        <v>-0.73608545547021842</v>
      </c>
    </row>
    <row r="11" spans="1:14" x14ac:dyDescent="0.35">
      <c r="A11">
        <v>3</v>
      </c>
      <c r="B11" t="s">
        <v>41</v>
      </c>
      <c r="H11">
        <v>3</v>
      </c>
      <c r="I11" s="10">
        <v>6.9350904704290417E-3</v>
      </c>
      <c r="L11" t="s">
        <v>92</v>
      </c>
    </row>
    <row r="12" spans="1:14" x14ac:dyDescent="0.35">
      <c r="H12" s="3" t="s">
        <v>88</v>
      </c>
      <c r="I12" s="10">
        <v>0.93631754784774257</v>
      </c>
      <c r="L12" s="2">
        <v>4</v>
      </c>
      <c r="N12" s="12">
        <f>AVERAGE(N51:N55)^0.5</f>
        <v>1.0994602324004954</v>
      </c>
    </row>
    <row r="13" spans="1:14" x14ac:dyDescent="0.35">
      <c r="A13" t="s">
        <v>75</v>
      </c>
      <c r="J13" s="1"/>
      <c r="N13" s="10">
        <f>AVERAGE(N15:N50)^0.5</f>
        <v>0.98781694192905145</v>
      </c>
    </row>
    <row r="14" spans="1:14" x14ac:dyDescent="0.35">
      <c r="A14" s="1" t="s">
        <v>24</v>
      </c>
      <c r="B14" s="1" t="s">
        <v>5</v>
      </c>
      <c r="C14" s="1" t="s">
        <v>45</v>
      </c>
      <c r="D14" s="1" t="s">
        <v>46</v>
      </c>
      <c r="E14" s="1" t="s">
        <v>47</v>
      </c>
      <c r="F14" s="1" t="s">
        <v>90</v>
      </c>
      <c r="G14" s="1" t="s">
        <v>73</v>
      </c>
      <c r="H14" s="3"/>
      <c r="I14" s="1" t="s">
        <v>61</v>
      </c>
      <c r="J14" s="1" t="s">
        <v>68</v>
      </c>
      <c r="K14" s="1"/>
      <c r="L14" s="1" t="s">
        <v>73</v>
      </c>
      <c r="M14" s="1"/>
      <c r="N14" s="1" t="s">
        <v>95</v>
      </c>
    </row>
    <row r="15" spans="1:14" x14ac:dyDescent="0.35">
      <c r="A15">
        <v>1</v>
      </c>
      <c r="B15" t="s">
        <v>6</v>
      </c>
      <c r="C15" s="2">
        <v>1</v>
      </c>
      <c r="D15" s="2">
        <v>1</v>
      </c>
      <c r="E15" s="2">
        <v>3</v>
      </c>
      <c r="F15">
        <v>1</v>
      </c>
      <c r="G15" s="5">
        <v>1</v>
      </c>
      <c r="I15" s="6">
        <f>I$9*$C15+I$10*$D15+I$11*$E15+I$12*$F15</f>
        <v>0.89083275259375672</v>
      </c>
      <c r="J15" s="6">
        <f>1-1/(1+EXP(I15))</f>
        <v>0.7090619935695105</v>
      </c>
      <c r="L15" s="9">
        <f>J15*$L$12</f>
        <v>2.836247974278042</v>
      </c>
      <c r="N15" s="6">
        <f>(L15-G15)^2</f>
        <v>3.3718066230402126</v>
      </c>
    </row>
    <row r="16" spans="1:14" x14ac:dyDescent="0.35">
      <c r="A16">
        <v>2</v>
      </c>
      <c r="B16" t="s">
        <v>7</v>
      </c>
      <c r="C16" s="2">
        <v>0</v>
      </c>
      <c r="D16" s="2">
        <v>0</v>
      </c>
      <c r="E16" s="2">
        <v>1</v>
      </c>
      <c r="F16">
        <v>1</v>
      </c>
      <c r="G16" s="5">
        <v>3</v>
      </c>
      <c r="I16" s="6">
        <f t="shared" ref="I16:I30" si="0">I$9*$C16+I$10*$D16+I$11*$E16+I$12*$F16</f>
        <v>0.94325263831817163</v>
      </c>
      <c r="J16" s="6">
        <f t="shared" ref="J16:J41" si="1">1-1/(1+EXP(I16))</f>
        <v>0.71975620672976892</v>
      </c>
      <c r="L16" s="9">
        <f t="shared" ref="L16:L41" si="2">J16*$L$12</f>
        <v>2.8790248269190757</v>
      </c>
      <c r="N16" s="6">
        <f t="shared" ref="N16:N41" si="3">(L16-G16)^2</f>
        <v>1.4634992501959595E-2</v>
      </c>
    </row>
    <row r="17" spans="1:14" x14ac:dyDescent="0.35">
      <c r="A17">
        <v>3</v>
      </c>
      <c r="B17" t="s">
        <v>8</v>
      </c>
      <c r="C17" s="2">
        <v>0</v>
      </c>
      <c r="D17" s="2">
        <v>0</v>
      </c>
      <c r="E17" s="2">
        <v>3</v>
      </c>
      <c r="F17">
        <v>1</v>
      </c>
      <c r="G17" s="5">
        <v>3</v>
      </c>
      <c r="I17" s="6">
        <f t="shared" si="0"/>
        <v>0.95712281925902964</v>
      </c>
      <c r="J17" s="6">
        <f t="shared" si="1"/>
        <v>0.7225453759581576</v>
      </c>
      <c r="L17" s="9">
        <f t="shared" si="2"/>
        <v>2.8901815038326304</v>
      </c>
      <c r="N17" s="6">
        <f t="shared" si="3"/>
        <v>1.2060102100462574E-2</v>
      </c>
    </row>
    <row r="18" spans="1:14" x14ac:dyDescent="0.35">
      <c r="A18">
        <v>4</v>
      </c>
      <c r="B18" t="s">
        <v>9</v>
      </c>
      <c r="C18" s="2">
        <v>1</v>
      </c>
      <c r="D18" s="2">
        <v>1</v>
      </c>
      <c r="E18" s="2">
        <v>10</v>
      </c>
      <c r="F18">
        <v>1</v>
      </c>
      <c r="G18" s="5">
        <v>4</v>
      </c>
      <c r="I18" s="6">
        <f t="shared" si="0"/>
        <v>0.93937838588675993</v>
      </c>
      <c r="J18" s="6">
        <f t="shared" si="1"/>
        <v>0.71897407716274242</v>
      </c>
      <c r="L18" s="9">
        <f t="shared" si="2"/>
        <v>2.8758963086509697</v>
      </c>
      <c r="N18" s="6">
        <f t="shared" si="3"/>
        <v>1.2636091089045161</v>
      </c>
    </row>
    <row r="19" spans="1:14" x14ac:dyDescent="0.35">
      <c r="A19">
        <v>5</v>
      </c>
      <c r="B19" t="s">
        <v>10</v>
      </c>
      <c r="C19" s="2">
        <v>1</v>
      </c>
      <c r="D19" s="2">
        <v>1</v>
      </c>
      <c r="E19" s="2">
        <v>1</v>
      </c>
      <c r="F19">
        <v>1</v>
      </c>
      <c r="G19" s="5">
        <v>4</v>
      </c>
      <c r="I19" s="6">
        <f t="shared" si="0"/>
        <v>0.87696257165289859</v>
      </c>
      <c r="J19" s="6">
        <f t="shared" si="1"/>
        <v>0.70619239613724649</v>
      </c>
      <c r="L19" s="9">
        <f t="shared" si="2"/>
        <v>2.824769584548986</v>
      </c>
      <c r="N19" s="6">
        <f t="shared" si="3"/>
        <v>1.381166529401163</v>
      </c>
    </row>
    <row r="20" spans="1:14" x14ac:dyDescent="0.35">
      <c r="A20">
        <v>6</v>
      </c>
      <c r="B20" t="s">
        <v>11</v>
      </c>
      <c r="C20" s="2">
        <v>0</v>
      </c>
      <c r="D20" s="2">
        <v>0</v>
      </c>
      <c r="E20" s="2">
        <v>2</v>
      </c>
      <c r="F20">
        <v>1</v>
      </c>
      <c r="G20" s="5">
        <v>4</v>
      </c>
      <c r="I20" s="6">
        <f t="shared" si="0"/>
        <v>0.95018772878860069</v>
      </c>
      <c r="J20" s="6">
        <f t="shared" si="1"/>
        <v>0.7211529302315397</v>
      </c>
      <c r="L20" s="9">
        <f t="shared" si="2"/>
        <v>2.8846117209261588</v>
      </c>
      <c r="N20" s="6">
        <f t="shared" si="3"/>
        <v>1.2440910130953051</v>
      </c>
    </row>
    <row r="21" spans="1:14" x14ac:dyDescent="0.35">
      <c r="A21">
        <v>7</v>
      </c>
      <c r="B21" t="s">
        <v>12</v>
      </c>
      <c r="C21" s="2">
        <v>1</v>
      </c>
      <c r="D21" s="2">
        <v>1</v>
      </c>
      <c r="E21" s="2">
        <v>33</v>
      </c>
      <c r="F21">
        <v>1</v>
      </c>
      <c r="G21" s="5">
        <v>4</v>
      </c>
      <c r="I21" s="6">
        <f t="shared" si="0"/>
        <v>1.0988854667066279</v>
      </c>
      <c r="J21" s="6">
        <f t="shared" si="1"/>
        <v>0.75005121738403757</v>
      </c>
      <c r="L21" s="9">
        <f t="shared" si="2"/>
        <v>3.0002048695361503</v>
      </c>
      <c r="N21" s="6">
        <f t="shared" si="3"/>
        <v>0.99959030289922624</v>
      </c>
    </row>
    <row r="22" spans="1:14" x14ac:dyDescent="0.35">
      <c r="A22">
        <v>8</v>
      </c>
      <c r="B22" t="s">
        <v>13</v>
      </c>
      <c r="C22" s="2">
        <v>0</v>
      </c>
      <c r="D22" s="2">
        <v>0</v>
      </c>
      <c r="E22" s="2">
        <v>10</v>
      </c>
      <c r="F22">
        <v>1</v>
      </c>
      <c r="G22" s="5">
        <v>4</v>
      </c>
      <c r="I22" s="6">
        <f t="shared" si="0"/>
        <v>1.005668452552033</v>
      </c>
      <c r="J22" s="6">
        <f t="shared" si="1"/>
        <v>0.73217160328647812</v>
      </c>
      <c r="L22" s="9">
        <f t="shared" si="2"/>
        <v>2.9286864131459125</v>
      </c>
      <c r="N22" s="6">
        <f t="shared" si="3"/>
        <v>1.1477128013781706</v>
      </c>
    </row>
    <row r="23" spans="1:14" x14ac:dyDescent="0.35">
      <c r="A23">
        <v>9</v>
      </c>
      <c r="B23" t="s">
        <v>14</v>
      </c>
      <c r="C23" s="2">
        <v>1</v>
      </c>
      <c r="D23" s="2">
        <v>1</v>
      </c>
      <c r="E23" s="2">
        <v>3</v>
      </c>
      <c r="F23">
        <v>1</v>
      </c>
      <c r="G23" s="5">
        <v>3</v>
      </c>
      <c r="I23" s="6">
        <f t="shared" si="0"/>
        <v>0.89083275259375672</v>
      </c>
      <c r="J23" s="6">
        <f t="shared" si="1"/>
        <v>0.7090619935695105</v>
      </c>
      <c r="L23" s="9">
        <f t="shared" si="2"/>
        <v>2.836247974278042</v>
      </c>
      <c r="N23" s="6">
        <f t="shared" si="3"/>
        <v>2.6814725928044798E-2</v>
      </c>
    </row>
    <row r="24" spans="1:14" x14ac:dyDescent="0.35">
      <c r="A24">
        <v>10</v>
      </c>
      <c r="B24" t="s">
        <v>15</v>
      </c>
      <c r="C24" s="2">
        <v>1</v>
      </c>
      <c r="D24" s="2">
        <v>1</v>
      </c>
      <c r="E24" s="2">
        <v>4</v>
      </c>
      <c r="F24">
        <v>1</v>
      </c>
      <c r="G24" s="5">
        <v>3</v>
      </c>
      <c r="I24" s="6">
        <f t="shared" si="0"/>
        <v>0.89776784306418567</v>
      </c>
      <c r="J24" s="6">
        <f t="shared" si="1"/>
        <v>0.71049057778416924</v>
      </c>
      <c r="L24" s="9">
        <f t="shared" si="2"/>
        <v>2.841962311136677</v>
      </c>
      <c r="N24" s="6">
        <f t="shared" si="3"/>
        <v>2.4975911101260496E-2</v>
      </c>
    </row>
    <row r="25" spans="1:14" x14ac:dyDescent="0.35">
      <c r="A25">
        <v>11</v>
      </c>
      <c r="B25" t="s">
        <v>16</v>
      </c>
      <c r="C25" s="2">
        <v>1</v>
      </c>
      <c r="D25" s="2">
        <v>1</v>
      </c>
      <c r="E25" s="2">
        <v>6</v>
      </c>
      <c r="F25">
        <v>1</v>
      </c>
      <c r="G25" s="5">
        <v>4</v>
      </c>
      <c r="I25" s="6">
        <f t="shared" si="0"/>
        <v>0.91163802400504379</v>
      </c>
      <c r="J25" s="6">
        <f t="shared" si="1"/>
        <v>0.71333523614706973</v>
      </c>
      <c r="L25" s="9">
        <f t="shared" si="2"/>
        <v>2.8533409445882789</v>
      </c>
      <c r="N25" s="6">
        <f t="shared" si="3"/>
        <v>1.3148269893577005</v>
      </c>
    </row>
    <row r="26" spans="1:14" x14ac:dyDescent="0.35">
      <c r="A26">
        <v>12</v>
      </c>
      <c r="B26" t="s">
        <v>17</v>
      </c>
      <c r="C26" s="2">
        <v>1</v>
      </c>
      <c r="D26" s="2">
        <v>1</v>
      </c>
      <c r="E26" s="2">
        <v>15</v>
      </c>
      <c r="F26">
        <v>1</v>
      </c>
      <c r="G26" s="5">
        <v>2</v>
      </c>
      <c r="I26" s="6">
        <f t="shared" si="0"/>
        <v>0.97405383823890512</v>
      </c>
      <c r="J26" s="6">
        <f t="shared" si="1"/>
        <v>0.72592677591373289</v>
      </c>
      <c r="L26" s="9">
        <f t="shared" si="2"/>
        <v>2.9037071036549316</v>
      </c>
      <c r="N26" s="6">
        <f t="shared" si="3"/>
        <v>0.81668652919638518</v>
      </c>
    </row>
    <row r="27" spans="1:14" x14ac:dyDescent="0.35">
      <c r="A27">
        <v>13</v>
      </c>
      <c r="B27" t="s">
        <v>18</v>
      </c>
      <c r="C27" s="2">
        <v>1</v>
      </c>
      <c r="D27" s="2">
        <v>1</v>
      </c>
      <c r="E27" s="2">
        <v>23</v>
      </c>
      <c r="F27">
        <v>1</v>
      </c>
      <c r="G27" s="5">
        <v>3</v>
      </c>
      <c r="I27" s="6">
        <f t="shared" si="0"/>
        <v>1.0295345620023375</v>
      </c>
      <c r="J27" s="6">
        <f t="shared" si="1"/>
        <v>0.73682565101969155</v>
      </c>
      <c r="L27" s="9">
        <f t="shared" si="2"/>
        <v>2.9473026040787662</v>
      </c>
      <c r="N27" s="6">
        <f t="shared" si="3"/>
        <v>2.7770155368792679E-3</v>
      </c>
    </row>
    <row r="28" spans="1:14" x14ac:dyDescent="0.35">
      <c r="A28">
        <v>14</v>
      </c>
      <c r="B28" t="s">
        <v>19</v>
      </c>
      <c r="C28" s="2">
        <v>0</v>
      </c>
      <c r="D28" s="2">
        <v>0</v>
      </c>
      <c r="E28" s="2">
        <v>6</v>
      </c>
      <c r="F28">
        <v>1</v>
      </c>
      <c r="G28" s="5">
        <v>3</v>
      </c>
      <c r="I28" s="6">
        <f t="shared" si="0"/>
        <v>0.97792809067031683</v>
      </c>
      <c r="J28" s="6">
        <f t="shared" si="1"/>
        <v>0.7266969108504937</v>
      </c>
      <c r="L28" s="9">
        <f t="shared" si="2"/>
        <v>2.9067876434019748</v>
      </c>
      <c r="N28" s="6">
        <f t="shared" si="3"/>
        <v>8.6885434225574092E-3</v>
      </c>
    </row>
    <row r="29" spans="1:14" x14ac:dyDescent="0.35">
      <c r="A29">
        <v>15</v>
      </c>
      <c r="B29" t="s">
        <v>20</v>
      </c>
      <c r="C29" s="2">
        <v>1</v>
      </c>
      <c r="D29" s="2">
        <v>1</v>
      </c>
      <c r="E29" s="2">
        <v>2</v>
      </c>
      <c r="F29">
        <v>1</v>
      </c>
      <c r="G29" s="5">
        <v>1</v>
      </c>
      <c r="I29" s="6">
        <f t="shared" si="0"/>
        <v>0.88389766212332765</v>
      </c>
      <c r="J29" s="6">
        <f t="shared" si="1"/>
        <v>0.70762926085152533</v>
      </c>
      <c r="L29" s="9">
        <f t="shared" si="2"/>
        <v>2.8305170434061013</v>
      </c>
      <c r="N29" s="6">
        <f t="shared" si="3"/>
        <v>3.3507926462002144</v>
      </c>
    </row>
    <row r="30" spans="1:14" x14ac:dyDescent="0.35">
      <c r="A30">
        <v>16</v>
      </c>
      <c r="B30" t="s">
        <v>21</v>
      </c>
      <c r="C30" s="2">
        <v>1</v>
      </c>
      <c r="D30" s="2">
        <v>1</v>
      </c>
      <c r="E30" s="2">
        <v>70</v>
      </c>
      <c r="F30">
        <v>1</v>
      </c>
      <c r="G30" s="5">
        <v>4</v>
      </c>
      <c r="I30" s="6">
        <f t="shared" si="0"/>
        <v>1.3554838141125025</v>
      </c>
      <c r="J30" s="6">
        <f t="shared" si="1"/>
        <v>0.79502471871318658</v>
      </c>
      <c r="L30" s="9">
        <f t="shared" si="2"/>
        <v>3.1800988748527463</v>
      </c>
      <c r="N30" s="6">
        <f t="shared" si="3"/>
        <v>0.67223785501773248</v>
      </c>
    </row>
    <row r="31" spans="1:14" x14ac:dyDescent="0.35">
      <c r="A31">
        <v>17</v>
      </c>
      <c r="B31" t="s">
        <v>22</v>
      </c>
      <c r="C31" s="2">
        <v>1</v>
      </c>
      <c r="D31" s="2">
        <v>0</v>
      </c>
      <c r="E31" s="2">
        <v>5</v>
      </c>
      <c r="F31">
        <v>1</v>
      </c>
      <c r="G31" s="5">
        <v>3</v>
      </c>
      <c r="I31" s="6">
        <f t="shared" ref="I31:I55" si="4">I$9*$C31+I$10*$D31+I$11*$E31+I$12*$F31</f>
        <v>1.6407883890048331</v>
      </c>
      <c r="J31" s="6">
        <f t="shared" si="1"/>
        <v>0.83764218509697153</v>
      </c>
      <c r="L31" s="9">
        <f t="shared" si="2"/>
        <v>3.3505687403878861</v>
      </c>
      <c r="N31" s="6">
        <f t="shared" si="3"/>
        <v>0.12289844173714909</v>
      </c>
    </row>
    <row r="32" spans="1:14" x14ac:dyDescent="0.35">
      <c r="A32">
        <v>18</v>
      </c>
      <c r="B32" t="s">
        <v>23</v>
      </c>
      <c r="C32" s="2">
        <v>0</v>
      </c>
      <c r="D32" s="2">
        <v>0</v>
      </c>
      <c r="E32" s="2">
        <v>6</v>
      </c>
      <c r="F32">
        <v>1</v>
      </c>
      <c r="G32" s="5">
        <v>3</v>
      </c>
      <c r="I32" s="6">
        <f t="shared" si="4"/>
        <v>0.97792809067031683</v>
      </c>
      <c r="J32" s="6">
        <f t="shared" si="1"/>
        <v>0.7266969108504937</v>
      </c>
      <c r="L32" s="9">
        <f t="shared" si="2"/>
        <v>2.9067876434019748</v>
      </c>
      <c r="N32" s="6">
        <f t="shared" si="3"/>
        <v>8.6885434225574092E-3</v>
      </c>
    </row>
    <row r="33" spans="1:14" x14ac:dyDescent="0.35">
      <c r="A33">
        <v>19</v>
      </c>
      <c r="B33" t="s">
        <v>25</v>
      </c>
      <c r="C33" s="2">
        <v>1</v>
      </c>
      <c r="D33" s="2">
        <v>1</v>
      </c>
      <c r="E33" s="2">
        <v>15</v>
      </c>
      <c r="F33">
        <v>1</v>
      </c>
      <c r="G33" s="5">
        <v>2</v>
      </c>
      <c r="I33" s="6">
        <f t="shared" si="4"/>
        <v>0.97405383823890512</v>
      </c>
      <c r="J33" s="6">
        <f t="shared" si="1"/>
        <v>0.72592677591373289</v>
      </c>
      <c r="L33" s="9">
        <f t="shared" si="2"/>
        <v>2.9037071036549316</v>
      </c>
      <c r="N33" s="6">
        <f t="shared" si="3"/>
        <v>0.81668652919638518</v>
      </c>
    </row>
    <row r="34" spans="1:14" x14ac:dyDescent="0.35">
      <c r="A34">
        <v>20</v>
      </c>
      <c r="B34" t="s">
        <v>26</v>
      </c>
      <c r="C34" s="2">
        <v>0</v>
      </c>
      <c r="D34" s="2">
        <v>1</v>
      </c>
      <c r="E34" s="2">
        <v>25</v>
      </c>
      <c r="F34">
        <v>1</v>
      </c>
      <c r="G34" s="5">
        <v>2</v>
      </c>
      <c r="I34" s="6">
        <f t="shared" si="4"/>
        <v>0.37360935413825014</v>
      </c>
      <c r="J34" s="6">
        <f t="shared" si="1"/>
        <v>0.59233083688749466</v>
      </c>
      <c r="L34" s="9">
        <f t="shared" si="2"/>
        <v>2.3693233475499786</v>
      </c>
      <c r="N34" s="6">
        <f t="shared" si="3"/>
        <v>0.1363997350455223</v>
      </c>
    </row>
    <row r="35" spans="1:14" x14ac:dyDescent="0.35">
      <c r="A35">
        <v>21</v>
      </c>
      <c r="B35" t="s">
        <v>27</v>
      </c>
      <c r="C35" s="2">
        <v>0</v>
      </c>
      <c r="D35" s="2">
        <v>0</v>
      </c>
      <c r="E35" s="2">
        <v>25</v>
      </c>
      <c r="F35">
        <v>1</v>
      </c>
      <c r="G35" s="5">
        <v>1</v>
      </c>
      <c r="I35" s="6">
        <f t="shared" si="4"/>
        <v>1.1096948096084687</v>
      </c>
      <c r="J35" s="6">
        <f t="shared" si="1"/>
        <v>0.75207221013883374</v>
      </c>
      <c r="L35" s="9">
        <f t="shared" si="2"/>
        <v>3.008288840555335</v>
      </c>
      <c r="N35" s="6">
        <f t="shared" si="3"/>
        <v>4.0332240670990913</v>
      </c>
    </row>
    <row r="36" spans="1:14" x14ac:dyDescent="0.35">
      <c r="A36">
        <v>22</v>
      </c>
      <c r="B36" t="s">
        <v>28</v>
      </c>
      <c r="C36" s="2">
        <v>0</v>
      </c>
      <c r="D36" s="2">
        <v>1</v>
      </c>
      <c r="E36" s="2">
        <v>13</v>
      </c>
      <c r="F36">
        <v>1</v>
      </c>
      <c r="G36" s="5">
        <v>2</v>
      </c>
      <c r="I36" s="6">
        <f t="shared" si="4"/>
        <v>0.29038826849310173</v>
      </c>
      <c r="J36" s="6">
        <f t="shared" si="1"/>
        <v>0.57209118482887167</v>
      </c>
      <c r="L36" s="9">
        <f t="shared" si="2"/>
        <v>2.2883647393154867</v>
      </c>
      <c r="N36" s="6">
        <f t="shared" si="3"/>
        <v>8.3154222880488585E-2</v>
      </c>
    </row>
    <row r="37" spans="1:14" x14ac:dyDescent="0.35">
      <c r="A37">
        <v>23</v>
      </c>
      <c r="B37" t="s">
        <v>29</v>
      </c>
      <c r="C37" s="2">
        <v>0</v>
      </c>
      <c r="D37" s="2">
        <v>0</v>
      </c>
      <c r="E37" s="2">
        <v>3</v>
      </c>
      <c r="F37">
        <v>1</v>
      </c>
      <c r="G37" s="5">
        <v>3</v>
      </c>
      <c r="I37" s="6">
        <f t="shared" si="4"/>
        <v>0.95712281925902964</v>
      </c>
      <c r="J37" s="6">
        <f t="shared" si="1"/>
        <v>0.7225453759581576</v>
      </c>
      <c r="L37" s="9">
        <f t="shared" si="2"/>
        <v>2.8901815038326304</v>
      </c>
      <c r="N37" s="6">
        <f t="shared" si="3"/>
        <v>1.2060102100462574E-2</v>
      </c>
    </row>
    <row r="38" spans="1:14" x14ac:dyDescent="0.35">
      <c r="A38">
        <v>24</v>
      </c>
      <c r="B38" t="s">
        <v>20</v>
      </c>
      <c r="C38" s="2">
        <v>1</v>
      </c>
      <c r="D38" s="2">
        <v>1</v>
      </c>
      <c r="E38" s="2">
        <v>4</v>
      </c>
      <c r="F38">
        <v>1</v>
      </c>
      <c r="G38" s="5">
        <v>2</v>
      </c>
      <c r="I38" s="6">
        <f t="shared" si="4"/>
        <v>0.89776784306418567</v>
      </c>
      <c r="J38" s="6">
        <f t="shared" si="1"/>
        <v>0.71049057778416924</v>
      </c>
      <c r="L38" s="9">
        <f t="shared" si="2"/>
        <v>2.841962311136677</v>
      </c>
      <c r="N38" s="6">
        <f t="shared" si="3"/>
        <v>0.70890053337461445</v>
      </c>
    </row>
    <row r="39" spans="1:14" x14ac:dyDescent="0.35">
      <c r="A39">
        <v>25</v>
      </c>
      <c r="B39" t="s">
        <v>30</v>
      </c>
      <c r="C39" s="2">
        <v>0</v>
      </c>
      <c r="D39" s="2">
        <v>0</v>
      </c>
      <c r="E39" s="2">
        <v>4</v>
      </c>
      <c r="F39">
        <v>1</v>
      </c>
      <c r="G39" s="5">
        <v>2</v>
      </c>
      <c r="I39" s="6">
        <f t="shared" si="4"/>
        <v>0.96405790972945871</v>
      </c>
      <c r="J39" s="6">
        <f t="shared" si="1"/>
        <v>0.72393353020096085</v>
      </c>
      <c r="L39" s="9">
        <f t="shared" si="2"/>
        <v>2.8957341208038434</v>
      </c>
      <c r="N39" s="6">
        <f t="shared" si="3"/>
        <v>0.80233961517223429</v>
      </c>
    </row>
    <row r="40" spans="1:14" x14ac:dyDescent="0.35">
      <c r="A40">
        <v>26</v>
      </c>
      <c r="B40" t="s">
        <v>31</v>
      </c>
      <c r="C40" s="2">
        <v>0</v>
      </c>
      <c r="D40" s="2">
        <v>0</v>
      </c>
      <c r="E40" s="2">
        <v>4</v>
      </c>
      <c r="F40">
        <v>1</v>
      </c>
      <c r="G40" s="5">
        <v>4</v>
      </c>
      <c r="I40" s="6">
        <f t="shared" si="4"/>
        <v>0.96405790972945871</v>
      </c>
      <c r="J40" s="6">
        <f t="shared" si="1"/>
        <v>0.72393353020096085</v>
      </c>
      <c r="L40" s="9">
        <f t="shared" si="2"/>
        <v>2.8957341208038434</v>
      </c>
      <c r="N40" s="6">
        <f t="shared" si="3"/>
        <v>1.2194031319568608</v>
      </c>
    </row>
    <row r="41" spans="1:14" x14ac:dyDescent="0.35">
      <c r="A41">
        <v>27</v>
      </c>
      <c r="B41" t="s">
        <v>15</v>
      </c>
      <c r="C41" s="2">
        <v>1</v>
      </c>
      <c r="D41" s="2">
        <v>0</v>
      </c>
      <c r="E41" s="2">
        <v>20</v>
      </c>
      <c r="F41">
        <v>1</v>
      </c>
      <c r="G41" s="5">
        <v>2</v>
      </c>
      <c r="I41" s="6">
        <f t="shared" si="4"/>
        <v>1.7448147460612689</v>
      </c>
      <c r="J41" s="6">
        <f t="shared" si="1"/>
        <v>0.85129759564628038</v>
      </c>
      <c r="L41" s="9">
        <f t="shared" si="2"/>
        <v>3.4051903825851215</v>
      </c>
      <c r="N41" s="6">
        <f t="shared" si="3"/>
        <v>1.9745600113097201</v>
      </c>
    </row>
    <row r="42" spans="1:14" x14ac:dyDescent="0.35">
      <c r="A42">
        <v>28</v>
      </c>
      <c r="B42" t="s">
        <v>97</v>
      </c>
      <c r="C42" s="2">
        <v>1</v>
      </c>
      <c r="D42" s="2">
        <v>1</v>
      </c>
      <c r="E42" s="2">
        <v>4</v>
      </c>
      <c r="F42">
        <v>1</v>
      </c>
      <c r="G42" s="5">
        <v>4</v>
      </c>
      <c r="I42" s="6">
        <f t="shared" si="4"/>
        <v>0.89776784306418567</v>
      </c>
      <c r="J42" s="6">
        <f t="shared" ref="J42:J55" si="5">1-1/(1+EXP(I42))</f>
        <v>0.71049057778416924</v>
      </c>
      <c r="L42" s="9">
        <f t="shared" ref="L42:L55" si="6">J42*$L$12</f>
        <v>2.841962311136677</v>
      </c>
      <c r="N42" s="6">
        <f t="shared" ref="N42:N55" si="7">(L42-G42)^2</f>
        <v>1.3410512888279065</v>
      </c>
    </row>
    <row r="43" spans="1:14" x14ac:dyDescent="0.35">
      <c r="A43">
        <v>29</v>
      </c>
      <c r="B43" t="s">
        <v>98</v>
      </c>
      <c r="C43" s="2">
        <v>1</v>
      </c>
      <c r="D43" s="2">
        <v>1</v>
      </c>
      <c r="E43" s="2">
        <v>6</v>
      </c>
      <c r="F43">
        <v>1</v>
      </c>
      <c r="G43" s="5">
        <v>4</v>
      </c>
      <c r="I43" s="6">
        <f t="shared" si="4"/>
        <v>0.91163802400504379</v>
      </c>
      <c r="J43" s="6">
        <f t="shared" si="5"/>
        <v>0.71333523614706973</v>
      </c>
      <c r="L43" s="9">
        <f t="shared" si="6"/>
        <v>2.8533409445882789</v>
      </c>
      <c r="N43" s="6">
        <f t="shared" si="7"/>
        <v>1.3148269893577005</v>
      </c>
    </row>
    <row r="44" spans="1:14" x14ac:dyDescent="0.35">
      <c r="A44">
        <v>30</v>
      </c>
      <c r="B44" t="s">
        <v>99</v>
      </c>
      <c r="C44" s="2">
        <v>1</v>
      </c>
      <c r="D44" s="2">
        <v>1</v>
      </c>
      <c r="E44" s="2">
        <v>4</v>
      </c>
      <c r="F44">
        <v>1</v>
      </c>
      <c r="G44" s="5">
        <v>2</v>
      </c>
      <c r="I44" s="6">
        <f t="shared" si="4"/>
        <v>0.89776784306418567</v>
      </c>
      <c r="J44" s="6">
        <f t="shared" si="5"/>
        <v>0.71049057778416924</v>
      </c>
      <c r="L44" s="9">
        <f t="shared" si="6"/>
        <v>2.841962311136677</v>
      </c>
      <c r="N44" s="6">
        <f t="shared" si="7"/>
        <v>0.70890053337461445</v>
      </c>
    </row>
    <row r="45" spans="1:14" x14ac:dyDescent="0.35">
      <c r="A45">
        <v>31</v>
      </c>
      <c r="B45" t="s">
        <v>100</v>
      </c>
      <c r="C45" s="2">
        <v>1</v>
      </c>
      <c r="D45" s="2">
        <v>1</v>
      </c>
      <c r="E45" s="2">
        <v>1</v>
      </c>
      <c r="F45">
        <v>1</v>
      </c>
      <c r="G45" s="5">
        <v>4</v>
      </c>
      <c r="I45" s="6">
        <f t="shared" si="4"/>
        <v>0.87696257165289859</v>
      </c>
      <c r="J45" s="6">
        <f t="shared" si="5"/>
        <v>0.70619239613724649</v>
      </c>
      <c r="L45" s="9">
        <f t="shared" si="6"/>
        <v>2.824769584548986</v>
      </c>
      <c r="N45" s="6">
        <f t="shared" si="7"/>
        <v>1.381166529401163</v>
      </c>
    </row>
    <row r="46" spans="1:14" x14ac:dyDescent="0.35">
      <c r="A46">
        <v>32</v>
      </c>
      <c r="B46" t="s">
        <v>101</v>
      </c>
      <c r="C46" s="2">
        <v>0</v>
      </c>
      <c r="D46" s="2">
        <v>1</v>
      </c>
      <c r="E46" s="2">
        <v>10</v>
      </c>
      <c r="F46">
        <v>1</v>
      </c>
      <c r="G46" s="5">
        <v>2</v>
      </c>
      <c r="I46" s="6">
        <f t="shared" si="4"/>
        <v>0.26958299708181455</v>
      </c>
      <c r="J46" s="6">
        <f t="shared" si="5"/>
        <v>0.56699052849418807</v>
      </c>
      <c r="L46" s="9">
        <f t="shared" si="6"/>
        <v>2.2679621139767523</v>
      </c>
      <c r="N46" s="6">
        <f t="shared" si="7"/>
        <v>7.1803694526889991E-2</v>
      </c>
    </row>
    <row r="47" spans="1:14" x14ac:dyDescent="0.35">
      <c r="A47">
        <v>33</v>
      </c>
      <c r="B47" t="s">
        <v>102</v>
      </c>
      <c r="C47" s="2">
        <v>1</v>
      </c>
      <c r="D47" s="2">
        <v>1</v>
      </c>
      <c r="E47" s="2">
        <v>8</v>
      </c>
      <c r="F47">
        <v>1</v>
      </c>
      <c r="G47" s="5">
        <v>1</v>
      </c>
      <c r="I47" s="6">
        <f t="shared" si="4"/>
        <v>0.92550820494590191</v>
      </c>
      <c r="J47" s="6">
        <f t="shared" si="5"/>
        <v>0.71616310976641739</v>
      </c>
      <c r="L47" s="9">
        <f t="shared" si="6"/>
        <v>2.8646524390656696</v>
      </c>
      <c r="N47" s="6">
        <f t="shared" si="7"/>
        <v>3.4769287185135505</v>
      </c>
    </row>
    <row r="48" spans="1:14" x14ac:dyDescent="0.35">
      <c r="A48">
        <v>34</v>
      </c>
      <c r="B48" t="s">
        <v>103</v>
      </c>
      <c r="C48" s="2">
        <v>1</v>
      </c>
      <c r="D48" s="2">
        <v>1</v>
      </c>
      <c r="E48" s="2">
        <v>10</v>
      </c>
      <c r="F48">
        <v>1</v>
      </c>
      <c r="G48" s="5">
        <v>3</v>
      </c>
      <c r="I48" s="6">
        <f t="shared" si="4"/>
        <v>0.93937838588675993</v>
      </c>
      <c r="J48" s="6">
        <f t="shared" si="5"/>
        <v>0.71897407716274242</v>
      </c>
      <c r="L48" s="9">
        <f t="shared" si="6"/>
        <v>2.8758963086509697</v>
      </c>
      <c r="N48" s="6">
        <f t="shared" si="7"/>
        <v>1.5401726206455383E-2</v>
      </c>
    </row>
    <row r="49" spans="1:14" x14ac:dyDescent="0.35">
      <c r="A49">
        <v>35</v>
      </c>
      <c r="B49" t="s">
        <v>104</v>
      </c>
      <c r="C49" s="2">
        <v>1</v>
      </c>
      <c r="D49" s="2">
        <v>1</v>
      </c>
      <c r="E49" s="2">
        <v>12</v>
      </c>
      <c r="F49">
        <v>1</v>
      </c>
      <c r="G49" s="5">
        <v>4</v>
      </c>
      <c r="I49" s="6">
        <f t="shared" si="4"/>
        <v>0.95324856682761805</v>
      </c>
      <c r="J49" s="6">
        <f t="shared" si="5"/>
        <v>0.72176802153749531</v>
      </c>
      <c r="L49" s="9">
        <f t="shared" si="6"/>
        <v>2.8870720861499812</v>
      </c>
      <c r="N49" s="6">
        <f t="shared" si="7"/>
        <v>1.2386085414265549</v>
      </c>
    </row>
    <row r="50" spans="1:14" x14ac:dyDescent="0.35">
      <c r="A50">
        <v>36</v>
      </c>
      <c r="B50" t="s">
        <v>105</v>
      </c>
      <c r="C50" s="2">
        <v>0</v>
      </c>
      <c r="D50" s="2">
        <v>0</v>
      </c>
      <c r="E50" s="2">
        <v>6</v>
      </c>
      <c r="F50">
        <v>1</v>
      </c>
      <c r="G50" s="5">
        <v>3</v>
      </c>
      <c r="I50" s="6">
        <f t="shared" si="4"/>
        <v>0.97792809067031683</v>
      </c>
      <c r="J50" s="6">
        <f t="shared" si="5"/>
        <v>0.7266969108504937</v>
      </c>
      <c r="L50" s="9">
        <f t="shared" si="6"/>
        <v>2.9067876434019748</v>
      </c>
      <c r="N50" s="6">
        <f t="shared" si="7"/>
        <v>8.6885434225574092E-3</v>
      </c>
    </row>
    <row r="51" spans="1:14" x14ac:dyDescent="0.35">
      <c r="A51" s="12">
        <v>37</v>
      </c>
      <c r="B51" t="s">
        <v>25</v>
      </c>
      <c r="C51" s="2">
        <v>1</v>
      </c>
      <c r="D51" s="2">
        <v>1</v>
      </c>
      <c r="E51" s="2">
        <v>5</v>
      </c>
      <c r="F51">
        <v>1</v>
      </c>
      <c r="G51" s="5">
        <v>2</v>
      </c>
      <c r="I51" s="6">
        <f t="shared" si="4"/>
        <v>0.90470293353461473</v>
      </c>
      <c r="J51" s="6">
        <f t="shared" si="5"/>
        <v>0.71191499728286534</v>
      </c>
      <c r="L51" s="9">
        <f t="shared" si="6"/>
        <v>2.8476599891314613</v>
      </c>
      <c r="N51" s="12">
        <f t="shared" si="7"/>
        <v>0.71852745717434918</v>
      </c>
    </row>
    <row r="52" spans="1:14" x14ac:dyDescent="0.35">
      <c r="A52" s="12">
        <v>38</v>
      </c>
      <c r="B52" t="s">
        <v>106</v>
      </c>
      <c r="C52" s="2">
        <v>0</v>
      </c>
      <c r="D52" s="2">
        <v>0</v>
      </c>
      <c r="E52" s="2">
        <v>6</v>
      </c>
      <c r="F52">
        <v>1</v>
      </c>
      <c r="G52" s="5">
        <v>1</v>
      </c>
      <c r="I52" s="6">
        <f t="shared" si="4"/>
        <v>0.97792809067031683</v>
      </c>
      <c r="J52" s="6">
        <f t="shared" si="5"/>
        <v>0.7266969108504937</v>
      </c>
      <c r="L52" s="9">
        <f t="shared" si="6"/>
        <v>2.9067876434019748</v>
      </c>
      <c r="N52" s="12">
        <f t="shared" si="7"/>
        <v>3.6358391170304567</v>
      </c>
    </row>
    <row r="53" spans="1:14" x14ac:dyDescent="0.35">
      <c r="A53" s="12">
        <v>39</v>
      </c>
      <c r="B53" t="s">
        <v>107</v>
      </c>
      <c r="C53" s="2">
        <v>1</v>
      </c>
      <c r="D53" s="2">
        <v>1</v>
      </c>
      <c r="E53" s="2">
        <v>15</v>
      </c>
      <c r="F53">
        <v>1</v>
      </c>
      <c r="G53" s="5">
        <v>2</v>
      </c>
      <c r="I53" s="6">
        <f t="shared" si="4"/>
        <v>0.97405383823890512</v>
      </c>
      <c r="J53" s="6">
        <f t="shared" si="5"/>
        <v>0.72592677591373289</v>
      </c>
      <c r="L53" s="9">
        <f t="shared" si="6"/>
        <v>2.9037071036549316</v>
      </c>
      <c r="N53" s="12">
        <f t="shared" si="7"/>
        <v>0.81668652919638518</v>
      </c>
    </row>
    <row r="54" spans="1:14" x14ac:dyDescent="0.35">
      <c r="A54" s="12">
        <v>40</v>
      </c>
      <c r="B54" t="s">
        <v>108</v>
      </c>
      <c r="C54" s="2">
        <v>1</v>
      </c>
      <c r="D54" s="2">
        <v>1</v>
      </c>
      <c r="E54" s="2">
        <v>1</v>
      </c>
      <c r="F54">
        <v>1</v>
      </c>
      <c r="G54" s="5">
        <v>3</v>
      </c>
      <c r="I54" s="6">
        <f t="shared" si="4"/>
        <v>0.87696257165289859</v>
      </c>
      <c r="J54" s="6">
        <f t="shared" si="5"/>
        <v>0.70619239613724649</v>
      </c>
      <c r="L54" s="9">
        <f t="shared" si="6"/>
        <v>2.824769584548986</v>
      </c>
      <c r="N54" s="12">
        <f t="shared" si="7"/>
        <v>3.0705698499134976E-2</v>
      </c>
    </row>
    <row r="55" spans="1:14" x14ac:dyDescent="0.35">
      <c r="A55" s="12">
        <v>41</v>
      </c>
      <c r="B55" t="s">
        <v>109</v>
      </c>
      <c r="C55" s="2">
        <v>0</v>
      </c>
      <c r="D55" s="2">
        <v>0</v>
      </c>
      <c r="E55" s="2">
        <v>8</v>
      </c>
      <c r="F55">
        <v>1</v>
      </c>
      <c r="G55" s="5">
        <v>2</v>
      </c>
      <c r="I55" s="6">
        <f t="shared" si="4"/>
        <v>0.99179827161117495</v>
      </c>
      <c r="J55" s="6">
        <f t="shared" si="5"/>
        <v>0.72944296830182398</v>
      </c>
      <c r="L55" s="9">
        <f t="shared" si="6"/>
        <v>2.9177718732072959</v>
      </c>
      <c r="N55" s="12">
        <f t="shared" si="7"/>
        <v>0.8423052112504289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7"/>
  <sheetViews>
    <sheetView zoomScale="87" zoomScaleNormal="145" workbookViewId="0">
      <selection activeCell="AE15" sqref="AE15"/>
    </sheetView>
  </sheetViews>
  <sheetFormatPr defaultColWidth="9.08984375" defaultRowHeight="14.5" x14ac:dyDescent="0.35"/>
  <cols>
    <col min="1" max="1" width="9.7265625" customWidth="1"/>
    <col min="2" max="2" width="10.81640625" customWidth="1"/>
    <col min="3" max="3" width="13" customWidth="1"/>
    <col min="4" max="4" width="12" customWidth="1"/>
    <col min="5" max="7" width="11.1796875" customWidth="1"/>
  </cols>
  <sheetData>
    <row r="1" spans="1:34" x14ac:dyDescent="0.35">
      <c r="A1" t="s">
        <v>56</v>
      </c>
      <c r="B1" s="3" t="s">
        <v>4</v>
      </c>
      <c r="C1" t="s">
        <v>44</v>
      </c>
    </row>
    <row r="2" spans="1:34" x14ac:dyDescent="0.35">
      <c r="B2" s="3"/>
    </row>
    <row r="3" spans="1:34" x14ac:dyDescent="0.35">
      <c r="A3" t="s">
        <v>34</v>
      </c>
      <c r="B3" s="3" t="s">
        <v>32</v>
      </c>
      <c r="C3" t="s">
        <v>33</v>
      </c>
    </row>
    <row r="4" spans="1:34" x14ac:dyDescent="0.35">
      <c r="A4" t="s">
        <v>35</v>
      </c>
      <c r="B4" s="3" t="s">
        <v>1</v>
      </c>
      <c r="C4" t="s">
        <v>0</v>
      </c>
    </row>
    <row r="5" spans="1:34" x14ac:dyDescent="0.35">
      <c r="A5" t="s">
        <v>36</v>
      </c>
      <c r="B5" s="3" t="s">
        <v>2</v>
      </c>
      <c r="C5" t="s">
        <v>37</v>
      </c>
    </row>
    <row r="6" spans="1:34" x14ac:dyDescent="0.35">
      <c r="B6" s="3"/>
    </row>
    <row r="7" spans="1:34" x14ac:dyDescent="0.35">
      <c r="B7" s="3"/>
      <c r="I7" s="13" t="s">
        <v>89</v>
      </c>
      <c r="J7" s="13"/>
      <c r="K7" s="13"/>
      <c r="L7" s="13"/>
      <c r="M7" s="13"/>
    </row>
    <row r="8" spans="1:34" x14ac:dyDescent="0.35">
      <c r="A8" s="1" t="s">
        <v>51</v>
      </c>
      <c r="B8" s="4" t="s">
        <v>52</v>
      </c>
      <c r="D8" s="3"/>
      <c r="H8" s="3" t="s">
        <v>85</v>
      </c>
      <c r="I8">
        <v>0</v>
      </c>
      <c r="J8">
        <v>1</v>
      </c>
      <c r="K8">
        <v>2</v>
      </c>
      <c r="L8">
        <v>3</v>
      </c>
      <c r="M8">
        <v>4</v>
      </c>
    </row>
    <row r="9" spans="1:34" x14ac:dyDescent="0.35">
      <c r="A9">
        <v>1</v>
      </c>
      <c r="B9" t="s">
        <v>42</v>
      </c>
      <c r="H9">
        <v>1</v>
      </c>
      <c r="I9">
        <v>0</v>
      </c>
      <c r="J9" s="10">
        <v>1.2526215388838893</v>
      </c>
      <c r="K9" s="10">
        <v>-0.52500586273043204</v>
      </c>
      <c r="L9" s="10">
        <v>1.4888574680369631</v>
      </c>
      <c r="M9" s="10">
        <v>1.2920924292347791</v>
      </c>
    </row>
    <row r="10" spans="1:34" x14ac:dyDescent="0.35">
      <c r="A10">
        <v>2</v>
      </c>
      <c r="B10" t="s">
        <v>43</v>
      </c>
      <c r="H10">
        <v>2</v>
      </c>
      <c r="I10">
        <v>0</v>
      </c>
      <c r="J10" s="10">
        <v>0.98267758252868798</v>
      </c>
      <c r="K10" s="10">
        <v>2.4250313888994941</v>
      </c>
      <c r="L10" s="10">
        <v>-0.82211694648595157</v>
      </c>
      <c r="M10" s="10">
        <v>0.87639651765714011</v>
      </c>
    </row>
    <row r="11" spans="1:34" x14ac:dyDescent="0.35">
      <c r="A11">
        <v>3</v>
      </c>
      <c r="B11" t="s">
        <v>41</v>
      </c>
      <c r="H11">
        <v>3</v>
      </c>
      <c r="I11">
        <v>0</v>
      </c>
      <c r="J11" s="10">
        <v>2.9708214892676832</v>
      </c>
      <c r="K11" s="10">
        <v>2.985270532052287</v>
      </c>
      <c r="L11" s="10">
        <v>2.9251626188706288</v>
      </c>
      <c r="M11" s="10">
        <v>2.9922840387408023</v>
      </c>
    </row>
    <row r="12" spans="1:34" x14ac:dyDescent="0.35">
      <c r="H12" s="3" t="s">
        <v>88</v>
      </c>
      <c r="I12">
        <v>0</v>
      </c>
      <c r="J12" s="10">
        <v>0.60029006570331134</v>
      </c>
      <c r="K12" s="10">
        <v>1.337372189051891</v>
      </c>
      <c r="L12" s="10">
        <v>2.8293407435172844</v>
      </c>
      <c r="M12" s="10">
        <v>1.5094494163701941</v>
      </c>
      <c r="AE12" s="12">
        <f>AVERAGE(AE51:AE55)^0.5</f>
        <v>1.0894365195533771</v>
      </c>
      <c r="AH12" s="12">
        <f>SUM(AH51:AH55)</f>
        <v>-8.3285095198058432</v>
      </c>
    </row>
    <row r="13" spans="1:34" x14ac:dyDescent="0.35">
      <c r="A13" t="s">
        <v>75</v>
      </c>
      <c r="V13" s="1"/>
      <c r="W13" s="1"/>
      <c r="X13" s="1"/>
      <c r="Y13" s="1"/>
      <c r="Z13" s="1"/>
      <c r="AE13" s="10">
        <f>AVERAGE(AE15:AE50)^0.5</f>
        <v>0.97270788221605164</v>
      </c>
      <c r="AH13" s="10">
        <f>SUM(AH15:AH50)</f>
        <v>-42.804607059400233</v>
      </c>
    </row>
    <row r="14" spans="1:34" x14ac:dyDescent="0.35">
      <c r="A14" s="1" t="s">
        <v>24</v>
      </c>
      <c r="B14" s="1" t="s">
        <v>5</v>
      </c>
      <c r="C14" s="1" t="s">
        <v>45</v>
      </c>
      <c r="D14" s="1" t="s">
        <v>46</v>
      </c>
      <c r="E14" s="1" t="s">
        <v>47</v>
      </c>
      <c r="F14" s="1" t="s">
        <v>90</v>
      </c>
      <c r="G14" s="1" t="s">
        <v>73</v>
      </c>
      <c r="H14" s="3"/>
      <c r="I14" s="1" t="s">
        <v>64</v>
      </c>
      <c r="J14" s="1" t="s">
        <v>61</v>
      </c>
      <c r="K14" s="1" t="s">
        <v>62</v>
      </c>
      <c r="L14" s="1" t="s">
        <v>63</v>
      </c>
      <c r="M14" s="1" t="s">
        <v>84</v>
      </c>
      <c r="O14" s="1" t="s">
        <v>65</v>
      </c>
      <c r="P14" s="1" t="s">
        <v>38</v>
      </c>
      <c r="Q14" s="1" t="s">
        <v>39</v>
      </c>
      <c r="R14" s="1" t="s">
        <v>40</v>
      </c>
      <c r="S14" s="1" t="s">
        <v>86</v>
      </c>
      <c r="T14" s="1" t="s">
        <v>66</v>
      </c>
      <c r="V14" s="1" t="s">
        <v>67</v>
      </c>
      <c r="W14" s="1" t="s">
        <v>68</v>
      </c>
      <c r="X14" s="1" t="s">
        <v>69</v>
      </c>
      <c r="Y14" s="1" t="s">
        <v>70</v>
      </c>
      <c r="Z14" s="1" t="s">
        <v>87</v>
      </c>
      <c r="AA14" s="1"/>
      <c r="AB14" s="1"/>
      <c r="AC14" s="1" t="s">
        <v>73</v>
      </c>
      <c r="AD14" s="1"/>
      <c r="AE14" s="1" t="s">
        <v>95</v>
      </c>
      <c r="AF14" s="1"/>
      <c r="AG14" s="1" t="s">
        <v>71</v>
      </c>
      <c r="AH14" s="1" t="s">
        <v>96</v>
      </c>
    </row>
    <row r="15" spans="1:34" x14ac:dyDescent="0.35">
      <c r="A15">
        <v>1</v>
      </c>
      <c r="B15" t="s">
        <v>6</v>
      </c>
      <c r="C15" s="2">
        <v>1</v>
      </c>
      <c r="D15" s="2">
        <v>1</v>
      </c>
      <c r="E15" s="2">
        <v>3</v>
      </c>
      <c r="F15">
        <v>1</v>
      </c>
      <c r="G15" s="5">
        <v>1</v>
      </c>
      <c r="I15" s="6">
        <f>I$9*$C15+I$10*$D15+I$11*$E15+I$12*$F15</f>
        <v>0</v>
      </c>
      <c r="J15" s="6">
        <f t="shared" ref="J15:M30" si="0">J$9*$C15+J$10*$D15+J$11*$E15+J$12*$F15</f>
        <v>11.748053654918937</v>
      </c>
      <c r="K15" s="6">
        <f t="shared" si="0"/>
        <v>12.193209311377814</v>
      </c>
      <c r="L15" s="6">
        <f t="shared" si="0"/>
        <v>12.27156912168018</v>
      </c>
      <c r="M15" s="6">
        <f t="shared" si="0"/>
        <v>12.65479047948452</v>
      </c>
      <c r="O15" s="6">
        <f>EXP(I15)</f>
        <v>1</v>
      </c>
      <c r="P15" s="6">
        <f>EXP(J15)</f>
        <v>126507.0927716431</v>
      </c>
      <c r="Q15" s="6">
        <f>EXP(K15)</f>
        <v>197443.80898577411</v>
      </c>
      <c r="R15" s="6">
        <f>EXP(L15)</f>
        <v>213537.79498621629</v>
      </c>
      <c r="S15" s="6">
        <f>EXP(M15)</f>
        <v>313260.52748387988</v>
      </c>
      <c r="T15" s="6">
        <f>SUM(O15:S15)</f>
        <v>850750.22422751342</v>
      </c>
      <c r="V15" s="6">
        <f>O15/$T15</f>
        <v>1.1754331312789324E-6</v>
      </c>
      <c r="W15" s="6">
        <f>P15/$T15</f>
        <v>0.14870062818556684</v>
      </c>
      <c r="X15" s="6">
        <f>Q15/$T15</f>
        <v>0.23208199464778789</v>
      </c>
      <c r="Y15" s="6">
        <f>R15/$T15</f>
        <v>0.25099939900704693</v>
      </c>
      <c r="Z15" s="6">
        <f>S15/$T15</f>
        <v>0.36821680272646701</v>
      </c>
      <c r="AA15">
        <f>SUM(V15:Z15)</f>
        <v>1</v>
      </c>
      <c r="AC15" s="9">
        <f>SUMPRODUCT(I$8:M$8,V15:Z15)</f>
        <v>2.8387300254081511</v>
      </c>
      <c r="AE15" s="6">
        <f t="shared" ref="AE15:AE55" si="1">(AC15-G15)^2</f>
        <v>3.3809281063374601</v>
      </c>
      <c r="AG15" s="6">
        <f t="shared" ref="AG15:AG41" si="2">INDEX(V15:Z15,1,G15+1)</f>
        <v>0.14870062818556684</v>
      </c>
      <c r="AH15" s="6">
        <f>LN(AG15)</f>
        <v>-1.9058202010086978</v>
      </c>
    </row>
    <row r="16" spans="1:34" x14ac:dyDescent="0.35">
      <c r="A16">
        <v>2</v>
      </c>
      <c r="B16" t="s">
        <v>7</v>
      </c>
      <c r="C16" s="2">
        <v>0</v>
      </c>
      <c r="D16" s="2">
        <v>0</v>
      </c>
      <c r="E16" s="2">
        <v>1</v>
      </c>
      <c r="F16">
        <v>1</v>
      </c>
      <c r="G16" s="5">
        <v>3</v>
      </c>
      <c r="I16" s="6">
        <f t="shared" ref="I16:M42" si="3">I$9*$C16+I$10*$D16+I$11*$E16+I$12*$F16</f>
        <v>0</v>
      </c>
      <c r="J16" s="6">
        <f t="shared" si="0"/>
        <v>3.5711115549709946</v>
      </c>
      <c r="K16" s="6">
        <f t="shared" si="0"/>
        <v>4.3226427211041782</v>
      </c>
      <c r="L16" s="6">
        <f t="shared" si="0"/>
        <v>5.7545033623879132</v>
      </c>
      <c r="M16" s="6">
        <f t="shared" si="0"/>
        <v>4.5017334551109967</v>
      </c>
      <c r="O16" s="6">
        <f t="shared" ref="O16:O32" si="4">EXP(I16)</f>
        <v>1</v>
      </c>
      <c r="P16" s="6">
        <f t="shared" ref="P16:P32" si="5">EXP(J16)</f>
        <v>35.556093746773314</v>
      </c>
      <c r="Q16" s="6">
        <f t="shared" ref="Q16:Q32" si="6">EXP(K16)</f>
        <v>75.387593655990401</v>
      </c>
      <c r="R16" s="6">
        <f t="shared" ref="R16:R32" si="7">EXP(L16)</f>
        <v>315.60876541187298</v>
      </c>
      <c r="S16" s="6">
        <f t="shared" ref="S16:S32" si="8">EXP(M16)</f>
        <v>90.173307279769347</v>
      </c>
      <c r="T16" s="6">
        <f t="shared" ref="T16:T32" si="9">SUM(O16:S16)</f>
        <v>517.72576009440604</v>
      </c>
      <c r="V16" s="6">
        <f t="shared" ref="V16:V32" si="10">O16/$T16</f>
        <v>1.9315245195016999E-3</v>
      </c>
      <c r="W16" s="6">
        <f t="shared" ref="W16:W32" si="11">P16/$T16</f>
        <v>6.8677466889593725E-2</v>
      </c>
      <c r="X16" s="6">
        <f t="shared" ref="X16:X32" si="12">Q16/$T16</f>
        <v>0.14561298561277625</v>
      </c>
      <c r="Y16" s="6">
        <f t="shared" ref="Y16:Y32" si="13">R16/$T16</f>
        <v>0.60960606896269265</v>
      </c>
      <c r="Z16" s="6">
        <f t="shared" ref="Z16:Z32" si="14">S16/$T16</f>
        <v>0.17417195401543561</v>
      </c>
      <c r="AA16">
        <f t="shared" ref="AA16:AA32" si="15">SUM(V16:Z16)</f>
        <v>1</v>
      </c>
      <c r="AC16" s="9">
        <f t="shared" ref="AC16:AC41" si="16">SUMPRODUCT(I$8:M$8,V16:Z16)</f>
        <v>2.8854094610649668</v>
      </c>
      <c r="AE16" s="6">
        <f t="shared" si="1"/>
        <v>1.3130991613421369E-2</v>
      </c>
      <c r="AG16" s="6">
        <f t="shared" si="2"/>
        <v>0.60960606896269265</v>
      </c>
      <c r="AH16" s="6">
        <f t="shared" ref="AH16:AH32" si="17">LN(AG16)</f>
        <v>-0.49494231901179597</v>
      </c>
    </row>
    <row r="17" spans="1:34" x14ac:dyDescent="0.35">
      <c r="A17">
        <v>3</v>
      </c>
      <c r="B17" t="s">
        <v>8</v>
      </c>
      <c r="C17" s="2">
        <v>0</v>
      </c>
      <c r="D17" s="2">
        <v>0</v>
      </c>
      <c r="E17" s="2">
        <v>3</v>
      </c>
      <c r="F17">
        <v>1</v>
      </c>
      <c r="G17" s="5">
        <v>3</v>
      </c>
      <c r="I17" s="6">
        <f t="shared" si="3"/>
        <v>0</v>
      </c>
      <c r="J17" s="6">
        <f t="shared" si="0"/>
        <v>9.5127545335063601</v>
      </c>
      <c r="K17" s="6">
        <f t="shared" si="0"/>
        <v>10.293183785208752</v>
      </c>
      <c r="L17" s="6">
        <f t="shared" si="0"/>
        <v>11.604828600129171</v>
      </c>
      <c r="M17" s="6">
        <f t="shared" si="0"/>
        <v>10.4863015325926</v>
      </c>
      <c r="O17" s="6">
        <f t="shared" si="4"/>
        <v>1</v>
      </c>
      <c r="P17" s="6">
        <f t="shared" si="5"/>
        <v>13531.215215550712</v>
      </c>
      <c r="Q17" s="6">
        <f t="shared" si="6"/>
        <v>29530.644070225961</v>
      </c>
      <c r="R17" s="6">
        <f t="shared" si="7"/>
        <v>109625.86280199033</v>
      </c>
      <c r="S17" s="6">
        <f t="shared" si="8"/>
        <v>35821.427705400114</v>
      </c>
      <c r="T17" s="6">
        <f t="shared" si="9"/>
        <v>188510.14979316713</v>
      </c>
      <c r="V17" s="6">
        <f t="shared" si="10"/>
        <v>5.3047541530108459E-6</v>
      </c>
      <c r="W17" s="6">
        <f t="shared" si="11"/>
        <v>7.1779770109976188E-2</v>
      </c>
      <c r="X17" s="6">
        <f t="shared" si="12"/>
        <v>0.15665280677261628</v>
      </c>
      <c r="Y17" s="6">
        <f t="shared" si="13"/>
        <v>0.58153825097625544</v>
      </c>
      <c r="Z17" s="6">
        <f t="shared" si="14"/>
        <v>0.19002386738699903</v>
      </c>
      <c r="AA17">
        <f t="shared" si="15"/>
        <v>1</v>
      </c>
      <c r="AC17" s="9">
        <f t="shared" si="16"/>
        <v>2.8897956061319712</v>
      </c>
      <c r="AE17" s="6">
        <f t="shared" si="1"/>
        <v>1.2145008427819629E-2</v>
      </c>
      <c r="AG17" s="6">
        <f t="shared" si="2"/>
        <v>0.58153825097625544</v>
      </c>
      <c r="AH17" s="6">
        <f t="shared" si="17"/>
        <v>-0.54207852934802825</v>
      </c>
    </row>
    <row r="18" spans="1:34" x14ac:dyDescent="0.35">
      <c r="A18">
        <v>4</v>
      </c>
      <c r="B18" t="s">
        <v>9</v>
      </c>
      <c r="C18" s="2">
        <v>1</v>
      </c>
      <c r="D18" s="2">
        <v>1</v>
      </c>
      <c r="E18" s="2">
        <v>10</v>
      </c>
      <c r="F18">
        <v>1</v>
      </c>
      <c r="G18" s="5">
        <v>4</v>
      </c>
      <c r="I18" s="6">
        <f t="shared" si="3"/>
        <v>0</v>
      </c>
      <c r="J18" s="6">
        <f t="shared" si="0"/>
        <v>32.543804079792721</v>
      </c>
      <c r="K18" s="6">
        <f t="shared" si="0"/>
        <v>33.090103035743823</v>
      </c>
      <c r="L18" s="6">
        <f t="shared" si="0"/>
        <v>32.747707453774588</v>
      </c>
      <c r="M18" s="6">
        <f t="shared" si="0"/>
        <v>33.600778750670138</v>
      </c>
      <c r="O18" s="6">
        <f t="shared" si="4"/>
        <v>1</v>
      </c>
      <c r="P18" s="6">
        <f t="shared" si="5"/>
        <v>136017419740944.59</v>
      </c>
      <c r="Q18" s="6">
        <f t="shared" si="6"/>
        <v>234881685126562.34</v>
      </c>
      <c r="R18" s="6">
        <f t="shared" si="7"/>
        <v>166781794426894.53</v>
      </c>
      <c r="S18" s="6">
        <f t="shared" si="8"/>
        <v>391410794874600.19</v>
      </c>
      <c r="T18" s="6">
        <f t="shared" si="9"/>
        <v>929091694169002.75</v>
      </c>
      <c r="V18" s="6">
        <f t="shared" si="10"/>
        <v>1.0763200298485276E-15</v>
      </c>
      <c r="W18" s="6">
        <f t="shared" si="11"/>
        <v>0.14639827327549318</v>
      </c>
      <c r="X18" s="6">
        <f t="shared" si="12"/>
        <v>0.25280786234629399</v>
      </c>
      <c r="Y18" s="6">
        <f t="shared" si="13"/>
        <v>0.17951058595574609</v>
      </c>
      <c r="Z18" s="6">
        <f t="shared" si="14"/>
        <v>0.42128327842246555</v>
      </c>
      <c r="AA18">
        <f t="shared" si="15"/>
        <v>1</v>
      </c>
      <c r="AC18" s="9">
        <f t="shared" si="16"/>
        <v>2.8756788695251814</v>
      </c>
      <c r="AE18" s="6">
        <f t="shared" si="1"/>
        <v>1.2640980044321741</v>
      </c>
      <c r="AG18" s="6">
        <f t="shared" si="2"/>
        <v>0.42128327842246555</v>
      </c>
      <c r="AH18" s="6">
        <f t="shared" si="17"/>
        <v>-0.86444980121336967</v>
      </c>
    </row>
    <row r="19" spans="1:34" x14ac:dyDescent="0.35">
      <c r="A19">
        <v>5</v>
      </c>
      <c r="B19" t="s">
        <v>10</v>
      </c>
      <c r="C19" s="2">
        <v>1</v>
      </c>
      <c r="D19" s="2">
        <v>1</v>
      </c>
      <c r="E19" s="2">
        <v>1</v>
      </c>
      <c r="F19">
        <v>1</v>
      </c>
      <c r="G19" s="5">
        <v>4</v>
      </c>
      <c r="I19" s="6">
        <f t="shared" si="3"/>
        <v>0</v>
      </c>
      <c r="J19" s="6">
        <f t="shared" si="0"/>
        <v>5.8064106763835719</v>
      </c>
      <c r="K19" s="6">
        <f t="shared" si="0"/>
        <v>6.2226682472732397</v>
      </c>
      <c r="L19" s="6">
        <f t="shared" si="0"/>
        <v>6.4212438839389243</v>
      </c>
      <c r="M19" s="6">
        <f t="shared" si="0"/>
        <v>6.6702224020029162</v>
      </c>
      <c r="O19" s="6">
        <f t="shared" si="4"/>
        <v>1</v>
      </c>
      <c r="P19" s="6">
        <f t="shared" si="5"/>
        <v>332.42380514729109</v>
      </c>
      <c r="Q19" s="6">
        <f t="shared" si="6"/>
        <v>504.04635964977217</v>
      </c>
      <c r="R19" s="6">
        <f t="shared" si="7"/>
        <v>614.7673379419906</v>
      </c>
      <c r="S19" s="6">
        <f t="shared" si="8"/>
        <v>788.57096472366902</v>
      </c>
      <c r="T19" s="6">
        <f t="shared" si="9"/>
        <v>2240.808467462723</v>
      </c>
      <c r="V19" s="6">
        <f t="shared" si="10"/>
        <v>4.4626750323391285E-4</v>
      </c>
      <c r="W19" s="6">
        <f t="shared" si="11"/>
        <v>0.14834994153859835</v>
      </c>
      <c r="X19" s="6">
        <f t="shared" si="12"/>
        <v>0.2249395104350467</v>
      </c>
      <c r="Y19" s="6">
        <f t="shared" si="13"/>
        <v>0.27435068497313125</v>
      </c>
      <c r="Z19" s="6">
        <f t="shared" si="14"/>
        <v>0.35191359554998974</v>
      </c>
      <c r="AA19">
        <f t="shared" si="15"/>
        <v>1</v>
      </c>
      <c r="AC19" s="9">
        <f t="shared" si="16"/>
        <v>2.8289353995280448</v>
      </c>
      <c r="AE19" s="6">
        <f t="shared" si="1"/>
        <v>1.3713922984785401</v>
      </c>
      <c r="AG19" s="6">
        <f t="shared" si="2"/>
        <v>0.35191359554998974</v>
      </c>
      <c r="AH19" s="6">
        <f t="shared" si="17"/>
        <v>-1.0443696007035703</v>
      </c>
    </row>
    <row r="20" spans="1:34" x14ac:dyDescent="0.35">
      <c r="A20">
        <v>6</v>
      </c>
      <c r="B20" t="s">
        <v>11</v>
      </c>
      <c r="C20" s="2">
        <v>0</v>
      </c>
      <c r="D20" s="2">
        <v>0</v>
      </c>
      <c r="E20" s="2">
        <v>2</v>
      </c>
      <c r="F20">
        <v>1</v>
      </c>
      <c r="G20" s="5">
        <v>4</v>
      </c>
      <c r="I20" s="6">
        <f t="shared" si="3"/>
        <v>0</v>
      </c>
      <c r="J20" s="6">
        <f t="shared" si="0"/>
        <v>6.5419330442386778</v>
      </c>
      <c r="K20" s="6">
        <f t="shared" si="0"/>
        <v>7.3079132531564648</v>
      </c>
      <c r="L20" s="6">
        <f t="shared" si="0"/>
        <v>8.6796659812585411</v>
      </c>
      <c r="M20" s="6">
        <f t="shared" si="0"/>
        <v>7.4940174938517989</v>
      </c>
      <c r="O20" s="6">
        <f t="shared" si="4"/>
        <v>1</v>
      </c>
      <c r="P20" s="6">
        <f t="shared" si="5"/>
        <v>693.6260928712868</v>
      </c>
      <c r="Q20" s="6">
        <f t="shared" si="6"/>
        <v>1492.0603860319711</v>
      </c>
      <c r="R20" s="6">
        <f t="shared" si="7"/>
        <v>5882.0815376996834</v>
      </c>
      <c r="S20" s="6">
        <f t="shared" si="8"/>
        <v>1797.2580804322706</v>
      </c>
      <c r="T20" s="6">
        <f t="shared" si="9"/>
        <v>9866.0260970352119</v>
      </c>
      <c r="V20" s="6">
        <f t="shared" si="10"/>
        <v>1.0135793177158784E-4</v>
      </c>
      <c r="W20" s="6">
        <f t="shared" si="11"/>
        <v>7.0304506196240929E-2</v>
      </c>
      <c r="X20" s="6">
        <f t="shared" si="12"/>
        <v>0.15123215480651753</v>
      </c>
      <c r="Y20" s="6">
        <f t="shared" si="13"/>
        <v>0.59619561917308095</v>
      </c>
      <c r="Z20" s="6">
        <f t="shared" si="14"/>
        <v>0.18216636189238899</v>
      </c>
      <c r="AA20">
        <f t="shared" si="15"/>
        <v>1</v>
      </c>
      <c r="AC20" s="9">
        <f t="shared" si="16"/>
        <v>2.8900211208980746</v>
      </c>
      <c r="AE20" s="6">
        <f t="shared" si="1"/>
        <v>1.2320531120523668</v>
      </c>
      <c r="AG20" s="6">
        <f t="shared" si="2"/>
        <v>0.18216636189238899</v>
      </c>
      <c r="AH20" s="6">
        <f t="shared" si="17"/>
        <v>-1.7028349330868975</v>
      </c>
    </row>
    <row r="21" spans="1:34" x14ac:dyDescent="0.35">
      <c r="A21">
        <v>7</v>
      </c>
      <c r="B21" t="s">
        <v>12</v>
      </c>
      <c r="C21" s="2">
        <v>1</v>
      </c>
      <c r="D21" s="2">
        <v>1</v>
      </c>
      <c r="E21" s="2">
        <v>33</v>
      </c>
      <c r="F21">
        <v>1</v>
      </c>
      <c r="G21" s="5">
        <v>4</v>
      </c>
      <c r="I21" s="6">
        <f t="shared" si="3"/>
        <v>0</v>
      </c>
      <c r="J21" s="6">
        <f t="shared" si="0"/>
        <v>100.87269833294943</v>
      </c>
      <c r="K21" s="6">
        <f t="shared" si="0"/>
        <v>101.75132527294642</v>
      </c>
      <c r="L21" s="6">
        <f t="shared" si="0"/>
        <v>100.02644768779903</v>
      </c>
      <c r="M21" s="6">
        <f t="shared" si="0"/>
        <v>102.42331164170858</v>
      </c>
      <c r="O21" s="6">
        <f t="shared" si="4"/>
        <v>1</v>
      </c>
      <c r="P21" s="6">
        <f t="shared" si="5"/>
        <v>6.433632663756986E+43</v>
      </c>
      <c r="Q21" s="6">
        <f t="shared" si="6"/>
        <v>1.5489560396532284E+44</v>
      </c>
      <c r="R21" s="6">
        <f t="shared" si="7"/>
        <v>2.7601601103836948E+43</v>
      </c>
      <c r="S21" s="6">
        <f t="shared" si="8"/>
        <v>3.0330464697500791E+44</v>
      </c>
      <c r="T21" s="6">
        <f t="shared" si="9"/>
        <v>5.5013817868173758E+44</v>
      </c>
      <c r="V21" s="6">
        <f t="shared" si="10"/>
        <v>1.8177251438833764E-45</v>
      </c>
      <c r="W21" s="6">
        <f t="shared" si="11"/>
        <v>0.11694575859420457</v>
      </c>
      <c r="X21" s="6">
        <f t="shared" si="12"/>
        <v>0.28155763400476891</v>
      </c>
      <c r="Y21" s="6">
        <f t="shared" si="13"/>
        <v>5.0172124337883574E-2</v>
      </c>
      <c r="Z21" s="6">
        <f t="shared" si="14"/>
        <v>0.55132448306314286</v>
      </c>
      <c r="AA21">
        <f t="shared" si="15"/>
        <v>1</v>
      </c>
      <c r="AC21" s="9">
        <f t="shared" si="16"/>
        <v>3.0358753318699643</v>
      </c>
      <c r="AE21" s="6">
        <f t="shared" si="1"/>
        <v>0.92953637569685155</v>
      </c>
      <c r="AG21" s="6">
        <f t="shared" si="2"/>
        <v>0.55132448306314286</v>
      </c>
      <c r="AH21" s="6">
        <f t="shared" si="17"/>
        <v>-0.59543174468068327</v>
      </c>
    </row>
    <row r="22" spans="1:34" x14ac:dyDescent="0.35">
      <c r="A22">
        <v>8</v>
      </c>
      <c r="B22" t="s">
        <v>13</v>
      </c>
      <c r="C22" s="2">
        <v>0</v>
      </c>
      <c r="D22" s="2">
        <v>0</v>
      </c>
      <c r="E22" s="2">
        <v>10</v>
      </c>
      <c r="F22">
        <v>1</v>
      </c>
      <c r="G22" s="5">
        <v>4</v>
      </c>
      <c r="I22" s="6">
        <f t="shared" si="3"/>
        <v>0</v>
      </c>
      <c r="J22" s="6">
        <f t="shared" si="0"/>
        <v>30.308504958380144</v>
      </c>
      <c r="K22" s="6">
        <f t="shared" si="0"/>
        <v>31.19007750957476</v>
      </c>
      <c r="L22" s="6">
        <f t="shared" si="0"/>
        <v>32.080966932223575</v>
      </c>
      <c r="M22" s="6">
        <f t="shared" si="0"/>
        <v>31.432289803778218</v>
      </c>
      <c r="O22" s="6">
        <f t="shared" si="4"/>
        <v>1</v>
      </c>
      <c r="P22" s="6">
        <f t="shared" si="5"/>
        <v>14548441034060.076</v>
      </c>
      <c r="Q22" s="6">
        <f t="shared" si="6"/>
        <v>35130032578469.664</v>
      </c>
      <c r="R22" s="6">
        <f t="shared" si="7"/>
        <v>85622304542821.672</v>
      </c>
      <c r="S22" s="6">
        <f t="shared" si="8"/>
        <v>44757932332969.039</v>
      </c>
      <c r="T22" s="6">
        <f t="shared" si="9"/>
        <v>180058710488321.44</v>
      </c>
      <c r="V22" s="6">
        <f t="shared" si="10"/>
        <v>5.5537440942900664E-15</v>
      </c>
      <c r="W22" s="6">
        <f t="shared" si="11"/>
        <v>8.0798318474038414E-2</v>
      </c>
      <c r="X22" s="6">
        <f t="shared" si="12"/>
        <v>0.19510321096489353</v>
      </c>
      <c r="Y22" s="6">
        <f t="shared" si="13"/>
        <v>0.47552436819420135</v>
      </c>
      <c r="Z22" s="6">
        <f t="shared" si="14"/>
        <v>0.2485741023668612</v>
      </c>
      <c r="AA22">
        <f t="shared" si="15"/>
        <v>1</v>
      </c>
      <c r="AC22" s="9">
        <f t="shared" si="16"/>
        <v>2.891874254453874</v>
      </c>
      <c r="AE22" s="6">
        <f t="shared" si="1"/>
        <v>1.2279426679421575</v>
      </c>
      <c r="AG22" s="6">
        <f t="shared" si="2"/>
        <v>0.2485741023668612</v>
      </c>
      <c r="AH22" s="6">
        <f t="shared" si="17"/>
        <v>-1.3920142792384358</v>
      </c>
    </row>
    <row r="23" spans="1:34" x14ac:dyDescent="0.35">
      <c r="A23">
        <v>9</v>
      </c>
      <c r="B23" t="s">
        <v>14</v>
      </c>
      <c r="C23" s="2">
        <v>1</v>
      </c>
      <c r="D23" s="2">
        <v>1</v>
      </c>
      <c r="E23" s="2">
        <v>3</v>
      </c>
      <c r="F23">
        <v>1</v>
      </c>
      <c r="G23" s="5">
        <v>3</v>
      </c>
      <c r="I23" s="6">
        <f t="shared" si="3"/>
        <v>0</v>
      </c>
      <c r="J23" s="6">
        <f t="shared" si="0"/>
        <v>11.748053654918937</v>
      </c>
      <c r="K23" s="6">
        <f t="shared" si="0"/>
        <v>12.193209311377814</v>
      </c>
      <c r="L23" s="6">
        <f t="shared" si="0"/>
        <v>12.27156912168018</v>
      </c>
      <c r="M23" s="6">
        <f t="shared" si="0"/>
        <v>12.65479047948452</v>
      </c>
      <c r="O23" s="6">
        <f t="shared" si="4"/>
        <v>1</v>
      </c>
      <c r="P23" s="6">
        <f t="shared" si="5"/>
        <v>126507.0927716431</v>
      </c>
      <c r="Q23" s="6">
        <f t="shared" si="6"/>
        <v>197443.80898577411</v>
      </c>
      <c r="R23" s="6">
        <f t="shared" si="7"/>
        <v>213537.79498621629</v>
      </c>
      <c r="S23" s="6">
        <f t="shared" si="8"/>
        <v>313260.52748387988</v>
      </c>
      <c r="T23" s="6">
        <f t="shared" si="9"/>
        <v>850750.22422751342</v>
      </c>
      <c r="V23" s="6">
        <f t="shared" si="10"/>
        <v>1.1754331312789324E-6</v>
      </c>
      <c r="W23" s="6">
        <f t="shared" si="11"/>
        <v>0.14870062818556684</v>
      </c>
      <c r="X23" s="6">
        <f t="shared" si="12"/>
        <v>0.23208199464778789</v>
      </c>
      <c r="Y23" s="6">
        <f t="shared" si="13"/>
        <v>0.25099939900704693</v>
      </c>
      <c r="Z23" s="6">
        <f t="shared" si="14"/>
        <v>0.36821680272646701</v>
      </c>
      <c r="AA23">
        <f t="shared" si="15"/>
        <v>1</v>
      </c>
      <c r="AC23" s="9">
        <f t="shared" si="16"/>
        <v>2.8387300254081511</v>
      </c>
      <c r="AE23" s="6">
        <f t="shared" si="1"/>
        <v>2.6008004704855585E-2</v>
      </c>
      <c r="AG23" s="6">
        <f t="shared" si="2"/>
        <v>0.25099939900704693</v>
      </c>
      <c r="AH23" s="6">
        <f t="shared" si="17"/>
        <v>-1.382304734247455</v>
      </c>
    </row>
    <row r="24" spans="1:34" x14ac:dyDescent="0.35">
      <c r="A24">
        <v>10</v>
      </c>
      <c r="B24" t="s">
        <v>15</v>
      </c>
      <c r="C24" s="2">
        <v>1</v>
      </c>
      <c r="D24" s="2">
        <v>1</v>
      </c>
      <c r="E24" s="2">
        <v>4</v>
      </c>
      <c r="F24">
        <v>1</v>
      </c>
      <c r="G24" s="5">
        <v>3</v>
      </c>
      <c r="I24" s="6">
        <f t="shared" si="3"/>
        <v>0</v>
      </c>
      <c r="J24" s="6">
        <f t="shared" si="0"/>
        <v>14.718875144186621</v>
      </c>
      <c r="K24" s="6">
        <f t="shared" si="0"/>
        <v>15.1784798434301</v>
      </c>
      <c r="L24" s="6">
        <f t="shared" si="0"/>
        <v>15.19673174055081</v>
      </c>
      <c r="M24" s="6">
        <f t="shared" si="0"/>
        <v>15.647074518225322</v>
      </c>
      <c r="O24" s="6">
        <f t="shared" si="4"/>
        <v>1</v>
      </c>
      <c r="P24" s="6">
        <f t="shared" si="5"/>
        <v>2467892.5954194092</v>
      </c>
      <c r="Q24" s="6">
        <f t="shared" si="6"/>
        <v>3907779.4046491333</v>
      </c>
      <c r="R24" s="6">
        <f t="shared" si="7"/>
        <v>3979758.6732116588</v>
      </c>
      <c r="S24" s="6">
        <f t="shared" si="8"/>
        <v>6243643.8374617714</v>
      </c>
      <c r="T24" s="6">
        <f t="shared" si="9"/>
        <v>16599075.510741973</v>
      </c>
      <c r="V24" s="6">
        <f t="shared" si="10"/>
        <v>6.0244318989503792E-8</v>
      </c>
      <c r="W24" s="6">
        <f t="shared" si="11"/>
        <v>0.14867650875028132</v>
      </c>
      <c r="X24" s="6">
        <f t="shared" si="12"/>
        <v>0.23542150899429559</v>
      </c>
      <c r="Y24" s="6">
        <f t="shared" si="13"/>
        <v>0.23975785101020755</v>
      </c>
      <c r="Z24" s="6">
        <f t="shared" si="14"/>
        <v>0.37614407100089653</v>
      </c>
      <c r="AA24">
        <f t="shared" si="15"/>
        <v>1</v>
      </c>
      <c r="AC24" s="9">
        <f t="shared" si="16"/>
        <v>2.843369363773081</v>
      </c>
      <c r="AE24" s="6">
        <f t="shared" si="1"/>
        <v>2.4533156204849423E-2</v>
      </c>
      <c r="AG24" s="6">
        <f t="shared" si="2"/>
        <v>0.23975785101020755</v>
      </c>
      <c r="AH24" s="6">
        <f t="shared" si="17"/>
        <v>-1.4281258191011204</v>
      </c>
    </row>
    <row r="25" spans="1:34" x14ac:dyDescent="0.35">
      <c r="A25">
        <v>11</v>
      </c>
      <c r="B25" t="s">
        <v>16</v>
      </c>
      <c r="C25" s="2">
        <v>1</v>
      </c>
      <c r="D25" s="2">
        <v>1</v>
      </c>
      <c r="E25" s="2">
        <v>6</v>
      </c>
      <c r="F25">
        <v>1</v>
      </c>
      <c r="G25" s="5">
        <v>4</v>
      </c>
      <c r="I25" s="6">
        <f t="shared" si="3"/>
        <v>0</v>
      </c>
      <c r="J25" s="6">
        <f t="shared" si="0"/>
        <v>20.660518122721989</v>
      </c>
      <c r="K25" s="6">
        <f t="shared" si="0"/>
        <v>21.149020907534677</v>
      </c>
      <c r="L25" s="6">
        <f t="shared" si="0"/>
        <v>21.047056978292069</v>
      </c>
      <c r="M25" s="6">
        <f t="shared" si="0"/>
        <v>21.631642595706928</v>
      </c>
      <c r="O25" s="6">
        <f t="shared" si="4"/>
        <v>1</v>
      </c>
      <c r="P25" s="6">
        <f t="shared" si="5"/>
        <v>939180385.65511942</v>
      </c>
      <c r="Q25" s="6">
        <f t="shared" si="6"/>
        <v>1530745804.5450373</v>
      </c>
      <c r="R25" s="6">
        <f t="shared" si="7"/>
        <v>1382358559.4182627</v>
      </c>
      <c r="S25" s="6">
        <f t="shared" si="8"/>
        <v>2480293149.8119988</v>
      </c>
      <c r="T25" s="6">
        <f t="shared" si="9"/>
        <v>6332577900.430418</v>
      </c>
      <c r="V25" s="6">
        <f t="shared" si="10"/>
        <v>1.579135725960878E-10</v>
      </c>
      <c r="W25" s="6">
        <f t="shared" si="11"/>
        <v>0.14830933001097144</v>
      </c>
      <c r="X25" s="6">
        <f t="shared" si="12"/>
        <v>0.24172553873217956</v>
      </c>
      <c r="Y25" s="6">
        <f t="shared" si="13"/>
        <v>0.21829317872651915</v>
      </c>
      <c r="Z25" s="6">
        <f t="shared" si="14"/>
        <v>0.39167195237241631</v>
      </c>
      <c r="AA25">
        <f t="shared" si="15"/>
        <v>1</v>
      </c>
      <c r="AC25" s="9">
        <f t="shared" si="16"/>
        <v>2.8533277531445531</v>
      </c>
      <c r="AE25" s="6">
        <f t="shared" si="1"/>
        <v>1.3148572417085189</v>
      </c>
      <c r="AG25" s="6">
        <f t="shared" si="2"/>
        <v>0.39167195237241631</v>
      </c>
      <c r="AH25" s="6">
        <f t="shared" si="17"/>
        <v>-0.93733064574411451</v>
      </c>
    </row>
    <row r="26" spans="1:34" x14ac:dyDescent="0.35">
      <c r="A26">
        <v>12</v>
      </c>
      <c r="B26" t="s">
        <v>17</v>
      </c>
      <c r="C26" s="2">
        <v>1</v>
      </c>
      <c r="D26" s="2">
        <v>1</v>
      </c>
      <c r="E26" s="2">
        <v>15</v>
      </c>
      <c r="F26">
        <v>1</v>
      </c>
      <c r="G26" s="5">
        <v>2</v>
      </c>
      <c r="I26" s="6">
        <f t="shared" si="3"/>
        <v>0</v>
      </c>
      <c r="J26" s="6">
        <f t="shared" si="0"/>
        <v>47.397911526131132</v>
      </c>
      <c r="K26" s="6">
        <f t="shared" si="0"/>
        <v>48.016455696005252</v>
      </c>
      <c r="L26" s="6">
        <f t="shared" si="0"/>
        <v>47.373520548127729</v>
      </c>
      <c r="M26" s="6">
        <f t="shared" si="0"/>
        <v>48.562198944374146</v>
      </c>
      <c r="O26" s="6">
        <f t="shared" si="4"/>
        <v>1</v>
      </c>
      <c r="P26" s="6">
        <f t="shared" si="5"/>
        <v>3.8428322746474876E+20</v>
      </c>
      <c r="Q26" s="6">
        <f t="shared" si="6"/>
        <v>7.1331564485809183E+20</v>
      </c>
      <c r="R26" s="6">
        <f t="shared" si="7"/>
        <v>3.7502356883980858E+20</v>
      </c>
      <c r="S26" s="6">
        <f t="shared" si="8"/>
        <v>1.231104817091672E+21</v>
      </c>
      <c r="T26" s="6">
        <f t="shared" si="9"/>
        <v>2.7037272582543209E+21</v>
      </c>
      <c r="V26" s="6">
        <f t="shared" si="10"/>
        <v>3.6985979149600192E-22</v>
      </c>
      <c r="W26" s="6">
        <f t="shared" si="11"/>
        <v>0.14213091438552264</v>
      </c>
      <c r="X26" s="6">
        <f t="shared" si="12"/>
        <v>0.26382677567804996</v>
      </c>
      <c r="Y26" s="6">
        <f t="shared" si="13"/>
        <v>0.13870613897717812</v>
      </c>
      <c r="Z26" s="6">
        <f t="shared" si="14"/>
        <v>0.45533617095924939</v>
      </c>
      <c r="AA26">
        <f t="shared" si="15"/>
        <v>1</v>
      </c>
      <c r="AC26" s="9">
        <f t="shared" si="16"/>
        <v>2.9072475665101543</v>
      </c>
      <c r="AE26" s="6">
        <f t="shared" si="1"/>
        <v>0.82309814693859673</v>
      </c>
      <c r="AG26" s="6">
        <f t="shared" si="2"/>
        <v>0.26382677567804996</v>
      </c>
      <c r="AH26" s="6">
        <f t="shared" si="17"/>
        <v>-1.3324625439328979</v>
      </c>
    </row>
    <row r="27" spans="1:34" x14ac:dyDescent="0.35">
      <c r="A27">
        <v>13</v>
      </c>
      <c r="B27" t="s">
        <v>18</v>
      </c>
      <c r="C27" s="2">
        <v>1</v>
      </c>
      <c r="D27" s="2">
        <v>1</v>
      </c>
      <c r="E27" s="2">
        <v>23</v>
      </c>
      <c r="F27">
        <v>1</v>
      </c>
      <c r="G27" s="5">
        <v>3</v>
      </c>
      <c r="I27" s="6">
        <f t="shared" si="3"/>
        <v>0</v>
      </c>
      <c r="J27" s="6">
        <f t="shared" si="0"/>
        <v>71.164483440272605</v>
      </c>
      <c r="K27" s="6">
        <f t="shared" si="0"/>
        <v>71.898619952423545</v>
      </c>
      <c r="L27" s="6">
        <f t="shared" si="0"/>
        <v>70.774821499092752</v>
      </c>
      <c r="M27" s="6">
        <f t="shared" si="0"/>
        <v>72.50047125430055</v>
      </c>
      <c r="O27" s="6">
        <f t="shared" si="4"/>
        <v>1</v>
      </c>
      <c r="P27" s="6">
        <f t="shared" si="5"/>
        <v>8.0601377782751229E+30</v>
      </c>
      <c r="Q27" s="6">
        <f t="shared" si="6"/>
        <v>1.6794763856199481E+31</v>
      </c>
      <c r="R27" s="6">
        <f t="shared" si="7"/>
        <v>5.4590168490753462E+30</v>
      </c>
      <c r="S27" s="6">
        <f t="shared" si="8"/>
        <v>3.065876108618055E+31</v>
      </c>
      <c r="T27" s="6">
        <f t="shared" si="9"/>
        <v>6.0972679569730496E+31</v>
      </c>
      <c r="V27" s="6">
        <f t="shared" si="10"/>
        <v>1.6400788140799437E-32</v>
      </c>
      <c r="W27" s="6">
        <f t="shared" si="11"/>
        <v>0.13219261208714414</v>
      </c>
      <c r="X27" s="6">
        <f t="shared" si="12"/>
        <v>0.27544736388028346</v>
      </c>
      <c r="Y27" s="6">
        <f t="shared" si="13"/>
        <v>8.9532178798739245E-2</v>
      </c>
      <c r="Z27" s="6">
        <f t="shared" si="14"/>
        <v>0.50282784523383317</v>
      </c>
      <c r="AA27">
        <f t="shared" si="15"/>
        <v>1</v>
      </c>
      <c r="AC27" s="9">
        <f t="shared" si="16"/>
        <v>2.9629952571792613</v>
      </c>
      <c r="AE27" s="6">
        <f t="shared" si="1"/>
        <v>1.369350991229015E-3</v>
      </c>
      <c r="AG27" s="6">
        <f t="shared" si="2"/>
        <v>8.9532178798739245E-2</v>
      </c>
      <c r="AH27" s="6">
        <f t="shared" si="17"/>
        <v>-2.4131571786695014</v>
      </c>
    </row>
    <row r="28" spans="1:34" x14ac:dyDescent="0.35">
      <c r="A28">
        <v>14</v>
      </c>
      <c r="B28" t="s">
        <v>19</v>
      </c>
      <c r="C28" s="2">
        <v>0</v>
      </c>
      <c r="D28" s="2">
        <v>0</v>
      </c>
      <c r="E28" s="2">
        <v>6</v>
      </c>
      <c r="F28">
        <v>1</v>
      </c>
      <c r="G28" s="5">
        <v>3</v>
      </c>
      <c r="I28" s="6">
        <f t="shared" si="3"/>
        <v>0</v>
      </c>
      <c r="J28" s="6">
        <f t="shared" si="0"/>
        <v>18.425219001309411</v>
      </c>
      <c r="K28" s="6">
        <f t="shared" si="0"/>
        <v>19.248995381365614</v>
      </c>
      <c r="L28" s="6">
        <f t="shared" si="0"/>
        <v>20.380316456741056</v>
      </c>
      <c r="M28" s="6">
        <f t="shared" si="0"/>
        <v>19.463153648815009</v>
      </c>
      <c r="O28" s="6">
        <f t="shared" si="4"/>
        <v>1</v>
      </c>
      <c r="P28" s="6">
        <f t="shared" si="5"/>
        <v>100454857.08428141</v>
      </c>
      <c r="Q28" s="6">
        <f t="shared" si="6"/>
        <v>228945692.18560833</v>
      </c>
      <c r="R28" s="6">
        <f t="shared" si="7"/>
        <v>709674134.20994103</v>
      </c>
      <c r="S28" s="6">
        <f t="shared" si="8"/>
        <v>283622205.6695658</v>
      </c>
      <c r="T28" s="6">
        <f t="shared" si="9"/>
        <v>1322696890.1493964</v>
      </c>
      <c r="V28" s="6">
        <f t="shared" si="10"/>
        <v>7.5603111147184424E-10</v>
      </c>
      <c r="W28" s="6">
        <f t="shared" si="11"/>
        <v>7.5946997254174545E-2</v>
      </c>
      <c r="X28" s="6">
        <f t="shared" si="12"/>
        <v>0.17309006612977618</v>
      </c>
      <c r="Y28" s="6">
        <f t="shared" si="13"/>
        <v>0.53653572446956044</v>
      </c>
      <c r="Z28" s="6">
        <f t="shared" si="14"/>
        <v>0.21442721139045781</v>
      </c>
      <c r="AA28">
        <f t="shared" si="15"/>
        <v>1</v>
      </c>
      <c r="AC28" s="9">
        <f t="shared" si="16"/>
        <v>2.8894431484842396</v>
      </c>
      <c r="AE28" s="6">
        <f t="shared" si="1"/>
        <v>1.2222817417077902E-2</v>
      </c>
      <c r="AG28" s="6">
        <f t="shared" si="2"/>
        <v>0.53653572446956044</v>
      </c>
      <c r="AH28" s="6">
        <f t="shared" si="17"/>
        <v>-0.62262213111417519</v>
      </c>
    </row>
    <row r="29" spans="1:34" x14ac:dyDescent="0.35">
      <c r="A29">
        <v>15</v>
      </c>
      <c r="B29" t="s">
        <v>20</v>
      </c>
      <c r="C29" s="2">
        <v>1</v>
      </c>
      <c r="D29" s="2">
        <v>1</v>
      </c>
      <c r="E29" s="2">
        <v>2</v>
      </c>
      <c r="F29">
        <v>1</v>
      </c>
      <c r="G29" s="5">
        <v>1</v>
      </c>
      <c r="I29" s="6">
        <f t="shared" si="3"/>
        <v>0</v>
      </c>
      <c r="J29" s="6">
        <f t="shared" si="0"/>
        <v>8.7772321656512542</v>
      </c>
      <c r="K29" s="6">
        <f t="shared" si="0"/>
        <v>9.2079387793255272</v>
      </c>
      <c r="L29" s="6">
        <f t="shared" si="0"/>
        <v>9.346406502809554</v>
      </c>
      <c r="M29" s="6">
        <f t="shared" si="0"/>
        <v>9.6625064407437176</v>
      </c>
      <c r="O29" s="6">
        <f t="shared" si="4"/>
        <v>1</v>
      </c>
      <c r="P29" s="6">
        <f t="shared" si="5"/>
        <v>6484.9031725439763</v>
      </c>
      <c r="Q29" s="6">
        <f t="shared" si="6"/>
        <v>9976.0128886576986</v>
      </c>
      <c r="R29" s="6">
        <f t="shared" si="7"/>
        <v>11457.576609985168</v>
      </c>
      <c r="S29" s="6">
        <f t="shared" si="8"/>
        <v>15717.129393365965</v>
      </c>
      <c r="T29" s="6">
        <f t="shared" si="9"/>
        <v>43636.622064552808</v>
      </c>
      <c r="V29" s="6">
        <f t="shared" si="10"/>
        <v>2.2916530947805116E-5</v>
      </c>
      <c r="W29" s="6">
        <f t="shared" si="11"/>
        <v>0.14861148424712362</v>
      </c>
      <c r="X29" s="6">
        <f t="shared" si="12"/>
        <v>0.22861560809862685</v>
      </c>
      <c r="Y29" s="6">
        <f t="shared" si="13"/>
        <v>0.2625679089695731</v>
      </c>
      <c r="Z29" s="6">
        <f t="shared" si="14"/>
        <v>0.3601820821537286</v>
      </c>
      <c r="AA29">
        <f t="shared" si="15"/>
        <v>0.99999999999999989</v>
      </c>
      <c r="AC29" s="9">
        <f t="shared" si="16"/>
        <v>2.834274755968011</v>
      </c>
      <c r="AE29" s="6">
        <f t="shared" si="1"/>
        <v>3.3645638803815063</v>
      </c>
      <c r="AG29" s="6">
        <f t="shared" si="2"/>
        <v>0.14861148424712362</v>
      </c>
      <c r="AH29" s="6">
        <f t="shared" si="17"/>
        <v>-1.9064198667295806</v>
      </c>
    </row>
    <row r="30" spans="1:34" x14ac:dyDescent="0.35">
      <c r="A30">
        <v>16</v>
      </c>
      <c r="B30" t="s">
        <v>21</v>
      </c>
      <c r="C30" s="2">
        <v>1</v>
      </c>
      <c r="D30" s="2">
        <v>1</v>
      </c>
      <c r="E30" s="2">
        <v>70</v>
      </c>
      <c r="F30">
        <v>1</v>
      </c>
      <c r="G30" s="5">
        <v>4</v>
      </c>
      <c r="I30" s="6">
        <f t="shared" si="3"/>
        <v>0</v>
      </c>
      <c r="J30" s="6">
        <f t="shared" si="0"/>
        <v>210.79309343585371</v>
      </c>
      <c r="K30" s="6">
        <f t="shared" si="0"/>
        <v>212.20633495888106</v>
      </c>
      <c r="L30" s="6">
        <f t="shared" si="0"/>
        <v>208.25746458601233</v>
      </c>
      <c r="M30" s="6">
        <f t="shared" si="0"/>
        <v>213.13782107511827</v>
      </c>
      <c r="O30" s="6">
        <f t="shared" si="4"/>
        <v>1</v>
      </c>
      <c r="P30" s="6">
        <f t="shared" si="5"/>
        <v>3.5178498798711361E+91</v>
      </c>
      <c r="Q30" s="6">
        <f t="shared" si="6"/>
        <v>1.4455738972286942E+92</v>
      </c>
      <c r="R30" s="6">
        <f t="shared" si="7"/>
        <v>2.7865554199142255E+90</v>
      </c>
      <c r="S30" s="6">
        <f t="shared" si="8"/>
        <v>3.6692692201575218E+92</v>
      </c>
      <c r="T30" s="6">
        <f t="shared" si="9"/>
        <v>5.4944936595724717E+92</v>
      </c>
      <c r="V30" s="6">
        <f t="shared" si="10"/>
        <v>1.8200039202116585E-93</v>
      </c>
      <c r="W30" s="6">
        <f t="shared" si="11"/>
        <v>6.4025005720815792E-2</v>
      </c>
      <c r="X30" s="6">
        <f t="shared" si="12"/>
        <v>0.26309501599118684</v>
      </c>
      <c r="Y30" s="6">
        <f t="shared" si="13"/>
        <v>5.0715417881309344E-3</v>
      </c>
      <c r="Z30" s="6">
        <f t="shared" si="14"/>
        <v>0.66780843649986643</v>
      </c>
      <c r="AA30">
        <f t="shared" si="15"/>
        <v>1</v>
      </c>
      <c r="AC30" s="9">
        <f t="shared" si="16"/>
        <v>3.2766634090670479</v>
      </c>
      <c r="AE30" s="6">
        <f t="shared" si="1"/>
        <v>0.52321582378250486</v>
      </c>
      <c r="AG30" s="6">
        <f t="shared" si="2"/>
        <v>0.66780843649986643</v>
      </c>
      <c r="AH30" s="6">
        <f t="shared" si="17"/>
        <v>-0.40375391827914686</v>
      </c>
    </row>
    <row r="31" spans="1:34" x14ac:dyDescent="0.35">
      <c r="A31">
        <v>17</v>
      </c>
      <c r="B31" t="s">
        <v>22</v>
      </c>
      <c r="C31" s="2">
        <v>1</v>
      </c>
      <c r="D31" s="2">
        <v>0</v>
      </c>
      <c r="E31" s="2">
        <v>5</v>
      </c>
      <c r="F31">
        <v>1</v>
      </c>
      <c r="G31" s="5">
        <v>3</v>
      </c>
      <c r="I31" s="6">
        <f t="shared" si="3"/>
        <v>0</v>
      </c>
      <c r="J31" s="6">
        <f t="shared" si="3"/>
        <v>16.707019050925616</v>
      </c>
      <c r="K31" s="6">
        <f t="shared" si="3"/>
        <v>15.738718986582894</v>
      </c>
      <c r="L31" s="6">
        <f t="shared" si="3"/>
        <v>18.944011305907392</v>
      </c>
      <c r="M31" s="6">
        <f t="shared" si="3"/>
        <v>17.762962039308984</v>
      </c>
      <c r="O31" s="6">
        <f t="shared" si="4"/>
        <v>1</v>
      </c>
      <c r="P31" s="6">
        <f t="shared" si="5"/>
        <v>18020472.86508048</v>
      </c>
      <c r="Q31" s="6">
        <f t="shared" si="6"/>
        <v>6842878.1727485079</v>
      </c>
      <c r="R31" s="6">
        <f t="shared" si="7"/>
        <v>168763908.64279792</v>
      </c>
      <c r="S31" s="6">
        <f t="shared" si="8"/>
        <v>51803177.099134393</v>
      </c>
      <c r="T31" s="6">
        <f t="shared" si="9"/>
        <v>245430437.77976128</v>
      </c>
      <c r="V31" s="6">
        <f t="shared" si="10"/>
        <v>4.074474254482474E-9</v>
      </c>
      <c r="W31" s="6">
        <f t="shared" si="11"/>
        <v>7.342395274237043E-2</v>
      </c>
      <c r="X31" s="6">
        <f t="shared" si="12"/>
        <v>2.788113094142387E-2</v>
      </c>
      <c r="Y31" s="6">
        <f t="shared" si="13"/>
        <v>0.68762420085091236</v>
      </c>
      <c r="Z31" s="6">
        <f t="shared" si="14"/>
        <v>0.21107071139081915</v>
      </c>
      <c r="AA31">
        <f t="shared" si="15"/>
        <v>1</v>
      </c>
      <c r="AC31" s="9">
        <f t="shared" si="16"/>
        <v>3.0363416627412319</v>
      </c>
      <c r="AE31" s="6">
        <f t="shared" si="1"/>
        <v>1.3207164507974393E-3</v>
      </c>
      <c r="AG31" s="6">
        <f t="shared" si="2"/>
        <v>0.68762420085091236</v>
      </c>
      <c r="AH31" s="6">
        <f t="shared" si="17"/>
        <v>-0.37451280997455638</v>
      </c>
    </row>
    <row r="32" spans="1:34" x14ac:dyDescent="0.35">
      <c r="A32">
        <v>18</v>
      </c>
      <c r="B32" t="s">
        <v>23</v>
      </c>
      <c r="C32" s="2">
        <v>0</v>
      </c>
      <c r="D32" s="2">
        <v>0</v>
      </c>
      <c r="E32" s="2">
        <v>6</v>
      </c>
      <c r="F32">
        <v>1</v>
      </c>
      <c r="G32" s="5">
        <v>3</v>
      </c>
      <c r="I32" s="6">
        <f t="shared" si="3"/>
        <v>0</v>
      </c>
      <c r="J32" s="6">
        <f t="shared" si="3"/>
        <v>18.425219001309411</v>
      </c>
      <c r="K32" s="6">
        <f t="shared" si="3"/>
        <v>19.248995381365614</v>
      </c>
      <c r="L32" s="6">
        <f t="shared" si="3"/>
        <v>20.380316456741056</v>
      </c>
      <c r="M32" s="6">
        <f t="shared" si="3"/>
        <v>19.463153648815009</v>
      </c>
      <c r="O32" s="6">
        <f t="shared" si="4"/>
        <v>1</v>
      </c>
      <c r="P32" s="6">
        <f t="shared" si="5"/>
        <v>100454857.08428141</v>
      </c>
      <c r="Q32" s="6">
        <f t="shared" si="6"/>
        <v>228945692.18560833</v>
      </c>
      <c r="R32" s="6">
        <f t="shared" si="7"/>
        <v>709674134.20994103</v>
      </c>
      <c r="S32" s="6">
        <f t="shared" si="8"/>
        <v>283622205.6695658</v>
      </c>
      <c r="T32" s="6">
        <f t="shared" si="9"/>
        <v>1322696890.1493964</v>
      </c>
      <c r="V32" s="6">
        <f t="shared" si="10"/>
        <v>7.5603111147184424E-10</v>
      </c>
      <c r="W32" s="6">
        <f t="shared" si="11"/>
        <v>7.5946997254174545E-2</v>
      </c>
      <c r="X32" s="6">
        <f t="shared" si="12"/>
        <v>0.17309006612977618</v>
      </c>
      <c r="Y32" s="6">
        <f t="shared" si="13"/>
        <v>0.53653572446956044</v>
      </c>
      <c r="Z32" s="6">
        <f t="shared" si="14"/>
        <v>0.21442721139045781</v>
      </c>
      <c r="AA32">
        <f t="shared" si="15"/>
        <v>1</v>
      </c>
      <c r="AC32" s="9">
        <f t="shared" si="16"/>
        <v>2.8894431484842396</v>
      </c>
      <c r="AE32" s="6">
        <f t="shared" si="1"/>
        <v>1.2222817417077902E-2</v>
      </c>
      <c r="AG32" s="6">
        <f t="shared" si="2"/>
        <v>0.53653572446956044</v>
      </c>
      <c r="AH32" s="6">
        <f t="shared" si="17"/>
        <v>-0.62262213111417519</v>
      </c>
    </row>
    <row r="33" spans="1:34" x14ac:dyDescent="0.35">
      <c r="A33">
        <v>19</v>
      </c>
      <c r="B33" t="s">
        <v>25</v>
      </c>
      <c r="C33" s="2">
        <v>1</v>
      </c>
      <c r="D33" s="2">
        <v>1</v>
      </c>
      <c r="E33" s="2">
        <v>15</v>
      </c>
      <c r="F33">
        <v>1</v>
      </c>
      <c r="G33" s="5">
        <v>2</v>
      </c>
      <c r="I33" s="6">
        <f t="shared" si="3"/>
        <v>0</v>
      </c>
      <c r="J33" s="6">
        <f t="shared" si="3"/>
        <v>47.397911526131132</v>
      </c>
      <c r="K33" s="6">
        <f t="shared" si="3"/>
        <v>48.016455696005252</v>
      </c>
      <c r="L33" s="6">
        <f t="shared" si="3"/>
        <v>47.373520548127729</v>
      </c>
      <c r="M33" s="6">
        <f t="shared" si="3"/>
        <v>48.562198944374146</v>
      </c>
      <c r="O33" s="6">
        <f>EXP(I33)</f>
        <v>1</v>
      </c>
      <c r="P33" s="6">
        <f>EXP(J33)</f>
        <v>3.8428322746474876E+20</v>
      </c>
      <c r="Q33" s="6">
        <f>EXP(K33)</f>
        <v>7.1331564485809183E+20</v>
      </c>
      <c r="R33" s="6">
        <f>EXP(L33)</f>
        <v>3.7502356883980858E+20</v>
      </c>
      <c r="S33" s="6">
        <f>EXP(M33)</f>
        <v>1.231104817091672E+21</v>
      </c>
      <c r="T33" s="6">
        <f>SUM(O33:S33)</f>
        <v>2.7037272582543209E+21</v>
      </c>
      <c r="V33" s="6">
        <f>O33/$T33</f>
        <v>3.6985979149600192E-22</v>
      </c>
      <c r="W33" s="6">
        <f>P33/$T33</f>
        <v>0.14213091438552264</v>
      </c>
      <c r="X33" s="6">
        <f>Q33/$T33</f>
        <v>0.26382677567804996</v>
      </c>
      <c r="Y33" s="6">
        <f>R33/$T33</f>
        <v>0.13870613897717812</v>
      </c>
      <c r="Z33" s="6">
        <f>S33/$T33</f>
        <v>0.45533617095924939</v>
      </c>
      <c r="AA33">
        <f>SUM(V33:Z33)</f>
        <v>1</v>
      </c>
      <c r="AC33" s="9">
        <f t="shared" si="16"/>
        <v>2.9072475665101543</v>
      </c>
      <c r="AE33" s="6">
        <f t="shared" si="1"/>
        <v>0.82309814693859673</v>
      </c>
      <c r="AG33" s="6">
        <f t="shared" si="2"/>
        <v>0.26382677567804996</v>
      </c>
      <c r="AH33" s="6">
        <f t="shared" ref="AH33:AH41" si="18">LN(AG33)</f>
        <v>-1.3324625439328979</v>
      </c>
    </row>
    <row r="34" spans="1:34" x14ac:dyDescent="0.35">
      <c r="A34">
        <v>20</v>
      </c>
      <c r="B34" t="s">
        <v>26</v>
      </c>
      <c r="C34" s="2">
        <v>0</v>
      </c>
      <c r="D34" s="2">
        <v>1</v>
      </c>
      <c r="E34" s="2">
        <v>25</v>
      </c>
      <c r="F34">
        <v>1</v>
      </c>
      <c r="G34" s="5">
        <v>2</v>
      </c>
      <c r="I34" s="6">
        <f t="shared" si="3"/>
        <v>0</v>
      </c>
      <c r="J34" s="6">
        <f t="shared" si="3"/>
        <v>75.853504879924074</v>
      </c>
      <c r="K34" s="6">
        <f t="shared" si="3"/>
        <v>78.394166879258563</v>
      </c>
      <c r="L34" s="6">
        <f t="shared" si="3"/>
        <v>75.136289268797043</v>
      </c>
      <c r="M34" s="6">
        <f t="shared" si="3"/>
        <v>77.192946902547391</v>
      </c>
      <c r="O34" s="6">
        <f t="shared" ref="O34:O41" si="19">EXP(I34)</f>
        <v>1</v>
      </c>
      <c r="P34" s="6">
        <f t="shared" ref="P34:P41" si="20">EXP(J34)</f>
        <v>8.7651348570609325E+32</v>
      </c>
      <c r="Q34" s="6">
        <f t="shared" ref="Q34:Q41" si="21">EXP(K34)</f>
        <v>1.1121262432210054E+34</v>
      </c>
      <c r="R34" s="6">
        <f t="shared" ref="R34:R41" si="22">EXP(L34)</f>
        <v>4.278345172920967E+32</v>
      </c>
      <c r="S34" s="6">
        <f t="shared" ref="S34:S41" si="23">EXP(M34)</f>
        <v>3.3455758584103059E+33</v>
      </c>
      <c r="T34" s="6">
        <f t="shared" ref="T34:T41" si="24">SUM(O34:S34)</f>
        <v>1.5771186293618548E+34</v>
      </c>
      <c r="V34" s="6">
        <f t="shared" ref="V34:V41" si="25">O34/$T34</f>
        <v>6.3406771144706302E-35</v>
      </c>
      <c r="W34" s="6">
        <f t="shared" ref="W34:W41" si="26">P34/$T34</f>
        <v>5.5576889993415049E-2</v>
      </c>
      <c r="X34" s="6">
        <f t="shared" ref="X34:X41" si="27">Q34/$T34</f>
        <v>0.70516334187936258</v>
      </c>
      <c r="Y34" s="6">
        <f t="shared" ref="Y34:Y41" si="28">R34/$T34</f>
        <v>2.7127605325745863E-2</v>
      </c>
      <c r="Z34" s="6">
        <f t="shared" ref="Z34:Z41" si="29">S34/$T34</f>
        <v>0.21213216280147659</v>
      </c>
      <c r="AA34">
        <f t="shared" ref="AA34:AA41" si="30">SUM(V34:Z34)</f>
        <v>1</v>
      </c>
      <c r="AC34" s="9">
        <f t="shared" si="16"/>
        <v>2.3958150409352843</v>
      </c>
      <c r="AE34" s="6">
        <f t="shared" si="1"/>
        <v>0.15666954663060079</v>
      </c>
      <c r="AG34" s="6">
        <f t="shared" si="2"/>
        <v>0.70516334187936258</v>
      </c>
      <c r="AH34" s="6">
        <f t="shared" si="18"/>
        <v>-0.34932581239696758</v>
      </c>
    </row>
    <row r="35" spans="1:34" x14ac:dyDescent="0.35">
      <c r="A35">
        <v>21</v>
      </c>
      <c r="B35" t="s">
        <v>27</v>
      </c>
      <c r="C35" s="2">
        <v>0</v>
      </c>
      <c r="D35" s="2">
        <v>0</v>
      </c>
      <c r="E35" s="2">
        <v>25</v>
      </c>
      <c r="F35">
        <v>1</v>
      </c>
      <c r="G35" s="5">
        <v>1</v>
      </c>
      <c r="I35" s="6">
        <f t="shared" si="3"/>
        <v>0</v>
      </c>
      <c r="J35" s="6">
        <f t="shared" si="3"/>
        <v>74.87082729739538</v>
      </c>
      <c r="K35" s="6">
        <f t="shared" si="3"/>
        <v>75.969135490359065</v>
      </c>
      <c r="L35" s="6">
        <f t="shared" si="3"/>
        <v>75.958406215282992</v>
      </c>
      <c r="M35" s="6">
        <f t="shared" si="3"/>
        <v>76.316550384890249</v>
      </c>
      <c r="O35" s="6">
        <f t="shared" si="19"/>
        <v>1</v>
      </c>
      <c r="P35" s="6">
        <f t="shared" si="20"/>
        <v>3.2808558609846228E+32</v>
      </c>
      <c r="Q35" s="6">
        <f t="shared" si="21"/>
        <v>9.8395749554770269E+32</v>
      </c>
      <c r="R35" s="6">
        <f t="shared" si="22"/>
        <v>9.7345677819167563E+32</v>
      </c>
      <c r="S35" s="6">
        <f t="shared" si="23"/>
        <v>1.3926972243653591E+33</v>
      </c>
      <c r="T35" s="6">
        <f t="shared" si="24"/>
        <v>3.6781970842031996E+33</v>
      </c>
      <c r="V35" s="6">
        <f t="shared" si="25"/>
        <v>2.7187232687848969E-34</v>
      </c>
      <c r="W35" s="6">
        <f t="shared" si="26"/>
        <v>8.9197391707882018E-2</v>
      </c>
      <c r="X35" s="6">
        <f t="shared" si="27"/>
        <v>0.2675108138640851</v>
      </c>
      <c r="Y35" s="6">
        <f t="shared" si="28"/>
        <v>0.26465595940260866</v>
      </c>
      <c r="Z35" s="6">
        <f t="shared" si="29"/>
        <v>0.37863583502542425</v>
      </c>
      <c r="AA35">
        <f t="shared" si="30"/>
        <v>1</v>
      </c>
      <c r="AC35" s="9">
        <f t="shared" si="16"/>
        <v>2.9327302377455755</v>
      </c>
      <c r="AE35" s="6">
        <f t="shared" si="1"/>
        <v>3.735446171896069</v>
      </c>
      <c r="AG35" s="6">
        <f t="shared" si="2"/>
        <v>8.9197391707882018E-2</v>
      </c>
      <c r="AH35" s="6">
        <f t="shared" si="18"/>
        <v>-2.4169034807667247</v>
      </c>
    </row>
    <row r="36" spans="1:34" x14ac:dyDescent="0.35">
      <c r="A36">
        <v>22</v>
      </c>
      <c r="B36" t="s">
        <v>28</v>
      </c>
      <c r="C36" s="2">
        <v>0</v>
      </c>
      <c r="D36" s="2">
        <v>1</v>
      </c>
      <c r="E36" s="2">
        <v>13</v>
      </c>
      <c r="F36">
        <v>1</v>
      </c>
      <c r="G36" s="5">
        <v>2</v>
      </c>
      <c r="I36" s="6">
        <f t="shared" si="3"/>
        <v>0</v>
      </c>
      <c r="J36" s="6">
        <f t="shared" si="3"/>
        <v>40.203647008711883</v>
      </c>
      <c r="K36" s="6">
        <f t="shared" si="3"/>
        <v>42.57092049463111</v>
      </c>
      <c r="L36" s="6">
        <f t="shared" si="3"/>
        <v>40.034337842349508</v>
      </c>
      <c r="M36" s="6">
        <f t="shared" si="3"/>
        <v>41.28553843765777</v>
      </c>
      <c r="O36" s="6">
        <f t="shared" si="19"/>
        <v>1</v>
      </c>
      <c r="P36" s="6">
        <f t="shared" si="20"/>
        <v>2.8855064423020947E+17</v>
      </c>
      <c r="Q36" s="6">
        <f t="shared" si="21"/>
        <v>3.078334859433452E+18</v>
      </c>
      <c r="R36" s="6">
        <f t="shared" si="22"/>
        <v>2.4360826100658173E+17</v>
      </c>
      <c r="S36" s="6">
        <f t="shared" si="23"/>
        <v>8.5129782906609498E+17</v>
      </c>
      <c r="T36" s="6">
        <f t="shared" si="24"/>
        <v>4.4617915937363384E+18</v>
      </c>
      <c r="V36" s="6">
        <f t="shared" si="25"/>
        <v>2.2412521494814875E-19</v>
      </c>
      <c r="W36" s="6">
        <f t="shared" si="26"/>
        <v>6.4671475161522496E-2</v>
      </c>
      <c r="X36" s="6">
        <f t="shared" si="27"/>
        <v>0.68993246205290171</v>
      </c>
      <c r="Y36" s="6">
        <f t="shared" si="28"/>
        <v>5.4598753861244853E-2</v>
      </c>
      <c r="Z36" s="6">
        <f t="shared" si="29"/>
        <v>0.19079730892433092</v>
      </c>
      <c r="AA36">
        <f t="shared" si="30"/>
        <v>1</v>
      </c>
      <c r="AC36" s="9">
        <f t="shared" si="16"/>
        <v>2.371521896548384</v>
      </c>
      <c r="AE36" s="6">
        <f t="shared" si="1"/>
        <v>0.13802851961490811</v>
      </c>
      <c r="AG36" s="6">
        <f t="shared" si="2"/>
        <v>0.68993246205290171</v>
      </c>
      <c r="AH36" s="6">
        <f t="shared" si="18"/>
        <v>-0.37116156726424893</v>
      </c>
    </row>
    <row r="37" spans="1:34" x14ac:dyDescent="0.35">
      <c r="A37">
        <v>23</v>
      </c>
      <c r="B37" t="s">
        <v>29</v>
      </c>
      <c r="C37" s="2">
        <v>0</v>
      </c>
      <c r="D37" s="2">
        <v>0</v>
      </c>
      <c r="E37" s="2">
        <v>3</v>
      </c>
      <c r="F37">
        <v>1</v>
      </c>
      <c r="G37" s="5">
        <v>3</v>
      </c>
      <c r="I37" s="6">
        <f t="shared" si="3"/>
        <v>0</v>
      </c>
      <c r="J37" s="6">
        <f t="shared" si="3"/>
        <v>9.5127545335063601</v>
      </c>
      <c r="K37" s="6">
        <f t="shared" si="3"/>
        <v>10.293183785208752</v>
      </c>
      <c r="L37" s="6">
        <f t="shared" si="3"/>
        <v>11.604828600129171</v>
      </c>
      <c r="M37" s="6">
        <f t="shared" si="3"/>
        <v>10.4863015325926</v>
      </c>
      <c r="O37" s="6">
        <f t="shared" si="19"/>
        <v>1</v>
      </c>
      <c r="P37" s="6">
        <f t="shared" si="20"/>
        <v>13531.215215550712</v>
      </c>
      <c r="Q37" s="6">
        <f t="shared" si="21"/>
        <v>29530.644070225961</v>
      </c>
      <c r="R37" s="6">
        <f t="shared" si="22"/>
        <v>109625.86280199033</v>
      </c>
      <c r="S37" s="6">
        <f t="shared" si="23"/>
        <v>35821.427705400114</v>
      </c>
      <c r="T37" s="6">
        <f t="shared" si="24"/>
        <v>188510.14979316713</v>
      </c>
      <c r="V37" s="6">
        <f t="shared" si="25"/>
        <v>5.3047541530108459E-6</v>
      </c>
      <c r="W37" s="6">
        <f t="shared" si="26"/>
        <v>7.1779770109976188E-2</v>
      </c>
      <c r="X37" s="6">
        <f t="shared" si="27"/>
        <v>0.15665280677261628</v>
      </c>
      <c r="Y37" s="6">
        <f t="shared" si="28"/>
        <v>0.58153825097625544</v>
      </c>
      <c r="Z37" s="6">
        <f t="shared" si="29"/>
        <v>0.19002386738699903</v>
      </c>
      <c r="AA37">
        <f t="shared" si="30"/>
        <v>1</v>
      </c>
      <c r="AC37" s="9">
        <f t="shared" si="16"/>
        <v>2.8897956061319712</v>
      </c>
      <c r="AE37" s="6">
        <f t="shared" si="1"/>
        <v>1.2145008427819629E-2</v>
      </c>
      <c r="AG37" s="6">
        <f t="shared" si="2"/>
        <v>0.58153825097625544</v>
      </c>
      <c r="AH37" s="6">
        <f t="shared" si="18"/>
        <v>-0.54207852934802825</v>
      </c>
    </row>
    <row r="38" spans="1:34" x14ac:dyDescent="0.35">
      <c r="A38">
        <v>24</v>
      </c>
      <c r="B38" t="s">
        <v>20</v>
      </c>
      <c r="C38" s="2">
        <v>1</v>
      </c>
      <c r="D38" s="2">
        <v>1</v>
      </c>
      <c r="E38" s="2">
        <v>4</v>
      </c>
      <c r="F38">
        <v>1</v>
      </c>
      <c r="G38" s="5">
        <v>2</v>
      </c>
      <c r="I38" s="6">
        <f t="shared" si="3"/>
        <v>0</v>
      </c>
      <c r="J38" s="6">
        <f t="shared" si="3"/>
        <v>14.718875144186621</v>
      </c>
      <c r="K38" s="6">
        <f t="shared" si="3"/>
        <v>15.1784798434301</v>
      </c>
      <c r="L38" s="6">
        <f t="shared" si="3"/>
        <v>15.19673174055081</v>
      </c>
      <c r="M38" s="6">
        <f t="shared" si="3"/>
        <v>15.647074518225322</v>
      </c>
      <c r="O38" s="6">
        <f t="shared" si="19"/>
        <v>1</v>
      </c>
      <c r="P38" s="6">
        <f t="shared" si="20"/>
        <v>2467892.5954194092</v>
      </c>
      <c r="Q38" s="6">
        <f t="shared" si="21"/>
        <v>3907779.4046491333</v>
      </c>
      <c r="R38" s="6">
        <f t="shared" si="22"/>
        <v>3979758.6732116588</v>
      </c>
      <c r="S38" s="6">
        <f t="shared" si="23"/>
        <v>6243643.8374617714</v>
      </c>
      <c r="T38" s="6">
        <f t="shared" si="24"/>
        <v>16599075.510741973</v>
      </c>
      <c r="V38" s="6">
        <f t="shared" si="25"/>
        <v>6.0244318989503792E-8</v>
      </c>
      <c r="W38" s="6">
        <f t="shared" si="26"/>
        <v>0.14867650875028132</v>
      </c>
      <c r="X38" s="6">
        <f t="shared" si="27"/>
        <v>0.23542150899429559</v>
      </c>
      <c r="Y38" s="6">
        <f t="shared" si="28"/>
        <v>0.23975785101020755</v>
      </c>
      <c r="Z38" s="6">
        <f t="shared" si="29"/>
        <v>0.37614407100089653</v>
      </c>
      <c r="AA38">
        <f t="shared" si="30"/>
        <v>1</v>
      </c>
      <c r="AC38" s="9">
        <f t="shared" si="16"/>
        <v>2.843369363773081</v>
      </c>
      <c r="AE38" s="6">
        <f t="shared" si="1"/>
        <v>0.71127188375101147</v>
      </c>
      <c r="AG38" s="6">
        <f t="shared" si="2"/>
        <v>0.23542150899429559</v>
      </c>
      <c r="AH38" s="6">
        <f t="shared" si="18"/>
        <v>-1.4463777162218301</v>
      </c>
    </row>
    <row r="39" spans="1:34" x14ac:dyDescent="0.35">
      <c r="A39">
        <v>25</v>
      </c>
      <c r="B39" t="s">
        <v>30</v>
      </c>
      <c r="C39" s="2">
        <v>0</v>
      </c>
      <c r="D39" s="2">
        <v>0</v>
      </c>
      <c r="E39" s="2">
        <v>4</v>
      </c>
      <c r="F39">
        <v>1</v>
      </c>
      <c r="G39" s="5">
        <v>2</v>
      </c>
      <c r="I39" s="6">
        <f t="shared" si="3"/>
        <v>0</v>
      </c>
      <c r="J39" s="6">
        <f t="shared" si="3"/>
        <v>12.483576022774043</v>
      </c>
      <c r="K39" s="6">
        <f t="shared" si="3"/>
        <v>13.278454317261039</v>
      </c>
      <c r="L39" s="6">
        <f t="shared" si="3"/>
        <v>14.5299912189998</v>
      </c>
      <c r="M39" s="6">
        <f t="shared" si="3"/>
        <v>13.478585571333403</v>
      </c>
      <c r="O39" s="6">
        <f t="shared" si="19"/>
        <v>1</v>
      </c>
      <c r="P39" s="6">
        <f t="shared" si="20"/>
        <v>263966.11530519108</v>
      </c>
      <c r="Q39" s="6">
        <f t="shared" si="21"/>
        <v>584466.25040528667</v>
      </c>
      <c r="R39" s="6">
        <f t="shared" si="22"/>
        <v>2043125.3320879061</v>
      </c>
      <c r="S39" s="6">
        <f t="shared" si="23"/>
        <v>713962.39461868652</v>
      </c>
      <c r="T39" s="6">
        <f t="shared" si="24"/>
        <v>3605521.0924170706</v>
      </c>
      <c r="V39" s="6">
        <f t="shared" si="25"/>
        <v>2.7735241990489082E-7</v>
      </c>
      <c r="W39" s="6">
        <f t="shared" si="26"/>
        <v>7.3211640852788182E-2</v>
      </c>
      <c r="X39" s="6">
        <f t="shared" si="27"/>
        <v>0.16210312890264414</v>
      </c>
      <c r="Y39" s="6">
        <f t="shared" si="28"/>
        <v>0.56666575502356442</v>
      </c>
      <c r="Z39" s="6">
        <f t="shared" si="29"/>
        <v>0.1980191978685833</v>
      </c>
      <c r="AA39">
        <f t="shared" si="30"/>
        <v>1</v>
      </c>
      <c r="AC39" s="9">
        <f t="shared" si="16"/>
        <v>2.8894919552031029</v>
      </c>
      <c r="AE39" s="6">
        <f t="shared" si="1"/>
        <v>0.79119593837103874</v>
      </c>
      <c r="AG39" s="6">
        <f t="shared" si="2"/>
        <v>0.16210312890264414</v>
      </c>
      <c r="AH39" s="6">
        <f t="shared" si="18"/>
        <v>-1.8195225481279402</v>
      </c>
    </row>
    <row r="40" spans="1:34" x14ac:dyDescent="0.35">
      <c r="A40">
        <v>26</v>
      </c>
      <c r="B40" t="s">
        <v>31</v>
      </c>
      <c r="C40" s="2">
        <v>0</v>
      </c>
      <c r="D40" s="2">
        <v>0</v>
      </c>
      <c r="E40" s="2">
        <v>4</v>
      </c>
      <c r="F40">
        <v>1</v>
      </c>
      <c r="G40" s="5">
        <v>4</v>
      </c>
      <c r="I40" s="6">
        <f t="shared" si="3"/>
        <v>0</v>
      </c>
      <c r="J40" s="6">
        <f t="shared" si="3"/>
        <v>12.483576022774043</v>
      </c>
      <c r="K40" s="6">
        <f t="shared" si="3"/>
        <v>13.278454317261039</v>
      </c>
      <c r="L40" s="6">
        <f t="shared" si="3"/>
        <v>14.5299912189998</v>
      </c>
      <c r="M40" s="6">
        <f t="shared" si="3"/>
        <v>13.478585571333403</v>
      </c>
      <c r="O40" s="6">
        <f t="shared" si="19"/>
        <v>1</v>
      </c>
      <c r="P40" s="6">
        <f t="shared" si="20"/>
        <v>263966.11530519108</v>
      </c>
      <c r="Q40" s="6">
        <f t="shared" si="21"/>
        <v>584466.25040528667</v>
      </c>
      <c r="R40" s="6">
        <f t="shared" si="22"/>
        <v>2043125.3320879061</v>
      </c>
      <c r="S40" s="6">
        <f t="shared" si="23"/>
        <v>713962.39461868652</v>
      </c>
      <c r="T40" s="6">
        <f t="shared" si="24"/>
        <v>3605521.0924170706</v>
      </c>
      <c r="V40" s="6">
        <f t="shared" si="25"/>
        <v>2.7735241990489082E-7</v>
      </c>
      <c r="W40" s="6">
        <f t="shared" si="26"/>
        <v>7.3211640852788182E-2</v>
      </c>
      <c r="X40" s="6">
        <f t="shared" si="27"/>
        <v>0.16210312890264414</v>
      </c>
      <c r="Y40" s="6">
        <f t="shared" si="28"/>
        <v>0.56666575502356442</v>
      </c>
      <c r="Z40" s="6">
        <f t="shared" si="29"/>
        <v>0.1980191978685833</v>
      </c>
      <c r="AA40">
        <f t="shared" si="30"/>
        <v>1</v>
      </c>
      <c r="AC40" s="9">
        <f t="shared" si="16"/>
        <v>2.8894919552031029</v>
      </c>
      <c r="AE40" s="6">
        <f t="shared" si="1"/>
        <v>1.2332281175586273</v>
      </c>
      <c r="AG40" s="6">
        <f t="shared" si="2"/>
        <v>0.1980191978685833</v>
      </c>
      <c r="AH40" s="6">
        <f t="shared" si="18"/>
        <v>-1.6193912940555764</v>
      </c>
    </row>
    <row r="41" spans="1:34" x14ac:dyDescent="0.35">
      <c r="A41">
        <v>27</v>
      </c>
      <c r="B41" t="s">
        <v>15</v>
      </c>
      <c r="C41" s="2">
        <v>1</v>
      </c>
      <c r="D41" s="2">
        <v>0</v>
      </c>
      <c r="E41" s="2">
        <v>20</v>
      </c>
      <c r="F41">
        <v>1</v>
      </c>
      <c r="G41" s="5">
        <v>2</v>
      </c>
      <c r="I41" s="6">
        <f t="shared" si="3"/>
        <v>0</v>
      </c>
      <c r="J41" s="6">
        <f t="shared" si="3"/>
        <v>61.269341389940863</v>
      </c>
      <c r="K41" s="6">
        <f t="shared" si="3"/>
        <v>60.517776967367197</v>
      </c>
      <c r="L41" s="6">
        <f t="shared" si="3"/>
        <v>62.821450588966826</v>
      </c>
      <c r="M41" s="6">
        <f t="shared" si="3"/>
        <v>62.647222620421019</v>
      </c>
      <c r="O41" s="6">
        <f t="shared" si="19"/>
        <v>1</v>
      </c>
      <c r="P41" s="6">
        <f t="shared" si="20"/>
        <v>4.0638425710836983E+26</v>
      </c>
      <c r="Q41" s="6">
        <f t="shared" si="21"/>
        <v>1.9166225519876694E+26</v>
      </c>
      <c r="R41" s="6">
        <f t="shared" si="22"/>
        <v>1.9187099863715172E+27</v>
      </c>
      <c r="S41" s="6">
        <f t="shared" si="23"/>
        <v>1.6119185404400027E+27</v>
      </c>
      <c r="T41" s="6">
        <f t="shared" si="24"/>
        <v>4.1286750391186567E+27</v>
      </c>
      <c r="V41" s="6">
        <f t="shared" si="25"/>
        <v>2.422084544133725E-28</v>
      </c>
      <c r="W41" s="6">
        <f t="shared" si="26"/>
        <v>9.8429702812144831E-2</v>
      </c>
      <c r="X41" s="6">
        <f t="shared" si="27"/>
        <v>4.6422218601074705E-2</v>
      </c>
      <c r="Y41" s="6">
        <f t="shared" si="28"/>
        <v>0.46472778026654815</v>
      </c>
      <c r="Z41" s="6">
        <f t="shared" si="29"/>
        <v>0.39042029832023228</v>
      </c>
      <c r="AA41">
        <f t="shared" si="30"/>
        <v>1</v>
      </c>
      <c r="AC41" s="9">
        <f t="shared" si="16"/>
        <v>3.1471386740948679</v>
      </c>
      <c r="AE41" s="6">
        <f t="shared" si="1"/>
        <v>1.3159271376041315</v>
      </c>
      <c r="AG41" s="6">
        <f t="shared" si="2"/>
        <v>4.6422218601074705E-2</v>
      </c>
      <c r="AH41" s="6">
        <f t="shared" si="18"/>
        <v>-3.0699770852005077</v>
      </c>
    </row>
    <row r="42" spans="1:34" x14ac:dyDescent="0.35">
      <c r="A42">
        <v>28</v>
      </c>
      <c r="B42" t="s">
        <v>97</v>
      </c>
      <c r="C42" s="2">
        <v>1</v>
      </c>
      <c r="D42" s="2">
        <v>1</v>
      </c>
      <c r="E42" s="2">
        <v>4</v>
      </c>
      <c r="F42">
        <v>1</v>
      </c>
      <c r="G42" s="5">
        <v>4</v>
      </c>
      <c r="I42" s="6">
        <f t="shared" si="3"/>
        <v>0</v>
      </c>
      <c r="J42" s="6">
        <f t="shared" si="3"/>
        <v>14.718875144186621</v>
      </c>
      <c r="K42" s="6">
        <f t="shared" si="3"/>
        <v>15.1784798434301</v>
      </c>
      <c r="L42" s="6">
        <f t="shared" si="3"/>
        <v>15.19673174055081</v>
      </c>
      <c r="M42" s="6">
        <f t="shared" si="3"/>
        <v>15.647074518225322</v>
      </c>
      <c r="O42" s="6">
        <f t="shared" ref="O42:O49" si="31">EXP(I42)</f>
        <v>1</v>
      </c>
      <c r="P42" s="6">
        <f t="shared" ref="P42:P49" si="32">EXP(J42)</f>
        <v>2467892.5954194092</v>
      </c>
      <c r="Q42" s="6">
        <f t="shared" ref="Q42:Q49" si="33">EXP(K42)</f>
        <v>3907779.4046491333</v>
      </c>
      <c r="R42" s="6">
        <f t="shared" ref="R42:R49" si="34">EXP(L42)</f>
        <v>3979758.6732116588</v>
      </c>
      <c r="S42" s="6">
        <f t="shared" ref="S42:S49" si="35">EXP(M42)</f>
        <v>6243643.8374617714</v>
      </c>
      <c r="T42" s="6">
        <f t="shared" ref="T42:T49" si="36">SUM(O42:S42)</f>
        <v>16599075.510741973</v>
      </c>
      <c r="V42" s="6">
        <f t="shared" ref="V42:V49" si="37">O42/$T42</f>
        <v>6.0244318989503792E-8</v>
      </c>
      <c r="W42" s="6">
        <f t="shared" ref="W42:W49" si="38">P42/$T42</f>
        <v>0.14867650875028132</v>
      </c>
      <c r="X42" s="6">
        <f t="shared" ref="X42:X49" si="39">Q42/$T42</f>
        <v>0.23542150899429559</v>
      </c>
      <c r="Y42" s="6">
        <f t="shared" ref="Y42:Y49" si="40">R42/$T42</f>
        <v>0.23975785101020755</v>
      </c>
      <c r="Z42" s="6">
        <f t="shared" ref="Z42:Z49" si="41">S42/$T42</f>
        <v>0.37614407100089653</v>
      </c>
      <c r="AA42">
        <f t="shared" ref="AA42:AA55" si="42">SUM(V42:Z42)</f>
        <v>1</v>
      </c>
      <c r="AC42" s="9">
        <f t="shared" ref="AC42:AC54" si="43">SUMPRODUCT(I$8:M$8,V42:Z42)</f>
        <v>2.843369363773081</v>
      </c>
      <c r="AE42" s="6">
        <f t="shared" si="1"/>
        <v>1.3377944286586874</v>
      </c>
      <c r="AG42" s="6">
        <f t="shared" ref="AG42:AG55" si="44">INDEX(V42:Z42,1,G42+1)</f>
        <v>0.37614407100089653</v>
      </c>
      <c r="AH42" s="6">
        <f t="shared" ref="AH42:AH55" si="45">LN(AG42)</f>
        <v>-0.97778304142660799</v>
      </c>
    </row>
    <row r="43" spans="1:34" x14ac:dyDescent="0.35">
      <c r="A43">
        <v>29</v>
      </c>
      <c r="B43" t="s">
        <v>98</v>
      </c>
      <c r="C43" s="2">
        <v>1</v>
      </c>
      <c r="D43" s="2">
        <v>1</v>
      </c>
      <c r="E43" s="2">
        <v>6</v>
      </c>
      <c r="F43">
        <v>1</v>
      </c>
      <c r="G43" s="5">
        <v>4</v>
      </c>
      <c r="I43" s="6">
        <f t="shared" ref="I43:M55" si="46">I$9*$C43+I$10*$D43+I$11*$E43+I$12*$F43</f>
        <v>0</v>
      </c>
      <c r="J43" s="6">
        <f t="shared" si="46"/>
        <v>20.660518122721989</v>
      </c>
      <c r="K43" s="6">
        <f t="shared" si="46"/>
        <v>21.149020907534677</v>
      </c>
      <c r="L43" s="6">
        <f t="shared" si="46"/>
        <v>21.047056978292069</v>
      </c>
      <c r="M43" s="6">
        <f t="shared" si="46"/>
        <v>21.631642595706928</v>
      </c>
      <c r="O43" s="6">
        <f t="shared" si="31"/>
        <v>1</v>
      </c>
      <c r="P43" s="6">
        <f t="shared" si="32"/>
        <v>939180385.65511942</v>
      </c>
      <c r="Q43" s="6">
        <f t="shared" si="33"/>
        <v>1530745804.5450373</v>
      </c>
      <c r="R43" s="6">
        <f t="shared" si="34"/>
        <v>1382358559.4182627</v>
      </c>
      <c r="S43" s="6">
        <f t="shared" si="35"/>
        <v>2480293149.8119988</v>
      </c>
      <c r="T43" s="6">
        <f t="shared" si="36"/>
        <v>6332577900.430418</v>
      </c>
      <c r="V43" s="6">
        <f t="shared" si="37"/>
        <v>1.579135725960878E-10</v>
      </c>
      <c r="W43" s="6">
        <f t="shared" si="38"/>
        <v>0.14830933001097144</v>
      </c>
      <c r="X43" s="6">
        <f t="shared" si="39"/>
        <v>0.24172553873217956</v>
      </c>
      <c r="Y43" s="6">
        <f t="shared" si="40"/>
        <v>0.21829317872651915</v>
      </c>
      <c r="Z43" s="6">
        <f t="shared" si="41"/>
        <v>0.39167195237241631</v>
      </c>
      <c r="AA43">
        <f t="shared" si="42"/>
        <v>1</v>
      </c>
      <c r="AC43" s="9">
        <f t="shared" si="43"/>
        <v>2.8533277531445531</v>
      </c>
      <c r="AE43" s="6">
        <f t="shared" si="1"/>
        <v>1.3148572417085189</v>
      </c>
      <c r="AG43" s="6">
        <f t="shared" si="44"/>
        <v>0.39167195237241631</v>
      </c>
      <c r="AH43" s="6">
        <f t="shared" si="45"/>
        <v>-0.93733064574411451</v>
      </c>
    </row>
    <row r="44" spans="1:34" x14ac:dyDescent="0.35">
      <c r="A44">
        <v>30</v>
      </c>
      <c r="B44" t="s">
        <v>99</v>
      </c>
      <c r="C44" s="2">
        <v>1</v>
      </c>
      <c r="D44" s="2">
        <v>1</v>
      </c>
      <c r="E44" s="2">
        <v>4</v>
      </c>
      <c r="F44">
        <v>1</v>
      </c>
      <c r="G44" s="5">
        <v>2</v>
      </c>
      <c r="I44" s="6">
        <f t="shared" si="46"/>
        <v>0</v>
      </c>
      <c r="J44" s="6">
        <f t="shared" si="46"/>
        <v>14.718875144186621</v>
      </c>
      <c r="K44" s="6">
        <f t="shared" si="46"/>
        <v>15.1784798434301</v>
      </c>
      <c r="L44" s="6">
        <f t="shared" si="46"/>
        <v>15.19673174055081</v>
      </c>
      <c r="M44" s="6">
        <f t="shared" si="46"/>
        <v>15.647074518225322</v>
      </c>
      <c r="O44" s="6">
        <f t="shared" si="31"/>
        <v>1</v>
      </c>
      <c r="P44" s="6">
        <f t="shared" si="32"/>
        <v>2467892.5954194092</v>
      </c>
      <c r="Q44" s="6">
        <f t="shared" si="33"/>
        <v>3907779.4046491333</v>
      </c>
      <c r="R44" s="6">
        <f t="shared" si="34"/>
        <v>3979758.6732116588</v>
      </c>
      <c r="S44" s="6">
        <f t="shared" si="35"/>
        <v>6243643.8374617714</v>
      </c>
      <c r="T44" s="6">
        <f t="shared" si="36"/>
        <v>16599075.510741973</v>
      </c>
      <c r="V44" s="6">
        <f t="shared" si="37"/>
        <v>6.0244318989503792E-8</v>
      </c>
      <c r="W44" s="6">
        <f t="shared" si="38"/>
        <v>0.14867650875028132</v>
      </c>
      <c r="X44" s="6">
        <f t="shared" si="39"/>
        <v>0.23542150899429559</v>
      </c>
      <c r="Y44" s="6">
        <f t="shared" si="40"/>
        <v>0.23975785101020755</v>
      </c>
      <c r="Z44" s="6">
        <f t="shared" si="41"/>
        <v>0.37614407100089653</v>
      </c>
      <c r="AA44">
        <f t="shared" si="42"/>
        <v>1</v>
      </c>
      <c r="AC44" s="9">
        <f t="shared" si="43"/>
        <v>2.843369363773081</v>
      </c>
      <c r="AE44" s="6">
        <f t="shared" si="1"/>
        <v>0.71127188375101147</v>
      </c>
      <c r="AG44" s="6">
        <f t="shared" si="44"/>
        <v>0.23542150899429559</v>
      </c>
      <c r="AH44" s="6">
        <f t="shared" si="45"/>
        <v>-1.4463777162218301</v>
      </c>
    </row>
    <row r="45" spans="1:34" x14ac:dyDescent="0.35">
      <c r="A45">
        <v>31</v>
      </c>
      <c r="B45" t="s">
        <v>100</v>
      </c>
      <c r="C45" s="2">
        <v>1</v>
      </c>
      <c r="D45" s="2">
        <v>1</v>
      </c>
      <c r="E45" s="2">
        <v>1</v>
      </c>
      <c r="F45">
        <v>1</v>
      </c>
      <c r="G45" s="5">
        <v>4</v>
      </c>
      <c r="I45" s="6">
        <f t="shared" si="46"/>
        <v>0</v>
      </c>
      <c r="J45" s="6">
        <f t="shared" si="46"/>
        <v>5.8064106763835719</v>
      </c>
      <c r="K45" s="6">
        <f t="shared" si="46"/>
        <v>6.2226682472732397</v>
      </c>
      <c r="L45" s="6">
        <f t="shared" si="46"/>
        <v>6.4212438839389243</v>
      </c>
      <c r="M45" s="6">
        <f t="shared" si="46"/>
        <v>6.6702224020029162</v>
      </c>
      <c r="O45" s="6">
        <f t="shared" si="31"/>
        <v>1</v>
      </c>
      <c r="P45" s="6">
        <f t="shared" si="32"/>
        <v>332.42380514729109</v>
      </c>
      <c r="Q45" s="6">
        <f t="shared" si="33"/>
        <v>504.04635964977217</v>
      </c>
      <c r="R45" s="6">
        <f t="shared" si="34"/>
        <v>614.7673379419906</v>
      </c>
      <c r="S45" s="6">
        <f t="shared" si="35"/>
        <v>788.57096472366902</v>
      </c>
      <c r="T45" s="6">
        <f t="shared" si="36"/>
        <v>2240.808467462723</v>
      </c>
      <c r="V45" s="6">
        <f t="shared" si="37"/>
        <v>4.4626750323391285E-4</v>
      </c>
      <c r="W45" s="6">
        <f t="shared" si="38"/>
        <v>0.14834994153859835</v>
      </c>
      <c r="X45" s="6">
        <f t="shared" si="39"/>
        <v>0.2249395104350467</v>
      </c>
      <c r="Y45" s="6">
        <f t="shared" si="40"/>
        <v>0.27435068497313125</v>
      </c>
      <c r="Z45" s="6">
        <f t="shared" si="41"/>
        <v>0.35191359554998974</v>
      </c>
      <c r="AA45">
        <f t="shared" si="42"/>
        <v>1</v>
      </c>
      <c r="AC45" s="9">
        <f t="shared" si="43"/>
        <v>2.8289353995280448</v>
      </c>
      <c r="AE45" s="6">
        <f t="shared" si="1"/>
        <v>1.3713922984785401</v>
      </c>
      <c r="AG45" s="6">
        <f>INDEX(V45:Z45,1,G45+1)</f>
        <v>0.35191359554998974</v>
      </c>
      <c r="AH45" s="6">
        <f t="shared" si="45"/>
        <v>-1.0443696007035703</v>
      </c>
    </row>
    <row r="46" spans="1:34" x14ac:dyDescent="0.35">
      <c r="A46">
        <v>32</v>
      </c>
      <c r="B46" t="s">
        <v>101</v>
      </c>
      <c r="C46" s="2">
        <v>0</v>
      </c>
      <c r="D46" s="2">
        <v>1</v>
      </c>
      <c r="E46" s="2">
        <v>10</v>
      </c>
      <c r="F46">
        <v>1</v>
      </c>
      <c r="G46" s="5">
        <v>2</v>
      </c>
      <c r="I46" s="6">
        <f t="shared" si="46"/>
        <v>0</v>
      </c>
      <c r="J46" s="6">
        <f t="shared" si="46"/>
        <v>31.291182540908832</v>
      </c>
      <c r="K46" s="6">
        <f t="shared" si="46"/>
        <v>33.615108898474254</v>
      </c>
      <c r="L46" s="6">
        <f t="shared" si="46"/>
        <v>31.258849985737623</v>
      </c>
      <c r="M46" s="6">
        <f t="shared" si="46"/>
        <v>32.30868632143536</v>
      </c>
      <c r="O46" s="6">
        <f t="shared" si="31"/>
        <v>1</v>
      </c>
      <c r="P46" s="6">
        <f t="shared" si="32"/>
        <v>38867616569191.406</v>
      </c>
      <c r="Q46" s="6">
        <f t="shared" si="33"/>
        <v>397060150794194.25</v>
      </c>
      <c r="R46" s="6">
        <f t="shared" si="34"/>
        <v>37631026003603.344</v>
      </c>
      <c r="S46" s="6">
        <f t="shared" si="35"/>
        <v>107518745112584.73</v>
      </c>
      <c r="T46" s="6">
        <f t="shared" si="36"/>
        <v>581077538479574.75</v>
      </c>
      <c r="V46" s="6">
        <f t="shared" si="37"/>
        <v>1.7209407243937904E-15</v>
      </c>
      <c r="W46" s="6">
        <f t="shared" si="38"/>
        <v>6.6888864214044344E-2</v>
      </c>
      <c r="X46" s="6">
        <f t="shared" si="39"/>
        <v>0.68331698353566828</v>
      </c>
      <c r="Y46" s="6">
        <f t="shared" si="40"/>
        <v>6.4760765150322697E-2</v>
      </c>
      <c r="Z46" s="6">
        <f t="shared" si="41"/>
        <v>0.18503338709996289</v>
      </c>
      <c r="AA46">
        <f t="shared" si="42"/>
        <v>0.99999999999999989</v>
      </c>
      <c r="AC46" s="9">
        <f t="shared" si="43"/>
        <v>2.3679386751362004</v>
      </c>
      <c r="AE46" s="6">
        <f t="shared" si="1"/>
        <v>0.13537886866098239</v>
      </c>
      <c r="AG46" s="6">
        <f t="shared" si="44"/>
        <v>0.68331698353566828</v>
      </c>
      <c r="AH46" s="6">
        <f t="shared" si="45"/>
        <v>-0.38079642233720534</v>
      </c>
    </row>
    <row r="47" spans="1:34" x14ac:dyDescent="0.35">
      <c r="A47">
        <v>33</v>
      </c>
      <c r="B47" t="s">
        <v>102</v>
      </c>
      <c r="C47" s="2">
        <v>1</v>
      </c>
      <c r="D47" s="2">
        <v>1</v>
      </c>
      <c r="E47" s="2">
        <v>8</v>
      </c>
      <c r="F47">
        <v>1</v>
      </c>
      <c r="G47" s="5">
        <v>1</v>
      </c>
      <c r="I47" s="6">
        <f t="shared" si="46"/>
        <v>0</v>
      </c>
      <c r="J47" s="6">
        <f t="shared" si="46"/>
        <v>26.602161101257355</v>
      </c>
      <c r="K47" s="6">
        <f t="shared" si="46"/>
        <v>27.11956197163925</v>
      </c>
      <c r="L47" s="6">
        <f t="shared" si="46"/>
        <v>26.897382216033328</v>
      </c>
      <c r="M47" s="6">
        <f t="shared" si="46"/>
        <v>27.616210673188533</v>
      </c>
      <c r="O47" s="6">
        <f t="shared" si="31"/>
        <v>1</v>
      </c>
      <c r="P47" s="6">
        <f t="shared" si="32"/>
        <v>357414175331.80548</v>
      </c>
      <c r="Q47" s="6">
        <f t="shared" si="33"/>
        <v>599620008065.06934</v>
      </c>
      <c r="R47" s="6">
        <f t="shared" si="34"/>
        <v>480158558271.28058</v>
      </c>
      <c r="S47" s="6">
        <f t="shared" si="35"/>
        <v>985298692422.72937</v>
      </c>
      <c r="T47" s="6">
        <f t="shared" si="36"/>
        <v>2422491434091.8848</v>
      </c>
      <c r="V47" s="6">
        <f t="shared" si="37"/>
        <v>4.1279815727186186E-13</v>
      </c>
      <c r="W47" s="6">
        <f t="shared" si="38"/>
        <v>0.14753991295981145</v>
      </c>
      <c r="X47" s="6">
        <f t="shared" si="39"/>
        <v>0.24752203439259957</v>
      </c>
      <c r="Y47" s="6">
        <f t="shared" si="40"/>
        <v>0.19820856805269851</v>
      </c>
      <c r="Z47" s="6">
        <f t="shared" si="41"/>
        <v>0.40672948459447766</v>
      </c>
      <c r="AA47">
        <f t="shared" si="42"/>
        <v>1</v>
      </c>
      <c r="AC47" s="9">
        <f t="shared" si="43"/>
        <v>2.864127624281017</v>
      </c>
      <c r="AE47" s="6">
        <f t="shared" si="1"/>
        <v>3.4749717996075882</v>
      </c>
      <c r="AG47" s="6">
        <f t="shared" si="44"/>
        <v>0.14753991295981145</v>
      </c>
      <c r="AH47" s="6">
        <f t="shared" si="45"/>
        <v>-1.9136565434691435</v>
      </c>
    </row>
    <row r="48" spans="1:34" x14ac:dyDescent="0.35">
      <c r="A48">
        <v>34</v>
      </c>
      <c r="B48" t="s">
        <v>103</v>
      </c>
      <c r="C48" s="2">
        <v>1</v>
      </c>
      <c r="D48" s="2">
        <v>1</v>
      </c>
      <c r="E48" s="2">
        <v>10</v>
      </c>
      <c r="F48">
        <v>1</v>
      </c>
      <c r="G48" s="5">
        <v>3</v>
      </c>
      <c r="I48" s="6">
        <f t="shared" si="46"/>
        <v>0</v>
      </c>
      <c r="J48" s="6">
        <f t="shared" si="46"/>
        <v>32.543804079792721</v>
      </c>
      <c r="K48" s="6">
        <f t="shared" si="46"/>
        <v>33.090103035743823</v>
      </c>
      <c r="L48" s="6">
        <f t="shared" si="46"/>
        <v>32.747707453774588</v>
      </c>
      <c r="M48" s="6">
        <f t="shared" si="46"/>
        <v>33.600778750670138</v>
      </c>
      <c r="O48" s="6">
        <f t="shared" si="31"/>
        <v>1</v>
      </c>
      <c r="P48" s="6">
        <f t="shared" si="32"/>
        <v>136017419740944.59</v>
      </c>
      <c r="Q48" s="6">
        <f t="shared" si="33"/>
        <v>234881685126562.34</v>
      </c>
      <c r="R48" s="6">
        <f t="shared" si="34"/>
        <v>166781794426894.53</v>
      </c>
      <c r="S48" s="6">
        <f t="shared" si="35"/>
        <v>391410794874600.19</v>
      </c>
      <c r="T48" s="6">
        <f t="shared" si="36"/>
        <v>929091694169002.75</v>
      </c>
      <c r="V48" s="6">
        <f t="shared" si="37"/>
        <v>1.0763200298485276E-15</v>
      </c>
      <c r="W48" s="6">
        <f t="shared" si="38"/>
        <v>0.14639827327549318</v>
      </c>
      <c r="X48" s="6">
        <f t="shared" si="39"/>
        <v>0.25280786234629399</v>
      </c>
      <c r="Y48" s="6">
        <f t="shared" si="40"/>
        <v>0.17951058595574609</v>
      </c>
      <c r="Z48" s="6">
        <f t="shared" si="41"/>
        <v>0.42128327842246555</v>
      </c>
      <c r="AA48">
        <f t="shared" si="42"/>
        <v>1</v>
      </c>
      <c r="AC48" s="9">
        <f t="shared" si="43"/>
        <v>2.8756788695251814</v>
      </c>
      <c r="AE48" s="6">
        <f t="shared" si="1"/>
        <v>1.5455743482536878E-2</v>
      </c>
      <c r="AG48" s="6">
        <f t="shared" si="44"/>
        <v>0.17951058595574609</v>
      </c>
      <c r="AH48" s="6">
        <f t="shared" si="45"/>
        <v>-1.7175210981089195</v>
      </c>
    </row>
    <row r="49" spans="1:34" x14ac:dyDescent="0.35">
      <c r="A49">
        <v>35</v>
      </c>
      <c r="B49" t="s">
        <v>104</v>
      </c>
      <c r="C49" s="2">
        <v>1</v>
      </c>
      <c r="D49" s="2">
        <v>1</v>
      </c>
      <c r="E49" s="2">
        <v>12</v>
      </c>
      <c r="F49">
        <v>1</v>
      </c>
      <c r="G49" s="5">
        <v>4</v>
      </c>
      <c r="I49" s="6">
        <f t="shared" si="46"/>
        <v>0</v>
      </c>
      <c r="J49" s="6">
        <f t="shared" si="46"/>
        <v>38.485447058328084</v>
      </c>
      <c r="K49" s="6">
        <f t="shared" si="46"/>
        <v>39.060644099848396</v>
      </c>
      <c r="L49" s="6">
        <f t="shared" si="46"/>
        <v>38.59803269151584</v>
      </c>
      <c r="M49" s="6">
        <f t="shared" si="46"/>
        <v>39.585346828151742</v>
      </c>
      <c r="O49" s="6">
        <f t="shared" si="31"/>
        <v>1</v>
      </c>
      <c r="P49" s="6">
        <f t="shared" si="32"/>
        <v>5.1762744037247752E+16</v>
      </c>
      <c r="Q49" s="6">
        <f t="shared" si="33"/>
        <v>9.2007280053781536E+16</v>
      </c>
      <c r="R49" s="6">
        <f t="shared" si="34"/>
        <v>5.7931211415665528E+16</v>
      </c>
      <c r="S49" s="6">
        <f t="shared" si="35"/>
        <v>1.5548829154300438E+17</v>
      </c>
      <c r="T49" s="6">
        <f t="shared" si="36"/>
        <v>3.571895270496992E+17</v>
      </c>
      <c r="V49" s="6">
        <f t="shared" si="37"/>
        <v>2.7996341557373279E-18</v>
      </c>
      <c r="W49" s="6">
        <f t="shared" si="38"/>
        <v>0.14491674620136749</v>
      </c>
      <c r="X49" s="6">
        <f t="shared" si="39"/>
        <v>0.25758672381505654</v>
      </c>
      <c r="Y49" s="6">
        <f t="shared" si="40"/>
        <v>0.1621861981625374</v>
      </c>
      <c r="Z49" s="6">
        <f t="shared" si="41"/>
        <v>0.43531033182103857</v>
      </c>
      <c r="AA49">
        <f t="shared" si="42"/>
        <v>1</v>
      </c>
      <c r="AC49" s="9">
        <f t="shared" si="43"/>
        <v>2.887890115603247</v>
      </c>
      <c r="AE49" s="6">
        <f t="shared" si="1"/>
        <v>1.2367883949729592</v>
      </c>
      <c r="AG49" s="6">
        <f>INDEX(V49:Z49,1,G49+1)</f>
        <v>0.43531033182103857</v>
      </c>
      <c r="AH49" s="6">
        <f t="shared" si="45"/>
        <v>-0.83169609576174897</v>
      </c>
    </row>
    <row r="50" spans="1:34" x14ac:dyDescent="0.35">
      <c r="A50">
        <v>36</v>
      </c>
      <c r="B50" t="s">
        <v>105</v>
      </c>
      <c r="C50" s="2">
        <v>0</v>
      </c>
      <c r="D50" s="2">
        <v>0</v>
      </c>
      <c r="E50" s="2">
        <v>6</v>
      </c>
      <c r="F50">
        <v>1</v>
      </c>
      <c r="G50" s="5">
        <v>3</v>
      </c>
      <c r="I50" s="6">
        <f t="shared" si="46"/>
        <v>0</v>
      </c>
      <c r="J50" s="6">
        <f t="shared" si="46"/>
        <v>18.425219001309411</v>
      </c>
      <c r="K50" s="6">
        <f t="shared" si="46"/>
        <v>19.248995381365614</v>
      </c>
      <c r="L50" s="6">
        <f t="shared" si="46"/>
        <v>20.380316456741056</v>
      </c>
      <c r="M50" s="6">
        <f t="shared" si="46"/>
        <v>19.463153648815009</v>
      </c>
      <c r="O50" s="6">
        <f t="shared" ref="O50:O55" si="47">EXP(I50)</f>
        <v>1</v>
      </c>
      <c r="P50" s="6">
        <f t="shared" ref="P50:P55" si="48">EXP(J50)</f>
        <v>100454857.08428141</v>
      </c>
      <c r="Q50" s="6">
        <f t="shared" ref="Q50:Q55" si="49">EXP(K50)</f>
        <v>228945692.18560833</v>
      </c>
      <c r="R50" s="6">
        <f t="shared" ref="R50:R55" si="50">EXP(L50)</f>
        <v>709674134.20994103</v>
      </c>
      <c r="S50" s="6">
        <f t="shared" ref="S50:S55" si="51">EXP(M50)</f>
        <v>283622205.6695658</v>
      </c>
      <c r="T50" s="6">
        <f t="shared" ref="T50:T55" si="52">SUM(O50:S50)</f>
        <v>1322696890.1493964</v>
      </c>
      <c r="V50" s="6">
        <f t="shared" ref="V50:V55" si="53">O50/$T50</f>
        <v>7.5603111147184424E-10</v>
      </c>
      <c r="W50" s="6">
        <f t="shared" ref="W50:W55" si="54">P50/$T50</f>
        <v>7.5946997254174545E-2</v>
      </c>
      <c r="X50" s="6">
        <f t="shared" ref="X50:X55" si="55">Q50/$T50</f>
        <v>0.17309006612977618</v>
      </c>
      <c r="Y50" s="6">
        <f t="shared" ref="Y50:Y55" si="56">R50/$T50</f>
        <v>0.53653572446956044</v>
      </c>
      <c r="Z50" s="6">
        <f t="shared" ref="Z50:Z55" si="57">S50/$T50</f>
        <v>0.21442721139045781</v>
      </c>
      <c r="AA50">
        <f t="shared" si="42"/>
        <v>1</v>
      </c>
      <c r="AC50" s="9">
        <f t="shared" si="43"/>
        <v>2.8894431484842396</v>
      </c>
      <c r="AE50" s="6">
        <f t="shared" si="1"/>
        <v>1.2222817417077902E-2</v>
      </c>
      <c r="AG50" s="6">
        <f t="shared" si="44"/>
        <v>0.53653572446956044</v>
      </c>
      <c r="AH50" s="6">
        <f t="shared" si="45"/>
        <v>-0.62262213111417519</v>
      </c>
    </row>
    <row r="51" spans="1:34" x14ac:dyDescent="0.35">
      <c r="A51" s="12">
        <v>37</v>
      </c>
      <c r="B51" t="s">
        <v>25</v>
      </c>
      <c r="C51" s="2">
        <v>1</v>
      </c>
      <c r="D51" s="2">
        <v>1</v>
      </c>
      <c r="E51" s="2">
        <v>5</v>
      </c>
      <c r="F51">
        <v>1</v>
      </c>
      <c r="G51" s="5">
        <v>2</v>
      </c>
      <c r="I51" s="6">
        <f t="shared" si="46"/>
        <v>0</v>
      </c>
      <c r="J51" s="6">
        <f t="shared" si="46"/>
        <v>17.689696633454304</v>
      </c>
      <c r="K51" s="6">
        <f t="shared" si="46"/>
        <v>18.163750375482387</v>
      </c>
      <c r="L51" s="6">
        <f t="shared" si="46"/>
        <v>18.121894359421439</v>
      </c>
      <c r="M51" s="6">
        <f t="shared" si="46"/>
        <v>18.639358556966126</v>
      </c>
      <c r="O51" s="6">
        <f t="shared" si="47"/>
        <v>1</v>
      </c>
      <c r="P51" s="6">
        <f t="shared" si="48"/>
        <v>48143497.167544968</v>
      </c>
      <c r="Q51" s="6">
        <f t="shared" si="49"/>
        <v>77342206.645234421</v>
      </c>
      <c r="R51" s="6">
        <f t="shared" si="50"/>
        <v>74171783.49165675</v>
      </c>
      <c r="S51" s="6">
        <f t="shared" si="51"/>
        <v>124443027.28526962</v>
      </c>
      <c r="T51" s="6">
        <f t="shared" si="52"/>
        <v>324100515.58970577</v>
      </c>
      <c r="V51" s="6">
        <f t="shared" si="53"/>
        <v>3.0854625398558377E-9</v>
      </c>
      <c r="W51" s="6">
        <f t="shared" si="54"/>
        <v>0.14854495704811563</v>
      </c>
      <c r="X51" s="6">
        <f t="shared" si="55"/>
        <v>0.23863648135366003</v>
      </c>
      <c r="Y51" s="6">
        <f t="shared" si="56"/>
        <v>0.22885425947780452</v>
      </c>
      <c r="Z51" s="6">
        <f t="shared" si="57"/>
        <v>0.38396429903495727</v>
      </c>
      <c r="AA51">
        <f t="shared" si="42"/>
        <v>1</v>
      </c>
      <c r="AC51" s="9">
        <f t="shared" si="43"/>
        <v>2.8482378943286784</v>
      </c>
      <c r="AE51" s="12">
        <f t="shared" si="1"/>
        <v>0.71950752537515006</v>
      </c>
      <c r="AG51" s="12">
        <f t="shared" si="44"/>
        <v>0.23863648135366003</v>
      </c>
      <c r="AH51" s="12">
        <f t="shared" si="45"/>
        <v>-1.4328138834633775</v>
      </c>
    </row>
    <row r="52" spans="1:34" x14ac:dyDescent="0.35">
      <c r="A52" s="12">
        <v>38</v>
      </c>
      <c r="B52" t="s">
        <v>106</v>
      </c>
      <c r="C52" s="2">
        <v>0</v>
      </c>
      <c r="D52" s="2">
        <v>0</v>
      </c>
      <c r="E52" s="2">
        <v>6</v>
      </c>
      <c r="F52">
        <v>1</v>
      </c>
      <c r="G52" s="5">
        <v>1</v>
      </c>
      <c r="I52" s="6">
        <f t="shared" si="46"/>
        <v>0</v>
      </c>
      <c r="J52" s="6">
        <f t="shared" si="46"/>
        <v>18.425219001309411</v>
      </c>
      <c r="K52" s="6">
        <f t="shared" si="46"/>
        <v>19.248995381365614</v>
      </c>
      <c r="L52" s="6">
        <f t="shared" si="46"/>
        <v>20.380316456741056</v>
      </c>
      <c r="M52" s="6">
        <f t="shared" si="46"/>
        <v>19.463153648815009</v>
      </c>
      <c r="O52" s="6">
        <f t="shared" si="47"/>
        <v>1</v>
      </c>
      <c r="P52" s="6">
        <f t="shared" si="48"/>
        <v>100454857.08428141</v>
      </c>
      <c r="Q52" s="6">
        <f t="shared" si="49"/>
        <v>228945692.18560833</v>
      </c>
      <c r="R52" s="6">
        <f t="shared" si="50"/>
        <v>709674134.20994103</v>
      </c>
      <c r="S52" s="6">
        <f t="shared" si="51"/>
        <v>283622205.6695658</v>
      </c>
      <c r="T52" s="6">
        <f t="shared" si="52"/>
        <v>1322696890.1493964</v>
      </c>
      <c r="V52" s="6">
        <f t="shared" si="53"/>
        <v>7.5603111147184424E-10</v>
      </c>
      <c r="W52" s="6">
        <f t="shared" si="54"/>
        <v>7.5946997254174545E-2</v>
      </c>
      <c r="X52" s="6">
        <f t="shared" si="55"/>
        <v>0.17309006612977618</v>
      </c>
      <c r="Y52" s="6">
        <f t="shared" si="56"/>
        <v>0.53653572446956044</v>
      </c>
      <c r="Z52" s="6">
        <f t="shared" si="57"/>
        <v>0.21442721139045781</v>
      </c>
      <c r="AA52">
        <f t="shared" si="42"/>
        <v>1</v>
      </c>
      <c r="AC52" s="9">
        <f t="shared" si="43"/>
        <v>2.8894431484842396</v>
      </c>
      <c r="AE52" s="12">
        <f t="shared" si="1"/>
        <v>3.5699954113540362</v>
      </c>
      <c r="AG52" s="12">
        <f t="shared" si="44"/>
        <v>7.5946997254174545E-2</v>
      </c>
      <c r="AH52" s="12">
        <f t="shared" si="45"/>
        <v>-2.5777195865458196</v>
      </c>
    </row>
    <row r="53" spans="1:34" x14ac:dyDescent="0.35">
      <c r="A53" s="12">
        <v>39</v>
      </c>
      <c r="B53" t="s">
        <v>107</v>
      </c>
      <c r="C53" s="2">
        <v>1</v>
      </c>
      <c r="D53" s="2">
        <v>1</v>
      </c>
      <c r="E53" s="2">
        <v>15</v>
      </c>
      <c r="F53">
        <v>1</v>
      </c>
      <c r="G53" s="5">
        <v>2</v>
      </c>
      <c r="I53" s="6">
        <f t="shared" si="46"/>
        <v>0</v>
      </c>
      <c r="J53" s="6">
        <f t="shared" si="46"/>
        <v>47.397911526131132</v>
      </c>
      <c r="K53" s="6">
        <f t="shared" si="46"/>
        <v>48.016455696005252</v>
      </c>
      <c r="L53" s="6">
        <f t="shared" si="46"/>
        <v>47.373520548127729</v>
      </c>
      <c r="M53" s="6">
        <f t="shared" si="46"/>
        <v>48.562198944374146</v>
      </c>
      <c r="O53" s="6">
        <f t="shared" si="47"/>
        <v>1</v>
      </c>
      <c r="P53" s="6">
        <f t="shared" si="48"/>
        <v>3.8428322746474876E+20</v>
      </c>
      <c r="Q53" s="6">
        <f t="shared" si="49"/>
        <v>7.1331564485809183E+20</v>
      </c>
      <c r="R53" s="6">
        <f t="shared" si="50"/>
        <v>3.7502356883980858E+20</v>
      </c>
      <c r="S53" s="6">
        <f t="shared" si="51"/>
        <v>1.231104817091672E+21</v>
      </c>
      <c r="T53" s="6">
        <f t="shared" si="52"/>
        <v>2.7037272582543209E+21</v>
      </c>
      <c r="V53" s="6">
        <f t="shared" si="53"/>
        <v>3.6985979149600192E-22</v>
      </c>
      <c r="W53" s="6">
        <f t="shared" si="54"/>
        <v>0.14213091438552264</v>
      </c>
      <c r="X53" s="6">
        <f t="shared" si="55"/>
        <v>0.26382677567804996</v>
      </c>
      <c r="Y53" s="6">
        <f t="shared" si="56"/>
        <v>0.13870613897717812</v>
      </c>
      <c r="Z53" s="6">
        <f t="shared" si="57"/>
        <v>0.45533617095924939</v>
      </c>
      <c r="AA53">
        <f t="shared" si="42"/>
        <v>1</v>
      </c>
      <c r="AC53" s="9">
        <f t="shared" si="43"/>
        <v>2.9072475665101543</v>
      </c>
      <c r="AE53" s="12">
        <f t="shared" si="1"/>
        <v>0.82309814693859673</v>
      </c>
      <c r="AG53" s="12">
        <f t="shared" si="44"/>
        <v>0.26382677567804996</v>
      </c>
      <c r="AH53" s="12">
        <f t="shared" si="45"/>
        <v>-1.3324625439328979</v>
      </c>
    </row>
    <row r="54" spans="1:34" x14ac:dyDescent="0.35">
      <c r="A54" s="12">
        <v>40</v>
      </c>
      <c r="B54" t="s">
        <v>108</v>
      </c>
      <c r="C54" s="2">
        <v>1</v>
      </c>
      <c r="D54" s="2">
        <v>1</v>
      </c>
      <c r="E54" s="2">
        <v>1</v>
      </c>
      <c r="F54">
        <v>1</v>
      </c>
      <c r="G54" s="5">
        <v>3</v>
      </c>
      <c r="I54" s="6">
        <f t="shared" si="46"/>
        <v>0</v>
      </c>
      <c r="J54" s="6">
        <f t="shared" si="46"/>
        <v>5.8064106763835719</v>
      </c>
      <c r="K54" s="6">
        <f t="shared" si="46"/>
        <v>6.2226682472732397</v>
      </c>
      <c r="L54" s="6">
        <f t="shared" si="46"/>
        <v>6.4212438839389243</v>
      </c>
      <c r="M54" s="6">
        <f t="shared" si="46"/>
        <v>6.6702224020029162</v>
      </c>
      <c r="O54" s="6">
        <f t="shared" si="47"/>
        <v>1</v>
      </c>
      <c r="P54" s="6">
        <f t="shared" si="48"/>
        <v>332.42380514729109</v>
      </c>
      <c r="Q54" s="6">
        <f t="shared" si="49"/>
        <v>504.04635964977217</v>
      </c>
      <c r="R54" s="6">
        <f t="shared" si="50"/>
        <v>614.7673379419906</v>
      </c>
      <c r="S54" s="6">
        <f t="shared" si="51"/>
        <v>788.57096472366902</v>
      </c>
      <c r="T54" s="6">
        <f t="shared" si="52"/>
        <v>2240.808467462723</v>
      </c>
      <c r="V54" s="6">
        <f t="shared" si="53"/>
        <v>4.4626750323391285E-4</v>
      </c>
      <c r="W54" s="6">
        <f t="shared" si="54"/>
        <v>0.14834994153859835</v>
      </c>
      <c r="X54" s="6">
        <f t="shared" si="55"/>
        <v>0.2249395104350467</v>
      </c>
      <c r="Y54" s="6">
        <f t="shared" si="56"/>
        <v>0.27435068497313125</v>
      </c>
      <c r="Z54" s="6">
        <f t="shared" si="57"/>
        <v>0.35191359554998974</v>
      </c>
      <c r="AA54">
        <f t="shared" si="42"/>
        <v>1</v>
      </c>
      <c r="AC54" s="9">
        <f t="shared" si="43"/>
        <v>2.8289353995280448</v>
      </c>
      <c r="AE54" s="12">
        <f t="shared" si="1"/>
        <v>2.9263097534629638E-2</v>
      </c>
      <c r="AG54" s="12">
        <f t="shared" si="44"/>
        <v>0.27435068497313125</v>
      </c>
      <c r="AH54" s="12">
        <f t="shared" si="45"/>
        <v>-1.2933481187675622</v>
      </c>
    </row>
    <row r="55" spans="1:34" x14ac:dyDescent="0.35">
      <c r="A55" s="12">
        <v>41</v>
      </c>
      <c r="B55" t="s">
        <v>109</v>
      </c>
      <c r="C55" s="2">
        <v>0</v>
      </c>
      <c r="D55" s="2">
        <v>0</v>
      </c>
      <c r="E55" s="2">
        <v>8</v>
      </c>
      <c r="F55">
        <v>1</v>
      </c>
      <c r="G55" s="5">
        <v>2</v>
      </c>
      <c r="I55" s="6">
        <f t="shared" si="46"/>
        <v>0</v>
      </c>
      <c r="J55" s="6">
        <f t="shared" si="46"/>
        <v>24.366861979844778</v>
      </c>
      <c r="K55" s="6">
        <f t="shared" si="46"/>
        <v>25.219536445470187</v>
      </c>
      <c r="L55" s="6">
        <f t="shared" si="46"/>
        <v>26.230641694482316</v>
      </c>
      <c r="M55" s="6">
        <f t="shared" si="46"/>
        <v>25.447721726296614</v>
      </c>
      <c r="O55" s="6">
        <f t="shared" si="47"/>
        <v>1</v>
      </c>
      <c r="P55" s="6">
        <f t="shared" si="48"/>
        <v>38229067015.50013</v>
      </c>
      <c r="Q55" s="6">
        <f t="shared" si="49"/>
        <v>89682047396.235931</v>
      </c>
      <c r="R55" s="6">
        <f t="shared" si="50"/>
        <v>246503417512.79407</v>
      </c>
      <c r="S55" s="6">
        <f t="shared" si="51"/>
        <v>112669177193.61339</v>
      </c>
      <c r="T55" s="6">
        <f t="shared" si="52"/>
        <v>487083709119.14355</v>
      </c>
      <c r="V55" s="6">
        <f t="shared" si="53"/>
        <v>2.0530351996547559E-12</v>
      </c>
      <c r="W55" s="6">
        <f t="shared" si="54"/>
        <v>7.8485620232782355E-2</v>
      </c>
      <c r="X55" s="6">
        <f t="shared" si="55"/>
        <v>0.18412040008157854</v>
      </c>
      <c r="Y55" s="6">
        <f t="shared" si="56"/>
        <v>0.5060801929889589</v>
      </c>
      <c r="Z55" s="6">
        <f t="shared" si="57"/>
        <v>0.23131378669462715</v>
      </c>
      <c r="AA55">
        <f t="shared" si="42"/>
        <v>1</v>
      </c>
      <c r="AC55" s="9">
        <f>SUMPRODUCT(I$8:M$8,V55:Z55)</f>
        <v>2.8902221461413244</v>
      </c>
      <c r="AE55" s="12">
        <f t="shared" si="1"/>
        <v>0.79249546948046556</v>
      </c>
      <c r="AG55" s="12">
        <f t="shared" si="44"/>
        <v>0.18412040008157854</v>
      </c>
      <c r="AH55" s="12">
        <f t="shared" si="45"/>
        <v>-1.6921653870961864</v>
      </c>
    </row>
    <row r="57" spans="1:34" x14ac:dyDescent="0.35">
      <c r="G57">
        <f>AVERAGE(G15:G55)</f>
        <v>2.7560975609756095</v>
      </c>
      <c r="AC57">
        <f>AVERAGE(AC15:AC55)</f>
        <v>2.862266461561628</v>
      </c>
    </row>
  </sheetData>
  <mergeCells count="1">
    <mergeCell ref="I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5"/>
  <sheetViews>
    <sheetView zoomScaleNormal="100" workbookViewId="0">
      <selection activeCell="M13" sqref="M12:M13"/>
    </sheetView>
  </sheetViews>
  <sheetFormatPr defaultColWidth="9.08984375" defaultRowHeight="14.5" x14ac:dyDescent="0.35"/>
  <cols>
    <col min="1" max="1" width="9.7265625" customWidth="1"/>
    <col min="2" max="2" width="10.81640625" customWidth="1"/>
    <col min="3" max="3" width="13" customWidth="1"/>
    <col min="4" max="4" width="12" customWidth="1"/>
    <col min="5" max="7" width="11.1796875" customWidth="1"/>
    <col min="8" max="10" width="12.08984375" customWidth="1"/>
  </cols>
  <sheetData>
    <row r="1" spans="1:28" x14ac:dyDescent="0.35">
      <c r="A1" t="s">
        <v>56</v>
      </c>
      <c r="B1" s="3" t="s">
        <v>4</v>
      </c>
      <c r="C1" t="s">
        <v>44</v>
      </c>
    </row>
    <row r="2" spans="1:28" x14ac:dyDescent="0.35">
      <c r="B2" s="3"/>
    </row>
    <row r="3" spans="1:28" x14ac:dyDescent="0.35">
      <c r="A3" t="s">
        <v>80</v>
      </c>
      <c r="B3" s="3" t="s">
        <v>79</v>
      </c>
      <c r="C3" t="s">
        <v>33</v>
      </c>
    </row>
    <row r="4" spans="1:28" x14ac:dyDescent="0.35">
      <c r="A4" t="s">
        <v>35</v>
      </c>
      <c r="B4" s="3" t="s">
        <v>1</v>
      </c>
      <c r="C4" t="s">
        <v>0</v>
      </c>
    </row>
    <row r="5" spans="1:28" x14ac:dyDescent="0.35">
      <c r="A5" t="s">
        <v>36</v>
      </c>
      <c r="B5" s="3" t="s">
        <v>2</v>
      </c>
      <c r="C5" t="s">
        <v>37</v>
      </c>
    </row>
    <row r="6" spans="1:28" x14ac:dyDescent="0.35">
      <c r="B6" s="3"/>
    </row>
    <row r="7" spans="1:28" x14ac:dyDescent="0.35">
      <c r="B7" s="3"/>
      <c r="E7" s="13" t="s">
        <v>72</v>
      </c>
      <c r="F7" s="13"/>
      <c r="G7" s="13"/>
    </row>
    <row r="8" spans="1:28" x14ac:dyDescent="0.35">
      <c r="A8" s="1" t="s">
        <v>51</v>
      </c>
      <c r="B8" s="4" t="s">
        <v>52</v>
      </c>
      <c r="D8" s="3" t="s">
        <v>3</v>
      </c>
      <c r="E8" s="1">
        <v>0</v>
      </c>
      <c r="F8" s="1">
        <v>1</v>
      </c>
      <c r="G8" s="1">
        <v>2</v>
      </c>
      <c r="W8" t="s">
        <v>57</v>
      </c>
      <c r="Y8" s="6">
        <f>AVERAGE(F15:F50)</f>
        <v>2.8611111111111112</v>
      </c>
      <c r="Z8" t="s">
        <v>4</v>
      </c>
    </row>
    <row r="9" spans="1:28" x14ac:dyDescent="0.35">
      <c r="A9">
        <v>1</v>
      </c>
      <c r="B9" t="s">
        <v>42</v>
      </c>
      <c r="E9" s="6">
        <v>0</v>
      </c>
      <c r="F9" s="6">
        <v>1</v>
      </c>
      <c r="V9" s="1" t="s">
        <v>83</v>
      </c>
      <c r="W9">
        <v>1</v>
      </c>
      <c r="X9">
        <v>2</v>
      </c>
      <c r="Y9">
        <v>3</v>
      </c>
    </row>
    <row r="10" spans="1:28" x14ac:dyDescent="0.35">
      <c r="A10">
        <v>2</v>
      </c>
      <c r="B10" t="s">
        <v>43</v>
      </c>
      <c r="E10" s="6">
        <v>0</v>
      </c>
      <c r="F10" s="6">
        <v>1</v>
      </c>
      <c r="V10">
        <v>0</v>
      </c>
      <c r="W10" s="6">
        <f>AVERAGEIF(H$15:H$50,"="&amp;$V10,$F$15:$F$50)</f>
        <v>2.7857142857142856</v>
      </c>
      <c r="X10" s="6">
        <f t="shared" ref="X10:Y10" si="0">AVERAGEIF(I$15:I$50,"="&amp;$V10,$F$15:$F$50)</f>
        <v>2.9230769230769229</v>
      </c>
      <c r="Y10" s="6">
        <f t="shared" si="0"/>
        <v>2.8666666666666667</v>
      </c>
    </row>
    <row r="11" spans="1:28" x14ac:dyDescent="0.35">
      <c r="A11">
        <v>3</v>
      </c>
      <c r="B11" t="s">
        <v>41</v>
      </c>
      <c r="E11" s="7" t="s">
        <v>53</v>
      </c>
      <c r="F11" s="8" t="s">
        <v>55</v>
      </c>
      <c r="G11" s="7" t="s">
        <v>54</v>
      </c>
      <c r="V11">
        <v>1</v>
      </c>
      <c r="W11" s="6">
        <f>AVERAGEIF(H$15:H$50,"="&amp;$V11,$F$15:$F$50)</f>
        <v>2.9090909090909092</v>
      </c>
      <c r="X11" s="6">
        <f t="shared" ref="X11" si="1">AVERAGEIF(I$15:I$50,"="&amp;$V11,$F$15:$F$50)</f>
        <v>2.8260869565217392</v>
      </c>
      <c r="Y11" s="6">
        <f t="shared" ref="Y11:Y12" si="2">AVERAGEIF(J$15:J$50,"="&amp;$V11,$F$15:$F$50)</f>
        <v>2.875</v>
      </c>
      <c r="AB11" t="s">
        <v>91</v>
      </c>
    </row>
    <row r="12" spans="1:28" x14ac:dyDescent="0.35">
      <c r="M12" s="12">
        <f>AVERAGE(M51:M55)^0.5</f>
        <v>1.32182533725989</v>
      </c>
      <c r="V12">
        <v>2</v>
      </c>
      <c r="Y12" s="6">
        <f t="shared" si="2"/>
        <v>2.8</v>
      </c>
      <c r="AB12" s="2">
        <v>3</v>
      </c>
    </row>
    <row r="13" spans="1:28" x14ac:dyDescent="0.35">
      <c r="A13" t="s">
        <v>75</v>
      </c>
      <c r="F13">
        <f>SUM(F15:F50)</f>
        <v>103</v>
      </c>
      <c r="H13" t="s">
        <v>76</v>
      </c>
      <c r="M13" s="10">
        <f>AVERAGE(M15:M50)^0.5</f>
        <v>0.94364621745055888</v>
      </c>
      <c r="O13" t="s">
        <v>77</v>
      </c>
      <c r="S13">
        <f>SUM(S15:S26)</f>
        <v>103</v>
      </c>
      <c r="T13">
        <f>SUM(T15:T26)</f>
        <v>36</v>
      </c>
    </row>
    <row r="14" spans="1:28" x14ac:dyDescent="0.35">
      <c r="A14" s="1" t="s">
        <v>24</v>
      </c>
      <c r="B14" s="1" t="s">
        <v>5</v>
      </c>
      <c r="C14" s="1" t="s">
        <v>45</v>
      </c>
      <c r="D14" s="1" t="s">
        <v>46</v>
      </c>
      <c r="E14" s="1" t="s">
        <v>47</v>
      </c>
      <c r="F14" s="1" t="s">
        <v>73</v>
      </c>
      <c r="H14" s="1" t="s">
        <v>48</v>
      </c>
      <c r="I14" s="1" t="s">
        <v>49</v>
      </c>
      <c r="J14" s="1" t="s">
        <v>50</v>
      </c>
      <c r="K14" s="1" t="s">
        <v>74</v>
      </c>
      <c r="L14" s="1" t="s">
        <v>73</v>
      </c>
      <c r="M14" s="1" t="s">
        <v>95</v>
      </c>
      <c r="O14" s="1" t="s">
        <v>32</v>
      </c>
      <c r="P14" s="1" t="s">
        <v>48</v>
      </c>
      <c r="Q14" s="1" t="s">
        <v>49</v>
      </c>
      <c r="R14" s="1" t="s">
        <v>50</v>
      </c>
      <c r="S14" s="1" t="s">
        <v>82</v>
      </c>
      <c r="T14" s="1" t="s">
        <v>81</v>
      </c>
      <c r="U14" s="1" t="s">
        <v>78</v>
      </c>
      <c r="V14" s="1"/>
      <c r="W14" s="1" t="s">
        <v>58</v>
      </c>
      <c r="X14" s="1" t="s">
        <v>59</v>
      </c>
      <c r="Y14" s="1" t="s">
        <v>60</v>
      </c>
      <c r="Z14" s="1" t="s">
        <v>78</v>
      </c>
      <c r="AB14" s="1" t="s">
        <v>110</v>
      </c>
    </row>
    <row r="15" spans="1:28" x14ac:dyDescent="0.35">
      <c r="A15">
        <v>1</v>
      </c>
      <c r="B15" t="s">
        <v>6</v>
      </c>
      <c r="C15" s="2">
        <v>1</v>
      </c>
      <c r="D15" s="2">
        <v>1</v>
      </c>
      <c r="E15" s="2">
        <v>3</v>
      </c>
      <c r="F15" s="5">
        <v>1</v>
      </c>
      <c r="H15" s="6">
        <f t="shared" ref="H15:H41" si="3">C15</f>
        <v>1</v>
      </c>
      <c r="I15" s="6">
        <f t="shared" ref="I15:I41" si="4">D15</f>
        <v>1</v>
      </c>
      <c r="J15" s="6">
        <f t="shared" ref="J15:J41" si="5">IF(E15&lt;5,0,IF(E15&gt;20,2,1))</f>
        <v>0</v>
      </c>
      <c r="K15" s="3" t="str">
        <f>H15&amp;I15&amp;J15</f>
        <v>110</v>
      </c>
      <c r="L15" s="11">
        <f>VLOOKUP(K15,$O$15:$AB$26,14)</f>
        <v>2.6666666666666665</v>
      </c>
      <c r="M15" s="6">
        <f>(L15-F15)^2</f>
        <v>2.7777777777777772</v>
      </c>
      <c r="O15" s="3" t="str">
        <f>P15&amp;Q15&amp;R15</f>
        <v>000</v>
      </c>
      <c r="P15">
        <v>0</v>
      </c>
      <c r="Q15">
        <v>0</v>
      </c>
      <c r="R15">
        <v>0</v>
      </c>
      <c r="S15" s="6">
        <f>SUMIF($K$15:$K$50,"="&amp;O15,$F$15:$F$50)</f>
        <v>19</v>
      </c>
      <c r="T15" s="6">
        <f>COUNTIF($K$15:$K$50,"="&amp;O15)</f>
        <v>6</v>
      </c>
      <c r="U15" s="9">
        <f>S15/T15</f>
        <v>3.1666666666666665</v>
      </c>
      <c r="W15" s="6">
        <f>VLOOKUP(P15,$V$10:$Y$12,W$9+1)-$Y$8</f>
        <v>-7.5396825396825573E-2</v>
      </c>
      <c r="X15" s="6">
        <f t="shared" ref="X15:X26" si="6">VLOOKUP(Q15,$V$10:$Y$12,X$9+1)-$Y$8</f>
        <v>6.1965811965811746E-2</v>
      </c>
      <c r="Y15" s="6">
        <f t="shared" ref="Y15:Y26" si="7">VLOOKUP(R15,$V$10:$Y$12,Y$9+1)-$Y$8</f>
        <v>5.5555555555555358E-3</v>
      </c>
      <c r="Z15" s="9">
        <f t="shared" ref="Z15:Z26" si="8">$Y$8+SUM(W15:Y15)</f>
        <v>2.8532356532356529</v>
      </c>
      <c r="AB15" s="9">
        <f>IF(T15&gt;=$AB$12,U15,Z15)</f>
        <v>3.1666666666666665</v>
      </c>
    </row>
    <row r="16" spans="1:28" x14ac:dyDescent="0.35">
      <c r="A16">
        <v>2</v>
      </c>
      <c r="B16" t="s">
        <v>7</v>
      </c>
      <c r="C16" s="2">
        <v>0</v>
      </c>
      <c r="D16" s="2">
        <v>0</v>
      </c>
      <c r="E16" s="2">
        <v>1</v>
      </c>
      <c r="F16" s="5">
        <v>3</v>
      </c>
      <c r="H16" s="6">
        <f t="shared" si="3"/>
        <v>0</v>
      </c>
      <c r="I16" s="6">
        <f t="shared" si="4"/>
        <v>0</v>
      </c>
      <c r="J16" s="6">
        <f t="shared" si="5"/>
        <v>0</v>
      </c>
      <c r="K16" s="3" t="str">
        <f t="shared" ref="K16:K41" si="9">H16&amp;I16&amp;J16</f>
        <v>000</v>
      </c>
      <c r="L16" s="11">
        <f t="shared" ref="L16:L55" si="10">VLOOKUP(K16,$O$15:$AB$26,14)</f>
        <v>3.1666666666666665</v>
      </c>
      <c r="M16" s="6">
        <f t="shared" ref="M16:M41" si="11">(L16-F16)^2</f>
        <v>2.7777777777777728E-2</v>
      </c>
      <c r="O16" s="3" t="str">
        <f t="shared" ref="O16:O26" si="12">P16&amp;Q16&amp;R16</f>
        <v>001</v>
      </c>
      <c r="P16">
        <v>0</v>
      </c>
      <c r="Q16">
        <v>0</v>
      </c>
      <c r="R16">
        <v>1</v>
      </c>
      <c r="S16" s="6">
        <f t="shared" ref="S16:S26" si="13">SUMIF($K$15:$K$50,"="&amp;O16,$F$15:$F$50)</f>
        <v>13</v>
      </c>
      <c r="T16" s="6">
        <f t="shared" ref="T16:T26" si="14">COUNTIF($K$15:$K$50,"="&amp;O16)</f>
        <v>4</v>
      </c>
      <c r="U16" s="9">
        <f t="shared" ref="U16:U25" si="15">S16/T16</f>
        <v>3.25</v>
      </c>
      <c r="W16" s="6">
        <f>VLOOKUP(P16,$V$10:$Y$12,W$9+1)-$Y$8</f>
        <v>-7.5396825396825573E-2</v>
      </c>
      <c r="X16" s="6">
        <f t="shared" si="6"/>
        <v>6.1965811965811746E-2</v>
      </c>
      <c r="Y16" s="6">
        <f t="shared" si="7"/>
        <v>1.388888888888884E-2</v>
      </c>
      <c r="Z16" s="9">
        <f t="shared" si="8"/>
        <v>2.8615689865689862</v>
      </c>
      <c r="AB16" s="9">
        <f t="shared" ref="AB16:AB26" si="16">IF(T16&gt;=$AB$12,U16,Z16)</f>
        <v>3.25</v>
      </c>
    </row>
    <row r="17" spans="1:28" x14ac:dyDescent="0.35">
      <c r="A17">
        <v>3</v>
      </c>
      <c r="B17" t="s">
        <v>8</v>
      </c>
      <c r="C17" s="2">
        <v>0</v>
      </c>
      <c r="D17" s="2">
        <v>0</v>
      </c>
      <c r="E17" s="2">
        <v>3</v>
      </c>
      <c r="F17" s="5">
        <v>3</v>
      </c>
      <c r="H17" s="6">
        <f t="shared" si="3"/>
        <v>0</v>
      </c>
      <c r="I17" s="6">
        <f t="shared" si="4"/>
        <v>0</v>
      </c>
      <c r="J17" s="6">
        <f t="shared" si="5"/>
        <v>0</v>
      </c>
      <c r="K17" s="3" t="str">
        <f t="shared" si="9"/>
        <v>000</v>
      </c>
      <c r="L17" s="11">
        <f t="shared" si="10"/>
        <v>3.1666666666666665</v>
      </c>
      <c r="M17" s="6">
        <f t="shared" si="11"/>
        <v>2.7777777777777728E-2</v>
      </c>
      <c r="O17" s="3" t="str">
        <f t="shared" si="12"/>
        <v>002</v>
      </c>
      <c r="P17">
        <v>0</v>
      </c>
      <c r="Q17">
        <v>0</v>
      </c>
      <c r="R17">
        <v>2</v>
      </c>
      <c r="S17" s="6">
        <f t="shared" si="13"/>
        <v>1</v>
      </c>
      <c r="T17" s="6">
        <f t="shared" si="14"/>
        <v>1</v>
      </c>
      <c r="U17" s="9">
        <f t="shared" si="15"/>
        <v>1</v>
      </c>
      <c r="W17" s="6">
        <f t="shared" ref="W17:W26" si="17">VLOOKUP(P17,$V$10:$Y$12,W$9+1)-$Y$8</f>
        <v>-7.5396825396825573E-2</v>
      </c>
      <c r="X17" s="6">
        <f t="shared" si="6"/>
        <v>6.1965811965811746E-2</v>
      </c>
      <c r="Y17" s="6">
        <f t="shared" si="7"/>
        <v>-6.1111111111111338E-2</v>
      </c>
      <c r="Z17" s="9">
        <f t="shared" si="8"/>
        <v>2.786568986568986</v>
      </c>
      <c r="AB17" s="9">
        <f t="shared" si="16"/>
        <v>2.786568986568986</v>
      </c>
    </row>
    <row r="18" spans="1:28" x14ac:dyDescent="0.35">
      <c r="A18">
        <v>4</v>
      </c>
      <c r="B18" t="s">
        <v>9</v>
      </c>
      <c r="C18" s="2">
        <v>1</v>
      </c>
      <c r="D18" s="2">
        <v>1</v>
      </c>
      <c r="E18" s="2">
        <v>10</v>
      </c>
      <c r="F18" s="5">
        <v>4</v>
      </c>
      <c r="H18" s="6">
        <f t="shared" si="3"/>
        <v>1</v>
      </c>
      <c r="I18" s="6">
        <f t="shared" si="4"/>
        <v>1</v>
      </c>
      <c r="J18" s="6">
        <f t="shared" si="5"/>
        <v>1</v>
      </c>
      <c r="K18" s="3" t="str">
        <f t="shared" si="9"/>
        <v>111</v>
      </c>
      <c r="L18" s="11">
        <f t="shared" si="10"/>
        <v>3</v>
      </c>
      <c r="M18" s="6">
        <f t="shared" si="11"/>
        <v>1</v>
      </c>
      <c r="O18" s="3" t="str">
        <f>P18&amp;Q18&amp;R18</f>
        <v>010</v>
      </c>
      <c r="P18">
        <v>0</v>
      </c>
      <c r="Q18">
        <v>1</v>
      </c>
      <c r="R18">
        <v>0</v>
      </c>
      <c r="S18" s="6">
        <f t="shared" si="13"/>
        <v>0</v>
      </c>
      <c r="T18" s="6">
        <f t="shared" si="14"/>
        <v>0</v>
      </c>
      <c r="U18" s="9" t="e">
        <f t="shared" si="15"/>
        <v>#DIV/0!</v>
      </c>
      <c r="W18" s="6">
        <f t="shared" si="17"/>
        <v>-7.5396825396825573E-2</v>
      </c>
      <c r="X18" s="6">
        <f t="shared" si="6"/>
        <v>-3.5024154589371914E-2</v>
      </c>
      <c r="Y18" s="6">
        <f t="shared" si="7"/>
        <v>5.5555555555555358E-3</v>
      </c>
      <c r="Z18" s="9">
        <f t="shared" si="8"/>
        <v>2.7562456866804692</v>
      </c>
      <c r="AB18" s="9">
        <f>IF(T18&gt;=$AB$12,U18,Z18)</f>
        <v>2.7562456866804692</v>
      </c>
    </row>
    <row r="19" spans="1:28" x14ac:dyDescent="0.35">
      <c r="A19">
        <v>5</v>
      </c>
      <c r="B19" t="s">
        <v>10</v>
      </c>
      <c r="C19" s="2">
        <v>1</v>
      </c>
      <c r="D19" s="2">
        <v>1</v>
      </c>
      <c r="E19" s="2">
        <v>1</v>
      </c>
      <c r="F19" s="5">
        <v>4</v>
      </c>
      <c r="H19" s="6">
        <f t="shared" si="3"/>
        <v>1</v>
      </c>
      <c r="I19" s="6">
        <f t="shared" si="4"/>
        <v>1</v>
      </c>
      <c r="J19" s="6">
        <f t="shared" si="5"/>
        <v>0</v>
      </c>
      <c r="K19" s="3" t="str">
        <f t="shared" si="9"/>
        <v>110</v>
      </c>
      <c r="L19" s="11">
        <f t="shared" si="10"/>
        <v>2.6666666666666665</v>
      </c>
      <c r="M19" s="6">
        <f t="shared" si="11"/>
        <v>1.7777777777777781</v>
      </c>
      <c r="O19" s="3" t="str">
        <f t="shared" si="12"/>
        <v>011</v>
      </c>
      <c r="P19">
        <v>0</v>
      </c>
      <c r="Q19">
        <v>1</v>
      </c>
      <c r="R19">
        <v>1</v>
      </c>
      <c r="S19" s="6">
        <f t="shared" si="13"/>
        <v>4</v>
      </c>
      <c r="T19" s="6">
        <f t="shared" si="14"/>
        <v>2</v>
      </c>
      <c r="U19" s="9">
        <f t="shared" si="15"/>
        <v>2</v>
      </c>
      <c r="W19" s="6">
        <f t="shared" si="17"/>
        <v>-7.5396825396825573E-2</v>
      </c>
      <c r="X19" s="6">
        <f t="shared" si="6"/>
        <v>-3.5024154589371914E-2</v>
      </c>
      <c r="Y19" s="6">
        <f>VLOOKUP(R19,$V$10:$Y$12,Y$9+1)-$Y$8</f>
        <v>1.388888888888884E-2</v>
      </c>
      <c r="Z19" s="9">
        <f>$Y$8+SUM(W19:Y19)</f>
        <v>2.7645790200138025</v>
      </c>
      <c r="AB19" s="9">
        <f t="shared" si="16"/>
        <v>2.7645790200138025</v>
      </c>
    </row>
    <row r="20" spans="1:28" x14ac:dyDescent="0.35">
      <c r="A20">
        <v>6</v>
      </c>
      <c r="B20" t="s">
        <v>11</v>
      </c>
      <c r="C20" s="2">
        <v>0</v>
      </c>
      <c r="D20" s="2">
        <v>0</v>
      </c>
      <c r="E20" s="2">
        <v>2</v>
      </c>
      <c r="F20" s="5">
        <v>4</v>
      </c>
      <c r="H20" s="6">
        <f t="shared" si="3"/>
        <v>0</v>
      </c>
      <c r="I20" s="6">
        <f t="shared" si="4"/>
        <v>0</v>
      </c>
      <c r="J20" s="6">
        <f t="shared" si="5"/>
        <v>0</v>
      </c>
      <c r="K20" s="3" t="str">
        <f t="shared" si="9"/>
        <v>000</v>
      </c>
      <c r="L20" s="11">
        <f t="shared" si="10"/>
        <v>3.1666666666666665</v>
      </c>
      <c r="M20" s="6">
        <f t="shared" si="11"/>
        <v>0.69444444444444464</v>
      </c>
      <c r="O20" s="3" t="str">
        <f t="shared" si="12"/>
        <v>012</v>
      </c>
      <c r="P20">
        <v>0</v>
      </c>
      <c r="Q20">
        <v>1</v>
      </c>
      <c r="R20">
        <v>2</v>
      </c>
      <c r="S20" s="6">
        <f t="shared" si="13"/>
        <v>2</v>
      </c>
      <c r="T20" s="6">
        <f t="shared" si="14"/>
        <v>1</v>
      </c>
      <c r="U20" s="9">
        <f t="shared" si="15"/>
        <v>2</v>
      </c>
      <c r="W20" s="6">
        <f t="shared" si="17"/>
        <v>-7.5396825396825573E-2</v>
      </c>
      <c r="X20" s="6">
        <f t="shared" si="6"/>
        <v>-3.5024154589371914E-2</v>
      </c>
      <c r="Y20" s="6">
        <f t="shared" si="7"/>
        <v>-6.1111111111111338E-2</v>
      </c>
      <c r="Z20" s="9">
        <f t="shared" si="8"/>
        <v>2.6895790200138023</v>
      </c>
      <c r="AB20" s="9">
        <f>IF(T20&gt;=$AB$12,U20,Z20)</f>
        <v>2.6895790200138023</v>
      </c>
    </row>
    <row r="21" spans="1:28" x14ac:dyDescent="0.35">
      <c r="A21">
        <v>7</v>
      </c>
      <c r="B21" t="s">
        <v>12</v>
      </c>
      <c r="C21" s="2">
        <v>1</v>
      </c>
      <c r="D21" s="2">
        <v>1</v>
      </c>
      <c r="E21" s="2">
        <v>33</v>
      </c>
      <c r="F21" s="5">
        <v>4</v>
      </c>
      <c r="H21" s="6">
        <f t="shared" si="3"/>
        <v>1</v>
      </c>
      <c r="I21" s="6">
        <f t="shared" si="4"/>
        <v>1</v>
      </c>
      <c r="J21" s="6">
        <f t="shared" si="5"/>
        <v>2</v>
      </c>
      <c r="K21" s="3" t="str">
        <f t="shared" si="9"/>
        <v>112</v>
      </c>
      <c r="L21" s="11">
        <f t="shared" si="10"/>
        <v>3.6666666666666665</v>
      </c>
      <c r="M21" s="6">
        <f t="shared" si="11"/>
        <v>0.11111111111111122</v>
      </c>
      <c r="O21" s="3" t="str">
        <f t="shared" si="12"/>
        <v>100</v>
      </c>
      <c r="P21">
        <v>1</v>
      </c>
      <c r="Q21">
        <v>0</v>
      </c>
      <c r="R21">
        <v>0</v>
      </c>
      <c r="S21" s="6">
        <f t="shared" si="13"/>
        <v>0</v>
      </c>
      <c r="T21" s="6">
        <f t="shared" si="14"/>
        <v>0</v>
      </c>
      <c r="U21" s="9" t="e">
        <f t="shared" si="15"/>
        <v>#DIV/0!</v>
      </c>
      <c r="W21" s="6">
        <f t="shared" si="17"/>
        <v>4.7979797979798011E-2</v>
      </c>
      <c r="X21" s="6">
        <f t="shared" si="6"/>
        <v>6.1965811965811746E-2</v>
      </c>
      <c r="Y21" s="6">
        <f t="shared" si="7"/>
        <v>5.5555555555555358E-3</v>
      </c>
      <c r="Z21" s="9">
        <f t="shared" si="8"/>
        <v>2.9766122766122765</v>
      </c>
      <c r="AB21" s="9">
        <f t="shared" si="16"/>
        <v>2.9766122766122765</v>
      </c>
    </row>
    <row r="22" spans="1:28" x14ac:dyDescent="0.35">
      <c r="A22">
        <v>8</v>
      </c>
      <c r="B22" t="s">
        <v>13</v>
      </c>
      <c r="C22" s="2">
        <v>0</v>
      </c>
      <c r="D22" s="2">
        <v>0</v>
      </c>
      <c r="E22" s="2">
        <v>10</v>
      </c>
      <c r="F22" s="5">
        <v>4</v>
      </c>
      <c r="H22" s="6">
        <f t="shared" si="3"/>
        <v>0</v>
      </c>
      <c r="I22" s="6">
        <f t="shared" si="4"/>
        <v>0</v>
      </c>
      <c r="J22" s="6">
        <f t="shared" si="5"/>
        <v>1</v>
      </c>
      <c r="K22" s="3" t="str">
        <f t="shared" si="9"/>
        <v>001</v>
      </c>
      <c r="L22" s="11">
        <f t="shared" si="10"/>
        <v>3.25</v>
      </c>
      <c r="M22" s="6">
        <f t="shared" si="11"/>
        <v>0.5625</v>
      </c>
      <c r="O22" s="3" t="str">
        <f t="shared" si="12"/>
        <v>101</v>
      </c>
      <c r="P22">
        <v>1</v>
      </c>
      <c r="Q22">
        <v>0</v>
      </c>
      <c r="R22">
        <v>1</v>
      </c>
      <c r="S22" s="6">
        <f t="shared" si="13"/>
        <v>5</v>
      </c>
      <c r="T22" s="6">
        <f t="shared" si="14"/>
        <v>2</v>
      </c>
      <c r="U22" s="9">
        <f t="shared" si="15"/>
        <v>2.5</v>
      </c>
      <c r="W22" s="6">
        <f t="shared" si="17"/>
        <v>4.7979797979798011E-2</v>
      </c>
      <c r="X22" s="6">
        <f t="shared" si="6"/>
        <v>6.1965811965811746E-2</v>
      </c>
      <c r="Y22" s="6">
        <f t="shared" si="7"/>
        <v>1.388888888888884E-2</v>
      </c>
      <c r="Z22" s="9">
        <f t="shared" si="8"/>
        <v>2.9849456099456098</v>
      </c>
      <c r="AB22" s="9">
        <f t="shared" si="16"/>
        <v>2.9849456099456098</v>
      </c>
    </row>
    <row r="23" spans="1:28" x14ac:dyDescent="0.35">
      <c r="A23">
        <v>9</v>
      </c>
      <c r="B23" t="s">
        <v>14</v>
      </c>
      <c r="C23" s="2">
        <v>1</v>
      </c>
      <c r="D23" s="2">
        <v>1</v>
      </c>
      <c r="E23" s="2">
        <v>3</v>
      </c>
      <c r="F23" s="5">
        <v>3</v>
      </c>
      <c r="H23" s="6">
        <f t="shared" si="3"/>
        <v>1</v>
      </c>
      <c r="I23" s="6">
        <f t="shared" si="4"/>
        <v>1</v>
      </c>
      <c r="J23" s="6">
        <f t="shared" si="5"/>
        <v>0</v>
      </c>
      <c r="K23" s="3" t="str">
        <f t="shared" si="9"/>
        <v>110</v>
      </c>
      <c r="L23" s="11">
        <f t="shared" si="10"/>
        <v>2.6666666666666665</v>
      </c>
      <c r="M23" s="6">
        <f t="shared" si="11"/>
        <v>0.11111111111111122</v>
      </c>
      <c r="O23" s="3" t="str">
        <f t="shared" si="12"/>
        <v>102</v>
      </c>
      <c r="P23">
        <v>1</v>
      </c>
      <c r="Q23">
        <v>0</v>
      </c>
      <c r="R23">
        <v>2</v>
      </c>
      <c r="S23" s="6">
        <f t="shared" si="13"/>
        <v>0</v>
      </c>
      <c r="T23" s="6">
        <f t="shared" si="14"/>
        <v>0</v>
      </c>
      <c r="U23" s="9" t="e">
        <f t="shared" si="15"/>
        <v>#DIV/0!</v>
      </c>
      <c r="W23" s="6">
        <f t="shared" si="17"/>
        <v>4.7979797979798011E-2</v>
      </c>
      <c r="X23" s="6">
        <f t="shared" si="6"/>
        <v>6.1965811965811746E-2</v>
      </c>
      <c r="Y23" s="6">
        <f>VLOOKUP(R23,$V$10:$Y$12,Y$9+1)-$Y$8</f>
        <v>-6.1111111111111338E-2</v>
      </c>
      <c r="Z23" s="9">
        <f t="shared" si="8"/>
        <v>2.9099456099456096</v>
      </c>
      <c r="AB23" s="9">
        <f t="shared" si="16"/>
        <v>2.9099456099456096</v>
      </c>
    </row>
    <row r="24" spans="1:28" x14ac:dyDescent="0.35">
      <c r="A24">
        <v>10</v>
      </c>
      <c r="B24" t="s">
        <v>15</v>
      </c>
      <c r="C24" s="2">
        <v>1</v>
      </c>
      <c r="D24" s="2">
        <v>1</v>
      </c>
      <c r="E24" s="2">
        <v>4</v>
      </c>
      <c r="F24" s="5">
        <v>3</v>
      </c>
      <c r="H24" s="6">
        <f t="shared" si="3"/>
        <v>1</v>
      </c>
      <c r="I24" s="6">
        <f t="shared" si="4"/>
        <v>1</v>
      </c>
      <c r="J24" s="6">
        <f t="shared" si="5"/>
        <v>0</v>
      </c>
      <c r="K24" s="3" t="str">
        <f t="shared" si="9"/>
        <v>110</v>
      </c>
      <c r="L24" s="11">
        <f t="shared" si="10"/>
        <v>2.6666666666666665</v>
      </c>
      <c r="M24" s="6">
        <f t="shared" si="11"/>
        <v>0.11111111111111122</v>
      </c>
      <c r="O24" s="3" t="str">
        <f t="shared" si="12"/>
        <v>110</v>
      </c>
      <c r="P24">
        <v>1</v>
      </c>
      <c r="Q24">
        <v>1</v>
      </c>
      <c r="R24">
        <v>0</v>
      </c>
      <c r="S24" s="6">
        <f t="shared" si="13"/>
        <v>24</v>
      </c>
      <c r="T24" s="6">
        <f t="shared" si="14"/>
        <v>9</v>
      </c>
      <c r="U24" s="9">
        <f t="shared" si="15"/>
        <v>2.6666666666666665</v>
      </c>
      <c r="W24" s="6">
        <f t="shared" si="17"/>
        <v>4.7979797979798011E-2</v>
      </c>
      <c r="X24" s="6">
        <f t="shared" si="6"/>
        <v>-3.5024154589371914E-2</v>
      </c>
      <c r="Y24" s="6">
        <f t="shared" si="7"/>
        <v>5.5555555555555358E-3</v>
      </c>
      <c r="Z24" s="9">
        <f t="shared" si="8"/>
        <v>2.8796223100570928</v>
      </c>
      <c r="AB24" s="9">
        <f t="shared" si="16"/>
        <v>2.6666666666666665</v>
      </c>
    </row>
    <row r="25" spans="1:28" x14ac:dyDescent="0.35">
      <c r="A25">
        <v>11</v>
      </c>
      <c r="B25" t="s">
        <v>16</v>
      </c>
      <c r="C25" s="2">
        <v>1</v>
      </c>
      <c r="D25" s="2">
        <v>1</v>
      </c>
      <c r="E25" s="2">
        <v>6</v>
      </c>
      <c r="F25" s="5">
        <v>4</v>
      </c>
      <c r="H25" s="6">
        <f t="shared" si="3"/>
        <v>1</v>
      </c>
      <c r="I25" s="6">
        <f t="shared" si="4"/>
        <v>1</v>
      </c>
      <c r="J25" s="6">
        <f t="shared" si="5"/>
        <v>1</v>
      </c>
      <c r="K25" s="3" t="str">
        <f t="shared" si="9"/>
        <v>111</v>
      </c>
      <c r="L25" s="11">
        <f t="shared" si="10"/>
        <v>3</v>
      </c>
      <c r="M25" s="6">
        <f t="shared" si="11"/>
        <v>1</v>
      </c>
      <c r="O25" s="3" t="str">
        <f t="shared" si="12"/>
        <v>111</v>
      </c>
      <c r="P25">
        <v>1</v>
      </c>
      <c r="Q25">
        <v>1</v>
      </c>
      <c r="R25">
        <v>1</v>
      </c>
      <c r="S25" s="6">
        <f t="shared" si="13"/>
        <v>24</v>
      </c>
      <c r="T25" s="6">
        <f>COUNTIF($K$15:$K$50,"="&amp;O25)</f>
        <v>8</v>
      </c>
      <c r="U25" s="9">
        <f t="shared" si="15"/>
        <v>3</v>
      </c>
      <c r="W25" s="6">
        <f t="shared" si="17"/>
        <v>4.7979797979798011E-2</v>
      </c>
      <c r="X25" s="6">
        <f t="shared" si="6"/>
        <v>-3.5024154589371914E-2</v>
      </c>
      <c r="Y25" s="6">
        <f t="shared" si="7"/>
        <v>1.388888888888884E-2</v>
      </c>
      <c r="Z25" s="9">
        <f t="shared" si="8"/>
        <v>2.8879556433904261</v>
      </c>
      <c r="AB25" s="9">
        <f t="shared" si="16"/>
        <v>3</v>
      </c>
    </row>
    <row r="26" spans="1:28" x14ac:dyDescent="0.35">
      <c r="A26">
        <v>12</v>
      </c>
      <c r="B26" t="s">
        <v>17</v>
      </c>
      <c r="C26" s="2">
        <v>1</v>
      </c>
      <c r="D26" s="2">
        <v>1</v>
      </c>
      <c r="E26" s="2">
        <v>15</v>
      </c>
      <c r="F26" s="5">
        <v>2</v>
      </c>
      <c r="H26" s="6">
        <f t="shared" si="3"/>
        <v>1</v>
      </c>
      <c r="I26" s="6">
        <f t="shared" si="4"/>
        <v>1</v>
      </c>
      <c r="J26" s="6">
        <f t="shared" si="5"/>
        <v>1</v>
      </c>
      <c r="K26" s="3" t="str">
        <f t="shared" si="9"/>
        <v>111</v>
      </c>
      <c r="L26" s="11">
        <f t="shared" si="10"/>
        <v>3</v>
      </c>
      <c r="M26" s="6">
        <f t="shared" si="11"/>
        <v>1</v>
      </c>
      <c r="O26" s="3" t="str">
        <f t="shared" si="12"/>
        <v>112</v>
      </c>
      <c r="P26">
        <v>1</v>
      </c>
      <c r="Q26">
        <v>1</v>
      </c>
      <c r="R26">
        <v>2</v>
      </c>
      <c r="S26" s="6">
        <f t="shared" si="13"/>
        <v>11</v>
      </c>
      <c r="T26" s="6">
        <f t="shared" si="14"/>
        <v>3</v>
      </c>
      <c r="U26" s="9">
        <f>S26/T26</f>
        <v>3.6666666666666665</v>
      </c>
      <c r="W26" s="6">
        <f t="shared" si="17"/>
        <v>4.7979797979798011E-2</v>
      </c>
      <c r="X26" s="6">
        <f t="shared" si="6"/>
        <v>-3.5024154589371914E-2</v>
      </c>
      <c r="Y26" s="6">
        <f t="shared" si="7"/>
        <v>-6.1111111111111338E-2</v>
      </c>
      <c r="Z26" s="9">
        <f t="shared" si="8"/>
        <v>2.8129556433904259</v>
      </c>
      <c r="AB26" s="9">
        <f t="shared" si="16"/>
        <v>3.6666666666666665</v>
      </c>
    </row>
    <row r="27" spans="1:28" x14ac:dyDescent="0.35">
      <c r="A27">
        <v>13</v>
      </c>
      <c r="B27" t="s">
        <v>18</v>
      </c>
      <c r="C27" s="2">
        <v>1</v>
      </c>
      <c r="D27" s="2">
        <v>1</v>
      </c>
      <c r="E27" s="2">
        <v>23</v>
      </c>
      <c r="F27" s="5">
        <v>3</v>
      </c>
      <c r="H27" s="6">
        <f t="shared" si="3"/>
        <v>1</v>
      </c>
      <c r="I27" s="6">
        <f t="shared" si="4"/>
        <v>1</v>
      </c>
      <c r="J27" s="6">
        <f t="shared" si="5"/>
        <v>2</v>
      </c>
      <c r="K27" s="3" t="str">
        <f t="shared" si="9"/>
        <v>112</v>
      </c>
      <c r="L27" s="11">
        <f t="shared" si="10"/>
        <v>3.6666666666666665</v>
      </c>
      <c r="M27" s="6">
        <f t="shared" si="11"/>
        <v>0.44444444444444425</v>
      </c>
    </row>
    <row r="28" spans="1:28" x14ac:dyDescent="0.35">
      <c r="A28">
        <v>14</v>
      </c>
      <c r="B28" t="s">
        <v>19</v>
      </c>
      <c r="C28" s="2">
        <v>0</v>
      </c>
      <c r="D28" s="2">
        <v>0</v>
      </c>
      <c r="E28" s="2">
        <v>6</v>
      </c>
      <c r="F28" s="5">
        <v>3</v>
      </c>
      <c r="H28" s="6">
        <f t="shared" si="3"/>
        <v>0</v>
      </c>
      <c r="I28" s="6">
        <f t="shared" si="4"/>
        <v>0</v>
      </c>
      <c r="J28" s="6">
        <f t="shared" si="5"/>
        <v>1</v>
      </c>
      <c r="K28" s="3" t="str">
        <f t="shared" si="9"/>
        <v>001</v>
      </c>
      <c r="L28" s="11">
        <f t="shared" si="10"/>
        <v>3.25</v>
      </c>
      <c r="M28" s="6">
        <f t="shared" si="11"/>
        <v>6.25E-2</v>
      </c>
    </row>
    <row r="29" spans="1:28" x14ac:dyDescent="0.35">
      <c r="A29">
        <v>15</v>
      </c>
      <c r="B29" t="s">
        <v>20</v>
      </c>
      <c r="C29" s="2">
        <v>1</v>
      </c>
      <c r="D29" s="2">
        <v>1</v>
      </c>
      <c r="E29" s="2">
        <v>2</v>
      </c>
      <c r="F29" s="5">
        <v>1</v>
      </c>
      <c r="H29" s="6">
        <f t="shared" si="3"/>
        <v>1</v>
      </c>
      <c r="I29" s="6">
        <f t="shared" si="4"/>
        <v>1</v>
      </c>
      <c r="J29" s="6">
        <f t="shared" si="5"/>
        <v>0</v>
      </c>
      <c r="K29" s="3" t="str">
        <f t="shared" si="9"/>
        <v>110</v>
      </c>
      <c r="L29" s="11">
        <f t="shared" si="10"/>
        <v>2.6666666666666665</v>
      </c>
      <c r="M29" s="6">
        <f t="shared" si="11"/>
        <v>2.7777777777777772</v>
      </c>
    </row>
    <row r="30" spans="1:28" x14ac:dyDescent="0.35">
      <c r="A30">
        <v>16</v>
      </c>
      <c r="B30" t="s">
        <v>21</v>
      </c>
      <c r="C30" s="2">
        <v>1</v>
      </c>
      <c r="D30" s="2">
        <v>1</v>
      </c>
      <c r="E30" s="2">
        <v>70</v>
      </c>
      <c r="F30" s="5">
        <v>4</v>
      </c>
      <c r="H30" s="6">
        <f t="shared" si="3"/>
        <v>1</v>
      </c>
      <c r="I30" s="6">
        <f t="shared" si="4"/>
        <v>1</v>
      </c>
      <c r="J30" s="6">
        <f t="shared" si="5"/>
        <v>2</v>
      </c>
      <c r="K30" s="3" t="str">
        <f t="shared" si="9"/>
        <v>112</v>
      </c>
      <c r="L30" s="11">
        <f t="shared" si="10"/>
        <v>3.6666666666666665</v>
      </c>
      <c r="M30" s="6">
        <f t="shared" si="11"/>
        <v>0.11111111111111122</v>
      </c>
    </row>
    <row r="31" spans="1:28" x14ac:dyDescent="0.35">
      <c r="A31">
        <v>17</v>
      </c>
      <c r="B31" t="s">
        <v>22</v>
      </c>
      <c r="C31" s="2">
        <v>1</v>
      </c>
      <c r="D31" s="2">
        <v>0</v>
      </c>
      <c r="E31" s="2">
        <v>5</v>
      </c>
      <c r="F31" s="5">
        <v>3</v>
      </c>
      <c r="H31" s="6">
        <f t="shared" si="3"/>
        <v>1</v>
      </c>
      <c r="I31" s="6">
        <f t="shared" si="4"/>
        <v>0</v>
      </c>
      <c r="J31" s="6">
        <f t="shared" si="5"/>
        <v>1</v>
      </c>
      <c r="K31" s="3" t="str">
        <f t="shared" si="9"/>
        <v>101</v>
      </c>
      <c r="L31" s="11">
        <f t="shared" si="10"/>
        <v>2.9849456099456098</v>
      </c>
      <c r="M31" s="6">
        <f t="shared" si="11"/>
        <v>2.2663465990972387E-4</v>
      </c>
    </row>
    <row r="32" spans="1:28" x14ac:dyDescent="0.35">
      <c r="A32">
        <v>18</v>
      </c>
      <c r="B32" t="s">
        <v>23</v>
      </c>
      <c r="C32" s="2">
        <v>0</v>
      </c>
      <c r="D32" s="2">
        <v>0</v>
      </c>
      <c r="E32" s="2">
        <v>6</v>
      </c>
      <c r="F32" s="5">
        <v>3</v>
      </c>
      <c r="H32" s="6">
        <f t="shared" si="3"/>
        <v>0</v>
      </c>
      <c r="I32" s="6">
        <f t="shared" si="4"/>
        <v>0</v>
      </c>
      <c r="J32" s="6">
        <f t="shared" si="5"/>
        <v>1</v>
      </c>
      <c r="K32" s="3" t="str">
        <f t="shared" si="9"/>
        <v>001</v>
      </c>
      <c r="L32" s="11">
        <f t="shared" si="10"/>
        <v>3.25</v>
      </c>
      <c r="M32" s="6">
        <f t="shared" si="11"/>
        <v>6.25E-2</v>
      </c>
    </row>
    <row r="33" spans="1:13" x14ac:dyDescent="0.35">
      <c r="A33">
        <v>19</v>
      </c>
      <c r="B33" t="s">
        <v>25</v>
      </c>
      <c r="C33" s="2">
        <v>1</v>
      </c>
      <c r="D33" s="2">
        <v>1</v>
      </c>
      <c r="E33" s="2">
        <v>15</v>
      </c>
      <c r="F33" s="5">
        <v>2</v>
      </c>
      <c r="H33" s="6">
        <f t="shared" si="3"/>
        <v>1</v>
      </c>
      <c r="I33" s="6">
        <f t="shared" si="4"/>
        <v>1</v>
      </c>
      <c r="J33" s="6">
        <f t="shared" si="5"/>
        <v>1</v>
      </c>
      <c r="K33" s="3" t="str">
        <f t="shared" si="9"/>
        <v>111</v>
      </c>
      <c r="L33" s="11">
        <f t="shared" si="10"/>
        <v>3</v>
      </c>
      <c r="M33" s="6">
        <f t="shared" si="11"/>
        <v>1</v>
      </c>
    </row>
    <row r="34" spans="1:13" x14ac:dyDescent="0.35">
      <c r="A34">
        <v>20</v>
      </c>
      <c r="B34" t="s">
        <v>26</v>
      </c>
      <c r="C34" s="2">
        <v>0</v>
      </c>
      <c r="D34" s="2">
        <v>1</v>
      </c>
      <c r="E34" s="2">
        <v>25</v>
      </c>
      <c r="F34" s="5">
        <v>2</v>
      </c>
      <c r="H34" s="6">
        <f t="shared" si="3"/>
        <v>0</v>
      </c>
      <c r="I34" s="6">
        <f t="shared" si="4"/>
        <v>1</v>
      </c>
      <c r="J34" s="6">
        <f t="shared" si="5"/>
        <v>2</v>
      </c>
      <c r="K34" s="3" t="str">
        <f t="shared" si="9"/>
        <v>012</v>
      </c>
      <c r="L34" s="11">
        <f t="shared" si="10"/>
        <v>2.6895790200138023</v>
      </c>
      <c r="M34" s="6">
        <f t="shared" si="11"/>
        <v>0.47551922484319598</v>
      </c>
    </row>
    <row r="35" spans="1:13" x14ac:dyDescent="0.35">
      <c r="A35">
        <v>21</v>
      </c>
      <c r="B35" t="s">
        <v>27</v>
      </c>
      <c r="C35" s="2">
        <v>0</v>
      </c>
      <c r="D35" s="2">
        <v>0</v>
      </c>
      <c r="E35" s="2">
        <v>25</v>
      </c>
      <c r="F35" s="5">
        <v>1</v>
      </c>
      <c r="H35" s="6">
        <f t="shared" si="3"/>
        <v>0</v>
      </c>
      <c r="I35" s="6">
        <f t="shared" si="4"/>
        <v>0</v>
      </c>
      <c r="J35" s="6">
        <f t="shared" si="5"/>
        <v>2</v>
      </c>
      <c r="K35" s="3" t="str">
        <f t="shared" si="9"/>
        <v>002</v>
      </c>
      <c r="L35" s="11">
        <f t="shared" si="10"/>
        <v>2.786568986568986</v>
      </c>
      <c r="M35" s="6">
        <f t="shared" si="11"/>
        <v>3.1918287437701336</v>
      </c>
    </row>
    <row r="36" spans="1:13" x14ac:dyDescent="0.35">
      <c r="A36">
        <v>22</v>
      </c>
      <c r="B36" t="s">
        <v>28</v>
      </c>
      <c r="C36" s="2">
        <v>0</v>
      </c>
      <c r="D36" s="2">
        <v>1</v>
      </c>
      <c r="E36" s="2">
        <v>13</v>
      </c>
      <c r="F36" s="5">
        <v>2</v>
      </c>
      <c r="H36" s="6">
        <f t="shared" si="3"/>
        <v>0</v>
      </c>
      <c r="I36" s="6">
        <f t="shared" si="4"/>
        <v>1</v>
      </c>
      <c r="J36" s="6">
        <f t="shared" si="5"/>
        <v>1</v>
      </c>
      <c r="K36" s="3" t="str">
        <f t="shared" si="9"/>
        <v>011</v>
      </c>
      <c r="L36" s="11">
        <f t="shared" si="10"/>
        <v>2.7645790200138025</v>
      </c>
      <c r="M36" s="6">
        <f t="shared" si="11"/>
        <v>0.58458107784526658</v>
      </c>
    </row>
    <row r="37" spans="1:13" x14ac:dyDescent="0.35">
      <c r="A37">
        <v>23</v>
      </c>
      <c r="B37" t="s">
        <v>29</v>
      </c>
      <c r="C37" s="2">
        <v>0</v>
      </c>
      <c r="D37" s="2">
        <v>0</v>
      </c>
      <c r="E37" s="2">
        <v>3</v>
      </c>
      <c r="F37" s="5">
        <v>3</v>
      </c>
      <c r="H37" s="6">
        <f t="shared" si="3"/>
        <v>0</v>
      </c>
      <c r="I37" s="6">
        <f t="shared" si="4"/>
        <v>0</v>
      </c>
      <c r="J37" s="6">
        <f t="shared" si="5"/>
        <v>0</v>
      </c>
      <c r="K37" s="3" t="str">
        <f t="shared" si="9"/>
        <v>000</v>
      </c>
      <c r="L37" s="11">
        <f t="shared" si="10"/>
        <v>3.1666666666666665</v>
      </c>
      <c r="M37" s="6">
        <f t="shared" si="11"/>
        <v>2.7777777777777728E-2</v>
      </c>
    </row>
    <row r="38" spans="1:13" x14ac:dyDescent="0.35">
      <c r="A38">
        <v>24</v>
      </c>
      <c r="B38" t="s">
        <v>20</v>
      </c>
      <c r="C38" s="2">
        <v>1</v>
      </c>
      <c r="D38" s="2">
        <v>1</v>
      </c>
      <c r="E38" s="2">
        <v>4</v>
      </c>
      <c r="F38" s="5">
        <v>2</v>
      </c>
      <c r="H38" s="6">
        <f t="shared" si="3"/>
        <v>1</v>
      </c>
      <c r="I38" s="6">
        <f t="shared" si="4"/>
        <v>1</v>
      </c>
      <c r="J38" s="6">
        <f t="shared" si="5"/>
        <v>0</v>
      </c>
      <c r="K38" s="3" t="str">
        <f t="shared" si="9"/>
        <v>110</v>
      </c>
      <c r="L38" s="11">
        <f t="shared" si="10"/>
        <v>2.6666666666666665</v>
      </c>
      <c r="M38" s="6">
        <f t="shared" si="11"/>
        <v>0.44444444444444425</v>
      </c>
    </row>
    <row r="39" spans="1:13" x14ac:dyDescent="0.35">
      <c r="A39">
        <v>25</v>
      </c>
      <c r="B39" t="s">
        <v>30</v>
      </c>
      <c r="C39" s="2">
        <v>0</v>
      </c>
      <c r="D39" s="2">
        <v>0</v>
      </c>
      <c r="E39" s="2">
        <v>4</v>
      </c>
      <c r="F39" s="5">
        <v>2</v>
      </c>
      <c r="H39" s="6">
        <f t="shared" si="3"/>
        <v>0</v>
      </c>
      <c r="I39" s="6">
        <f t="shared" si="4"/>
        <v>0</v>
      </c>
      <c r="J39" s="6">
        <f t="shared" si="5"/>
        <v>0</v>
      </c>
      <c r="K39" s="3" t="str">
        <f t="shared" si="9"/>
        <v>000</v>
      </c>
      <c r="L39" s="11">
        <f t="shared" si="10"/>
        <v>3.1666666666666665</v>
      </c>
      <c r="M39" s="6">
        <f t="shared" si="11"/>
        <v>1.3611111111111107</v>
      </c>
    </row>
    <row r="40" spans="1:13" x14ac:dyDescent="0.35">
      <c r="A40">
        <v>26</v>
      </c>
      <c r="B40" t="s">
        <v>31</v>
      </c>
      <c r="C40" s="2">
        <v>0</v>
      </c>
      <c r="D40" s="2">
        <v>0</v>
      </c>
      <c r="E40" s="2">
        <v>4</v>
      </c>
      <c r="F40" s="5">
        <v>4</v>
      </c>
      <c r="H40" s="6">
        <f t="shared" si="3"/>
        <v>0</v>
      </c>
      <c r="I40" s="6">
        <f t="shared" si="4"/>
        <v>0</v>
      </c>
      <c r="J40" s="6">
        <f t="shared" si="5"/>
        <v>0</v>
      </c>
      <c r="K40" s="3" t="str">
        <f t="shared" si="9"/>
        <v>000</v>
      </c>
      <c r="L40" s="11">
        <f t="shared" si="10"/>
        <v>3.1666666666666665</v>
      </c>
      <c r="M40" s="6">
        <f t="shared" si="11"/>
        <v>0.69444444444444464</v>
      </c>
    </row>
    <row r="41" spans="1:13" x14ac:dyDescent="0.35">
      <c r="A41">
        <v>27</v>
      </c>
      <c r="B41" t="s">
        <v>15</v>
      </c>
      <c r="C41" s="2">
        <v>1</v>
      </c>
      <c r="D41" s="2">
        <v>0</v>
      </c>
      <c r="E41" s="2">
        <v>20</v>
      </c>
      <c r="F41" s="5">
        <v>2</v>
      </c>
      <c r="H41" s="6">
        <f t="shared" si="3"/>
        <v>1</v>
      </c>
      <c r="I41" s="6">
        <f t="shared" si="4"/>
        <v>0</v>
      </c>
      <c r="J41" s="6">
        <f t="shared" si="5"/>
        <v>1</v>
      </c>
      <c r="K41" s="3" t="str">
        <f t="shared" si="9"/>
        <v>101</v>
      </c>
      <c r="L41" s="11">
        <f t="shared" si="10"/>
        <v>2.9849456099456098</v>
      </c>
      <c r="M41" s="6">
        <f t="shared" si="11"/>
        <v>0.9701178545511292</v>
      </c>
    </row>
    <row r="42" spans="1:13" x14ac:dyDescent="0.35">
      <c r="A42">
        <v>28</v>
      </c>
      <c r="B42" t="s">
        <v>97</v>
      </c>
      <c r="C42" s="2">
        <v>1</v>
      </c>
      <c r="D42" s="2">
        <v>1</v>
      </c>
      <c r="E42" s="2">
        <v>4</v>
      </c>
      <c r="F42" s="5">
        <v>4</v>
      </c>
      <c r="H42" s="6">
        <f t="shared" ref="H42:H55" si="18">C42</f>
        <v>1</v>
      </c>
      <c r="I42" s="6">
        <f t="shared" ref="I42:I55" si="19">D42</f>
        <v>1</v>
      </c>
      <c r="J42" s="6">
        <f t="shared" ref="J42:J55" si="20">IF(E42&lt;5,0,IF(E42&gt;20,2,1))</f>
        <v>0</v>
      </c>
      <c r="K42" s="3" t="str">
        <f t="shared" ref="K42:K55" si="21">H42&amp;I42&amp;J42</f>
        <v>110</v>
      </c>
      <c r="L42" s="11">
        <f t="shared" si="10"/>
        <v>2.6666666666666665</v>
      </c>
      <c r="M42" s="6">
        <f t="shared" ref="M42:M55" si="22">(L42-F42)^2</f>
        <v>1.7777777777777781</v>
      </c>
    </row>
    <row r="43" spans="1:13" x14ac:dyDescent="0.35">
      <c r="A43">
        <v>29</v>
      </c>
      <c r="B43" t="s">
        <v>98</v>
      </c>
      <c r="C43" s="2">
        <v>1</v>
      </c>
      <c r="D43" s="2">
        <v>1</v>
      </c>
      <c r="E43" s="2">
        <v>6</v>
      </c>
      <c r="F43" s="5">
        <v>4</v>
      </c>
      <c r="H43" s="6">
        <f t="shared" si="18"/>
        <v>1</v>
      </c>
      <c r="I43" s="6">
        <f t="shared" si="19"/>
        <v>1</v>
      </c>
      <c r="J43" s="6">
        <f t="shared" si="20"/>
        <v>1</v>
      </c>
      <c r="K43" s="3" t="str">
        <f t="shared" si="21"/>
        <v>111</v>
      </c>
      <c r="L43" s="11">
        <f t="shared" si="10"/>
        <v>3</v>
      </c>
      <c r="M43" s="6">
        <f t="shared" si="22"/>
        <v>1</v>
      </c>
    </row>
    <row r="44" spans="1:13" x14ac:dyDescent="0.35">
      <c r="A44">
        <v>30</v>
      </c>
      <c r="B44" t="s">
        <v>99</v>
      </c>
      <c r="C44" s="2">
        <v>1</v>
      </c>
      <c r="D44" s="2">
        <v>1</v>
      </c>
      <c r="E44" s="2">
        <v>4</v>
      </c>
      <c r="F44" s="5">
        <v>2</v>
      </c>
      <c r="H44" s="6">
        <f t="shared" si="18"/>
        <v>1</v>
      </c>
      <c r="I44" s="6">
        <f t="shared" si="19"/>
        <v>1</v>
      </c>
      <c r="J44" s="6">
        <f t="shared" si="20"/>
        <v>0</v>
      </c>
      <c r="K44" s="3" t="str">
        <f t="shared" si="21"/>
        <v>110</v>
      </c>
      <c r="L44" s="11">
        <f>VLOOKUP(K44,$O$15:$AB$26,14)</f>
        <v>2.6666666666666665</v>
      </c>
      <c r="M44" s="6">
        <f t="shared" si="22"/>
        <v>0.44444444444444425</v>
      </c>
    </row>
    <row r="45" spans="1:13" x14ac:dyDescent="0.35">
      <c r="A45">
        <v>31</v>
      </c>
      <c r="B45" t="s">
        <v>100</v>
      </c>
      <c r="C45" s="2">
        <v>1</v>
      </c>
      <c r="D45" s="2">
        <v>1</v>
      </c>
      <c r="E45" s="2">
        <v>1</v>
      </c>
      <c r="F45" s="5">
        <v>4</v>
      </c>
      <c r="H45" s="6">
        <f t="shared" si="18"/>
        <v>1</v>
      </c>
      <c r="I45" s="6">
        <f t="shared" si="19"/>
        <v>1</v>
      </c>
      <c r="J45" s="6">
        <f t="shared" si="20"/>
        <v>0</v>
      </c>
      <c r="K45" s="3" t="str">
        <f t="shared" si="21"/>
        <v>110</v>
      </c>
      <c r="L45" s="11">
        <f t="shared" si="10"/>
        <v>2.6666666666666665</v>
      </c>
      <c r="M45" s="6">
        <f t="shared" si="22"/>
        <v>1.7777777777777781</v>
      </c>
    </row>
    <row r="46" spans="1:13" x14ac:dyDescent="0.35">
      <c r="A46">
        <v>32</v>
      </c>
      <c r="B46" t="s">
        <v>101</v>
      </c>
      <c r="C46" s="2">
        <v>0</v>
      </c>
      <c r="D46" s="2">
        <v>1</v>
      </c>
      <c r="E46" s="2">
        <v>10</v>
      </c>
      <c r="F46" s="5">
        <v>2</v>
      </c>
      <c r="H46" s="6">
        <f t="shared" si="18"/>
        <v>0</v>
      </c>
      <c r="I46" s="6">
        <f t="shared" si="19"/>
        <v>1</v>
      </c>
      <c r="J46" s="6">
        <f t="shared" si="20"/>
        <v>1</v>
      </c>
      <c r="K46" s="3" t="str">
        <f t="shared" si="21"/>
        <v>011</v>
      </c>
      <c r="L46" s="11">
        <f t="shared" si="10"/>
        <v>2.7645790200138025</v>
      </c>
      <c r="M46" s="6">
        <f t="shared" si="22"/>
        <v>0.58458107784526658</v>
      </c>
    </row>
    <row r="47" spans="1:13" x14ac:dyDescent="0.35">
      <c r="A47">
        <v>33</v>
      </c>
      <c r="B47" t="s">
        <v>102</v>
      </c>
      <c r="C47" s="2">
        <v>1</v>
      </c>
      <c r="D47" s="2">
        <v>1</v>
      </c>
      <c r="E47" s="2">
        <v>8</v>
      </c>
      <c r="F47" s="5">
        <v>1</v>
      </c>
      <c r="H47" s="6">
        <f t="shared" si="18"/>
        <v>1</v>
      </c>
      <c r="I47" s="6">
        <f t="shared" si="19"/>
        <v>1</v>
      </c>
      <c r="J47" s="6">
        <f t="shared" si="20"/>
        <v>1</v>
      </c>
      <c r="K47" s="3" t="str">
        <f t="shared" si="21"/>
        <v>111</v>
      </c>
      <c r="L47" s="11">
        <f t="shared" si="10"/>
        <v>3</v>
      </c>
      <c r="M47" s="6">
        <f t="shared" si="22"/>
        <v>4</v>
      </c>
    </row>
    <row r="48" spans="1:13" x14ac:dyDescent="0.35">
      <c r="A48">
        <v>34</v>
      </c>
      <c r="B48" t="s">
        <v>103</v>
      </c>
      <c r="C48" s="2">
        <v>1</v>
      </c>
      <c r="D48" s="2">
        <v>1</v>
      </c>
      <c r="E48" s="2">
        <v>10</v>
      </c>
      <c r="F48" s="5">
        <v>3</v>
      </c>
      <c r="H48" s="6">
        <f t="shared" si="18"/>
        <v>1</v>
      </c>
      <c r="I48" s="6">
        <f t="shared" si="19"/>
        <v>1</v>
      </c>
      <c r="J48" s="6">
        <f t="shared" si="20"/>
        <v>1</v>
      </c>
      <c r="K48" s="3" t="str">
        <f t="shared" si="21"/>
        <v>111</v>
      </c>
      <c r="L48" s="11">
        <f t="shared" si="10"/>
        <v>3</v>
      </c>
      <c r="M48" s="6">
        <f t="shared" si="22"/>
        <v>0</v>
      </c>
    </row>
    <row r="49" spans="1:13" x14ac:dyDescent="0.35">
      <c r="A49">
        <v>35</v>
      </c>
      <c r="B49" t="s">
        <v>104</v>
      </c>
      <c r="C49" s="2">
        <v>1</v>
      </c>
      <c r="D49" s="2">
        <v>1</v>
      </c>
      <c r="E49" s="2">
        <v>12</v>
      </c>
      <c r="F49" s="5">
        <v>4</v>
      </c>
      <c r="H49" s="6">
        <f t="shared" si="18"/>
        <v>1</v>
      </c>
      <c r="I49" s="6">
        <f t="shared" si="19"/>
        <v>1</v>
      </c>
      <c r="J49" s="6">
        <f t="shared" si="20"/>
        <v>1</v>
      </c>
      <c r="K49" s="3" t="str">
        <f t="shared" si="21"/>
        <v>111</v>
      </c>
      <c r="L49" s="11">
        <f t="shared" si="10"/>
        <v>3</v>
      </c>
      <c r="M49" s="6">
        <f t="shared" si="22"/>
        <v>1</v>
      </c>
    </row>
    <row r="50" spans="1:13" x14ac:dyDescent="0.35">
      <c r="A50">
        <v>36</v>
      </c>
      <c r="B50" t="s">
        <v>105</v>
      </c>
      <c r="C50" s="2">
        <v>0</v>
      </c>
      <c r="D50" s="2">
        <v>0</v>
      </c>
      <c r="E50" s="2">
        <v>6</v>
      </c>
      <c r="F50" s="5">
        <v>3</v>
      </c>
      <c r="H50" s="6">
        <f t="shared" si="18"/>
        <v>0</v>
      </c>
      <c r="I50" s="6">
        <f t="shared" si="19"/>
        <v>0</v>
      </c>
      <c r="J50" s="6">
        <f t="shared" si="20"/>
        <v>1</v>
      </c>
      <c r="K50" s="3" t="str">
        <f t="shared" si="21"/>
        <v>001</v>
      </c>
      <c r="L50" s="11">
        <f t="shared" si="10"/>
        <v>3.25</v>
      </c>
      <c r="M50" s="6">
        <f t="shared" si="22"/>
        <v>6.25E-2</v>
      </c>
    </row>
    <row r="51" spans="1:13" x14ac:dyDescent="0.35">
      <c r="A51" s="12">
        <v>37</v>
      </c>
      <c r="B51" t="s">
        <v>25</v>
      </c>
      <c r="C51" s="2">
        <v>1</v>
      </c>
      <c r="D51" s="2">
        <v>1</v>
      </c>
      <c r="E51" s="2">
        <v>5</v>
      </c>
      <c r="F51" s="5">
        <v>2</v>
      </c>
      <c r="H51" s="6">
        <f t="shared" si="18"/>
        <v>1</v>
      </c>
      <c r="I51" s="6">
        <f t="shared" si="19"/>
        <v>1</v>
      </c>
      <c r="J51" s="6">
        <f t="shared" si="20"/>
        <v>1</v>
      </c>
      <c r="K51" s="3" t="str">
        <f t="shared" si="21"/>
        <v>111</v>
      </c>
      <c r="L51" s="11">
        <f t="shared" si="10"/>
        <v>3</v>
      </c>
      <c r="M51" s="6">
        <f t="shared" si="22"/>
        <v>1</v>
      </c>
    </row>
    <row r="52" spans="1:13" x14ac:dyDescent="0.35">
      <c r="A52" s="12">
        <v>38</v>
      </c>
      <c r="B52" t="s">
        <v>106</v>
      </c>
      <c r="C52" s="2">
        <v>0</v>
      </c>
      <c r="D52" s="2">
        <v>0</v>
      </c>
      <c r="E52" s="2">
        <v>6</v>
      </c>
      <c r="F52" s="5">
        <v>1</v>
      </c>
      <c r="H52" s="6">
        <f t="shared" si="18"/>
        <v>0</v>
      </c>
      <c r="I52" s="6">
        <f t="shared" si="19"/>
        <v>0</v>
      </c>
      <c r="J52" s="6">
        <f>IF(E52&lt;5,0,IF(E52&gt;20,2,1))</f>
        <v>1</v>
      </c>
      <c r="K52" s="3" t="str">
        <f t="shared" si="21"/>
        <v>001</v>
      </c>
      <c r="L52" s="11">
        <f t="shared" si="10"/>
        <v>3.25</v>
      </c>
      <c r="M52" s="6">
        <f t="shared" si="22"/>
        <v>5.0625</v>
      </c>
    </row>
    <row r="53" spans="1:13" x14ac:dyDescent="0.35">
      <c r="A53" s="12">
        <v>39</v>
      </c>
      <c r="B53" t="s">
        <v>107</v>
      </c>
      <c r="C53" s="2">
        <v>1</v>
      </c>
      <c r="D53" s="2">
        <v>1</v>
      </c>
      <c r="E53" s="2">
        <v>15</v>
      </c>
      <c r="F53" s="5">
        <v>2</v>
      </c>
      <c r="H53" s="6">
        <f t="shared" si="18"/>
        <v>1</v>
      </c>
      <c r="I53" s="6">
        <f t="shared" si="19"/>
        <v>1</v>
      </c>
      <c r="J53" s="6">
        <f t="shared" si="20"/>
        <v>1</v>
      </c>
      <c r="K53" s="3" t="str">
        <f t="shared" si="21"/>
        <v>111</v>
      </c>
      <c r="L53" s="11">
        <f t="shared" si="10"/>
        <v>3</v>
      </c>
      <c r="M53" s="6">
        <f t="shared" si="22"/>
        <v>1</v>
      </c>
    </row>
    <row r="54" spans="1:13" x14ac:dyDescent="0.35">
      <c r="A54" s="12">
        <v>40</v>
      </c>
      <c r="B54" t="s">
        <v>108</v>
      </c>
      <c r="C54" s="2">
        <v>1</v>
      </c>
      <c r="D54" s="2">
        <v>1</v>
      </c>
      <c r="E54" s="2">
        <v>1</v>
      </c>
      <c r="F54" s="5">
        <v>3</v>
      </c>
      <c r="H54" s="6">
        <f t="shared" si="18"/>
        <v>1</v>
      </c>
      <c r="I54" s="6">
        <f t="shared" si="19"/>
        <v>1</v>
      </c>
      <c r="J54" s="6">
        <f t="shared" si="20"/>
        <v>0</v>
      </c>
      <c r="K54" s="3" t="str">
        <f t="shared" si="21"/>
        <v>110</v>
      </c>
      <c r="L54" s="11">
        <f t="shared" si="10"/>
        <v>2.6666666666666665</v>
      </c>
      <c r="M54" s="6">
        <f t="shared" si="22"/>
        <v>0.11111111111111122</v>
      </c>
    </row>
    <row r="55" spans="1:13" x14ac:dyDescent="0.35">
      <c r="A55" s="12">
        <v>41</v>
      </c>
      <c r="B55" t="s">
        <v>109</v>
      </c>
      <c r="C55" s="2">
        <v>0</v>
      </c>
      <c r="D55" s="2">
        <v>0</v>
      </c>
      <c r="E55" s="2">
        <v>8</v>
      </c>
      <c r="F55" s="5">
        <v>2</v>
      </c>
      <c r="H55" s="6">
        <f t="shared" si="18"/>
        <v>0</v>
      </c>
      <c r="I55" s="6">
        <f t="shared" si="19"/>
        <v>0</v>
      </c>
      <c r="J55" s="6">
        <f t="shared" si="20"/>
        <v>1</v>
      </c>
      <c r="K55" s="3" t="str">
        <f t="shared" si="21"/>
        <v>001</v>
      </c>
      <c r="L55" s="11">
        <f t="shared" si="10"/>
        <v>3.25</v>
      </c>
      <c r="M55" s="6">
        <f t="shared" si="22"/>
        <v>1.5625</v>
      </c>
    </row>
  </sheetData>
  <mergeCells count="1">
    <mergeCell ref="E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5"/>
  <sheetViews>
    <sheetView workbookViewId="0">
      <selection activeCell="J9" sqref="J9:J10"/>
    </sheetView>
  </sheetViews>
  <sheetFormatPr defaultRowHeight="14.5" x14ac:dyDescent="0.35"/>
  <cols>
    <col min="1" max="1" width="9.7265625" customWidth="1"/>
    <col min="2" max="2" width="10.81640625" customWidth="1"/>
    <col min="3" max="3" width="13" customWidth="1"/>
    <col min="4" max="4" width="12" customWidth="1"/>
    <col min="5" max="7" width="11.1796875" customWidth="1"/>
  </cols>
  <sheetData>
    <row r="1" spans="1:10" x14ac:dyDescent="0.35">
      <c r="A1" t="s">
        <v>56</v>
      </c>
      <c r="B1" s="3" t="s">
        <v>4</v>
      </c>
      <c r="C1" t="s">
        <v>44</v>
      </c>
    </row>
    <row r="2" spans="1:10" x14ac:dyDescent="0.35">
      <c r="B2" s="3"/>
    </row>
    <row r="3" spans="1:10" x14ac:dyDescent="0.35">
      <c r="A3" t="s">
        <v>80</v>
      </c>
      <c r="B3" s="3" t="s">
        <v>79</v>
      </c>
      <c r="C3" t="s">
        <v>33</v>
      </c>
    </row>
    <row r="4" spans="1:10" x14ac:dyDescent="0.35">
      <c r="A4" t="s">
        <v>35</v>
      </c>
      <c r="B4" s="3" t="s">
        <v>1</v>
      </c>
      <c r="C4" t="s">
        <v>0</v>
      </c>
    </row>
    <row r="5" spans="1:10" x14ac:dyDescent="0.35">
      <c r="A5" t="s">
        <v>36</v>
      </c>
      <c r="B5" s="3" t="s">
        <v>2</v>
      </c>
      <c r="C5" t="s">
        <v>37</v>
      </c>
    </row>
    <row r="6" spans="1:10" x14ac:dyDescent="0.35">
      <c r="B6" s="3"/>
    </row>
    <row r="7" spans="1:10" x14ac:dyDescent="0.35">
      <c r="B7" s="3"/>
    </row>
    <row r="8" spans="1:10" x14ac:dyDescent="0.35">
      <c r="B8" s="3" t="s">
        <v>51</v>
      </c>
      <c r="C8">
        <v>1</v>
      </c>
      <c r="D8">
        <v>2</v>
      </c>
      <c r="E8">
        <v>3</v>
      </c>
      <c r="F8">
        <v>0</v>
      </c>
    </row>
    <row r="9" spans="1:10" x14ac:dyDescent="0.35">
      <c r="B9" s="3" t="s">
        <v>52</v>
      </c>
      <c r="C9" t="s">
        <v>42</v>
      </c>
      <c r="D9" t="s">
        <v>43</v>
      </c>
      <c r="E9" t="s">
        <v>41</v>
      </c>
      <c r="F9" s="3" t="s">
        <v>88</v>
      </c>
    </row>
    <row r="10" spans="1:10" x14ac:dyDescent="0.35">
      <c r="B10" s="3"/>
    </row>
    <row r="11" spans="1:10" x14ac:dyDescent="0.35">
      <c r="B11" s="3" t="s">
        <v>111</v>
      </c>
      <c r="C11" s="10">
        <v>0.38049469071373315</v>
      </c>
      <c r="D11" s="10">
        <v>-0.39559003000468645</v>
      </c>
      <c r="E11" s="10">
        <v>5.305553979963208E-3</v>
      </c>
      <c r="F11" s="10">
        <v>2.8257652170240415</v>
      </c>
    </row>
    <row r="12" spans="1:10" x14ac:dyDescent="0.35">
      <c r="J12" s="12">
        <f>AVERAGE(J51:J55)^0.5</f>
        <v>1.0706797853903072</v>
      </c>
    </row>
    <row r="13" spans="1:10" x14ac:dyDescent="0.35">
      <c r="A13" t="s">
        <v>75</v>
      </c>
      <c r="J13" s="10">
        <f>AVERAGE(J15:J50)^0.5</f>
        <v>0.99234104673637369</v>
      </c>
    </row>
    <row r="14" spans="1:10" x14ac:dyDescent="0.35">
      <c r="A14" s="1" t="s">
        <v>24</v>
      </c>
      <c r="B14" s="1" t="s">
        <v>5</v>
      </c>
      <c r="C14" s="1" t="s">
        <v>45</v>
      </c>
      <c r="D14" s="1" t="s">
        <v>46</v>
      </c>
      <c r="E14" s="1" t="s">
        <v>47</v>
      </c>
      <c r="F14" s="1" t="s">
        <v>90</v>
      </c>
      <c r="G14" s="1" t="s">
        <v>73</v>
      </c>
      <c r="I14" s="1" t="s">
        <v>73</v>
      </c>
      <c r="J14" s="1" t="s">
        <v>95</v>
      </c>
    </row>
    <row r="15" spans="1:10" x14ac:dyDescent="0.35">
      <c r="A15">
        <v>1</v>
      </c>
      <c r="B15" t="s">
        <v>6</v>
      </c>
      <c r="C15" s="2">
        <v>1</v>
      </c>
      <c r="D15" s="2">
        <v>1</v>
      </c>
      <c r="E15" s="2">
        <v>3</v>
      </c>
      <c r="F15">
        <v>1</v>
      </c>
      <c r="G15" s="5">
        <v>1</v>
      </c>
      <c r="I15" s="9">
        <f>SUMPRODUCT(C$11:F$11,C15:F15)</f>
        <v>2.8265865396729777</v>
      </c>
      <c r="J15" s="6">
        <f>(I15-G15)^2</f>
        <v>3.3364183869145023</v>
      </c>
    </row>
    <row r="16" spans="1:10" x14ac:dyDescent="0.35">
      <c r="A16">
        <v>2</v>
      </c>
      <c r="B16" t="s">
        <v>7</v>
      </c>
      <c r="C16" s="2">
        <v>0</v>
      </c>
      <c r="D16" s="2">
        <v>0</v>
      </c>
      <c r="E16" s="2">
        <v>1</v>
      </c>
      <c r="F16">
        <v>1</v>
      </c>
      <c r="G16" s="5">
        <v>3</v>
      </c>
      <c r="I16" s="9">
        <f t="shared" ref="I16:I55" si="0">SUMPRODUCT(C$11:F$11,C16:F16)</f>
        <v>2.8310707710040046</v>
      </c>
      <c r="J16" s="6">
        <f t="shared" ref="J16:J55" si="1">(I16-G16)^2</f>
        <v>2.8537084409181446E-2</v>
      </c>
    </row>
    <row r="17" spans="1:10" x14ac:dyDescent="0.35">
      <c r="A17">
        <v>3</v>
      </c>
      <c r="B17" t="s">
        <v>8</v>
      </c>
      <c r="C17" s="2">
        <v>0</v>
      </c>
      <c r="D17" s="2">
        <v>0</v>
      </c>
      <c r="E17" s="2">
        <v>3</v>
      </c>
      <c r="F17">
        <v>1</v>
      </c>
      <c r="G17" s="5">
        <v>3</v>
      </c>
      <c r="I17" s="9">
        <f t="shared" si="0"/>
        <v>2.8416818789639313</v>
      </c>
      <c r="J17" s="6">
        <f t="shared" si="1"/>
        <v>2.5064627448391292E-2</v>
      </c>
    </row>
    <row r="18" spans="1:10" x14ac:dyDescent="0.35">
      <c r="A18">
        <v>4</v>
      </c>
      <c r="B18" t="s">
        <v>9</v>
      </c>
      <c r="C18" s="2">
        <v>1</v>
      </c>
      <c r="D18" s="2">
        <v>1</v>
      </c>
      <c r="E18" s="2">
        <v>10</v>
      </c>
      <c r="F18">
        <v>1</v>
      </c>
      <c r="G18" s="5">
        <v>4</v>
      </c>
      <c r="I18" s="9">
        <f t="shared" si="0"/>
        <v>2.8637254175327205</v>
      </c>
      <c r="J18" s="6">
        <f t="shared" si="1"/>
        <v>1.2911199267611904</v>
      </c>
    </row>
    <row r="19" spans="1:10" x14ac:dyDescent="0.35">
      <c r="A19">
        <v>5</v>
      </c>
      <c r="B19" t="s">
        <v>10</v>
      </c>
      <c r="C19" s="2">
        <v>1</v>
      </c>
      <c r="D19" s="2">
        <v>1</v>
      </c>
      <c r="E19" s="2">
        <v>1</v>
      </c>
      <c r="F19">
        <v>1</v>
      </c>
      <c r="G19" s="5">
        <v>4</v>
      </c>
      <c r="I19" s="9">
        <f t="shared" si="0"/>
        <v>2.8159754317130514</v>
      </c>
      <c r="J19" s="6">
        <f t="shared" si="1"/>
        <v>1.401914178307095</v>
      </c>
    </row>
    <row r="20" spans="1:10" x14ac:dyDescent="0.35">
      <c r="A20">
        <v>6</v>
      </c>
      <c r="B20" t="s">
        <v>11</v>
      </c>
      <c r="C20" s="2">
        <v>0</v>
      </c>
      <c r="D20" s="2">
        <v>0</v>
      </c>
      <c r="E20" s="2">
        <v>2</v>
      </c>
      <c r="F20">
        <v>1</v>
      </c>
      <c r="G20" s="5">
        <v>4</v>
      </c>
      <c r="I20" s="9">
        <f t="shared" si="0"/>
        <v>2.8363763249839677</v>
      </c>
      <c r="J20" s="6">
        <f t="shared" si="1"/>
        <v>1.3540200570578167</v>
      </c>
    </row>
    <row r="21" spans="1:10" x14ac:dyDescent="0.35">
      <c r="A21">
        <v>7</v>
      </c>
      <c r="B21" t="s">
        <v>12</v>
      </c>
      <c r="C21" s="2">
        <v>1</v>
      </c>
      <c r="D21" s="2">
        <v>1</v>
      </c>
      <c r="E21" s="2">
        <v>33</v>
      </c>
      <c r="F21">
        <v>1</v>
      </c>
      <c r="G21" s="5">
        <v>4</v>
      </c>
      <c r="I21" s="9">
        <f t="shared" si="0"/>
        <v>2.9857531590718742</v>
      </c>
      <c r="J21" s="6">
        <f t="shared" si="1"/>
        <v>1.028696654332683</v>
      </c>
    </row>
    <row r="22" spans="1:10" x14ac:dyDescent="0.35">
      <c r="A22">
        <v>8</v>
      </c>
      <c r="B22" t="s">
        <v>13</v>
      </c>
      <c r="C22" s="2">
        <v>0</v>
      </c>
      <c r="D22" s="2">
        <v>0</v>
      </c>
      <c r="E22" s="2">
        <v>10</v>
      </c>
      <c r="F22">
        <v>1</v>
      </c>
      <c r="G22" s="5">
        <v>4</v>
      </c>
      <c r="I22" s="9">
        <f t="shared" si="0"/>
        <v>2.8788207568236737</v>
      </c>
      <c r="J22" s="6">
        <f t="shared" si="1"/>
        <v>1.2570428953294399</v>
      </c>
    </row>
    <row r="23" spans="1:10" x14ac:dyDescent="0.35">
      <c r="A23">
        <v>9</v>
      </c>
      <c r="B23" t="s">
        <v>14</v>
      </c>
      <c r="C23" s="2">
        <v>1</v>
      </c>
      <c r="D23" s="2">
        <v>1</v>
      </c>
      <c r="E23" s="2">
        <v>3</v>
      </c>
      <c r="F23">
        <v>1</v>
      </c>
      <c r="G23" s="5">
        <v>3</v>
      </c>
      <c r="I23" s="9">
        <f>SUMPRODUCT(C$11:F$11,C23:F23)</f>
        <v>2.8265865396729777</v>
      </c>
      <c r="J23" s="6">
        <f t="shared" si="1"/>
        <v>3.0072228222591743E-2</v>
      </c>
    </row>
    <row r="24" spans="1:10" x14ac:dyDescent="0.35">
      <c r="A24">
        <v>10</v>
      </c>
      <c r="B24" t="s">
        <v>15</v>
      </c>
      <c r="C24" s="2">
        <v>1</v>
      </c>
      <c r="D24" s="2">
        <v>1</v>
      </c>
      <c r="E24" s="2">
        <v>4</v>
      </c>
      <c r="F24">
        <v>1</v>
      </c>
      <c r="G24" s="5">
        <v>3</v>
      </c>
      <c r="I24" s="9">
        <f t="shared" si="0"/>
        <v>2.8318920936529408</v>
      </c>
      <c r="J24" s="6">
        <f t="shared" si="1"/>
        <v>2.8260268176391622E-2</v>
      </c>
    </row>
    <row r="25" spans="1:10" x14ac:dyDescent="0.35">
      <c r="A25">
        <v>11</v>
      </c>
      <c r="B25" t="s">
        <v>16</v>
      </c>
      <c r="C25" s="2">
        <v>1</v>
      </c>
      <c r="D25" s="2">
        <v>1</v>
      </c>
      <c r="E25" s="2">
        <v>6</v>
      </c>
      <c r="F25">
        <v>1</v>
      </c>
      <c r="G25" s="5">
        <v>4</v>
      </c>
      <c r="I25" s="9">
        <f t="shared" si="0"/>
        <v>2.8425032016128675</v>
      </c>
      <c r="J25" s="6">
        <f t="shared" si="1"/>
        <v>1.3397988382764621</v>
      </c>
    </row>
    <row r="26" spans="1:10" x14ac:dyDescent="0.35">
      <c r="A26">
        <v>12</v>
      </c>
      <c r="B26" t="s">
        <v>17</v>
      </c>
      <c r="C26" s="2">
        <v>1</v>
      </c>
      <c r="D26" s="2">
        <v>1</v>
      </c>
      <c r="E26" s="2">
        <v>15</v>
      </c>
      <c r="F26">
        <v>1</v>
      </c>
      <c r="G26" s="5">
        <v>2</v>
      </c>
      <c r="I26" s="9">
        <f t="shared" si="0"/>
        <v>2.8902531874325361</v>
      </c>
      <c r="J26" s="6">
        <f>(I26-G26)^2</f>
        <v>0.79255073773379026</v>
      </c>
    </row>
    <row r="27" spans="1:10" x14ac:dyDescent="0.35">
      <c r="A27">
        <v>13</v>
      </c>
      <c r="B27" t="s">
        <v>18</v>
      </c>
      <c r="C27" s="2">
        <v>1</v>
      </c>
      <c r="D27" s="2">
        <v>1</v>
      </c>
      <c r="E27" s="2">
        <v>23</v>
      </c>
      <c r="F27">
        <v>1</v>
      </c>
      <c r="G27" s="5">
        <v>3</v>
      </c>
      <c r="I27" s="9">
        <f t="shared" si="0"/>
        <v>2.932697619272242</v>
      </c>
      <c r="J27" s="6">
        <f t="shared" si="1"/>
        <v>4.5296104516240861E-3</v>
      </c>
    </row>
    <row r="28" spans="1:10" x14ac:dyDescent="0.35">
      <c r="A28">
        <v>14</v>
      </c>
      <c r="B28" t="s">
        <v>19</v>
      </c>
      <c r="C28" s="2">
        <v>0</v>
      </c>
      <c r="D28" s="2">
        <v>0</v>
      </c>
      <c r="E28" s="2">
        <v>6</v>
      </c>
      <c r="F28">
        <v>1</v>
      </c>
      <c r="G28" s="5">
        <v>3</v>
      </c>
      <c r="I28" s="9">
        <f t="shared" si="0"/>
        <v>2.8575985409038207</v>
      </c>
      <c r="J28" s="6">
        <f t="shared" si="1"/>
        <v>2.0278175552720826E-2</v>
      </c>
    </row>
    <row r="29" spans="1:10" x14ac:dyDescent="0.35">
      <c r="A29">
        <v>15</v>
      </c>
      <c r="B29" t="s">
        <v>20</v>
      </c>
      <c r="C29" s="2">
        <v>1</v>
      </c>
      <c r="D29" s="2">
        <v>1</v>
      </c>
      <c r="E29" s="2">
        <v>2</v>
      </c>
      <c r="F29">
        <v>1</v>
      </c>
      <c r="G29" s="5">
        <v>1</v>
      </c>
      <c r="I29" s="9">
        <f t="shared" si="0"/>
        <v>2.8212809856930146</v>
      </c>
      <c r="J29" s="6">
        <f t="shared" si="1"/>
        <v>3.3170644288469187</v>
      </c>
    </row>
    <row r="30" spans="1:10" x14ac:dyDescent="0.35">
      <c r="A30">
        <v>16</v>
      </c>
      <c r="B30" t="s">
        <v>21</v>
      </c>
      <c r="C30" s="2">
        <v>1</v>
      </c>
      <c r="D30" s="2">
        <v>1</v>
      </c>
      <c r="E30" s="2">
        <v>70</v>
      </c>
      <c r="F30">
        <v>1</v>
      </c>
      <c r="G30" s="5">
        <v>4</v>
      </c>
      <c r="I30" s="9">
        <f t="shared" si="0"/>
        <v>3.1820586563305127</v>
      </c>
      <c r="J30" s="6">
        <f t="shared" si="1"/>
        <v>0.66902804168384644</v>
      </c>
    </row>
    <row r="31" spans="1:10" x14ac:dyDescent="0.35">
      <c r="A31">
        <v>17</v>
      </c>
      <c r="B31" t="s">
        <v>22</v>
      </c>
      <c r="C31" s="2">
        <v>1</v>
      </c>
      <c r="D31" s="2">
        <v>0</v>
      </c>
      <c r="E31" s="2">
        <v>5</v>
      </c>
      <c r="F31">
        <v>1</v>
      </c>
      <c r="G31" s="5">
        <v>3</v>
      </c>
      <c r="I31" s="9">
        <f>SUMPRODUCT(C$11:F$11,C31:F31)</f>
        <v>3.2327876776375906</v>
      </c>
      <c r="J31" s="6">
        <f t="shared" si="1"/>
        <v>5.4190102859902778E-2</v>
      </c>
    </row>
    <row r="32" spans="1:10" x14ac:dyDescent="0.35">
      <c r="A32">
        <v>18</v>
      </c>
      <c r="B32" t="s">
        <v>23</v>
      </c>
      <c r="C32" s="2">
        <v>0</v>
      </c>
      <c r="D32" s="2">
        <v>0</v>
      </c>
      <c r="E32" s="2">
        <v>6</v>
      </c>
      <c r="F32">
        <v>1</v>
      </c>
      <c r="G32" s="5">
        <v>3</v>
      </c>
      <c r="I32" s="9">
        <f t="shared" si="0"/>
        <v>2.8575985409038207</v>
      </c>
      <c r="J32" s="6">
        <f t="shared" si="1"/>
        <v>2.0278175552720826E-2</v>
      </c>
    </row>
    <row r="33" spans="1:10" x14ac:dyDescent="0.35">
      <c r="A33">
        <v>19</v>
      </c>
      <c r="B33" t="s">
        <v>25</v>
      </c>
      <c r="C33" s="2">
        <v>1</v>
      </c>
      <c r="D33" s="2">
        <v>1</v>
      </c>
      <c r="E33" s="2">
        <v>15</v>
      </c>
      <c r="F33">
        <v>1</v>
      </c>
      <c r="G33" s="5">
        <v>2</v>
      </c>
      <c r="I33" s="9">
        <f t="shared" si="0"/>
        <v>2.8902531874325361</v>
      </c>
      <c r="J33" s="6">
        <f t="shared" si="1"/>
        <v>0.79255073773379026</v>
      </c>
    </row>
    <row r="34" spans="1:10" x14ac:dyDescent="0.35">
      <c r="A34">
        <v>20</v>
      </c>
      <c r="B34" t="s">
        <v>26</v>
      </c>
      <c r="C34" s="2">
        <v>0</v>
      </c>
      <c r="D34" s="2">
        <v>1</v>
      </c>
      <c r="E34" s="2">
        <v>25</v>
      </c>
      <c r="F34">
        <v>1</v>
      </c>
      <c r="G34" s="5">
        <v>2</v>
      </c>
      <c r="I34" s="9">
        <f t="shared" si="0"/>
        <v>2.5628140365184353</v>
      </c>
      <c r="J34" s="6">
        <f t="shared" si="1"/>
        <v>0.31675963970217463</v>
      </c>
    </row>
    <row r="35" spans="1:10" x14ac:dyDescent="0.35">
      <c r="A35">
        <v>21</v>
      </c>
      <c r="B35" t="s">
        <v>27</v>
      </c>
      <c r="C35" s="2">
        <v>0</v>
      </c>
      <c r="D35" s="2">
        <v>0</v>
      </c>
      <c r="E35" s="2">
        <v>25</v>
      </c>
      <c r="F35">
        <v>1</v>
      </c>
      <c r="G35" s="5">
        <v>1</v>
      </c>
      <c r="I35" s="9">
        <f t="shared" si="0"/>
        <v>2.9584040665231215</v>
      </c>
      <c r="J35" s="6">
        <f t="shared" si="1"/>
        <v>3.8353464877742987</v>
      </c>
    </row>
    <row r="36" spans="1:10" x14ac:dyDescent="0.35">
      <c r="A36">
        <v>22</v>
      </c>
      <c r="B36" t="s">
        <v>28</v>
      </c>
      <c r="C36" s="2">
        <v>0</v>
      </c>
      <c r="D36" s="2">
        <v>1</v>
      </c>
      <c r="E36" s="2">
        <v>13</v>
      </c>
      <c r="F36">
        <v>1</v>
      </c>
      <c r="G36" s="5">
        <v>2</v>
      </c>
      <c r="I36" s="9">
        <f t="shared" si="0"/>
        <v>2.4991473887588769</v>
      </c>
      <c r="J36" s="6">
        <f t="shared" si="1"/>
        <v>0.24914811570480536</v>
      </c>
    </row>
    <row r="37" spans="1:10" x14ac:dyDescent="0.35">
      <c r="A37">
        <v>23</v>
      </c>
      <c r="B37" t="s">
        <v>29</v>
      </c>
      <c r="C37" s="2">
        <v>0</v>
      </c>
      <c r="D37" s="2">
        <v>0</v>
      </c>
      <c r="E37" s="2">
        <v>3</v>
      </c>
      <c r="F37">
        <v>1</v>
      </c>
      <c r="G37" s="5">
        <v>3</v>
      </c>
      <c r="I37" s="9">
        <f t="shared" si="0"/>
        <v>2.8416818789639313</v>
      </c>
      <c r="J37" s="6">
        <f t="shared" si="1"/>
        <v>2.5064627448391292E-2</v>
      </c>
    </row>
    <row r="38" spans="1:10" x14ac:dyDescent="0.35">
      <c r="A38">
        <v>24</v>
      </c>
      <c r="B38" t="s">
        <v>20</v>
      </c>
      <c r="C38" s="2">
        <v>1</v>
      </c>
      <c r="D38" s="2">
        <v>1</v>
      </c>
      <c r="E38" s="2">
        <v>4</v>
      </c>
      <c r="F38">
        <v>1</v>
      </c>
      <c r="G38" s="5">
        <v>2</v>
      </c>
      <c r="I38" s="9">
        <f t="shared" si="0"/>
        <v>2.8318920936529408</v>
      </c>
      <c r="J38" s="6">
        <f t="shared" si="1"/>
        <v>0.69204445548227322</v>
      </c>
    </row>
    <row r="39" spans="1:10" x14ac:dyDescent="0.35">
      <c r="A39">
        <v>25</v>
      </c>
      <c r="B39" t="s">
        <v>30</v>
      </c>
      <c r="C39" s="2">
        <v>0</v>
      </c>
      <c r="D39" s="2">
        <v>0</v>
      </c>
      <c r="E39" s="2">
        <v>4</v>
      </c>
      <c r="F39">
        <v>1</v>
      </c>
      <c r="G39" s="5">
        <v>2</v>
      </c>
      <c r="I39" s="9">
        <f t="shared" si="0"/>
        <v>2.8469874329438944</v>
      </c>
      <c r="J39" s="6">
        <f t="shared" si="1"/>
        <v>0.71738771156488812</v>
      </c>
    </row>
    <row r="40" spans="1:10" x14ac:dyDescent="0.35">
      <c r="A40">
        <v>26</v>
      </c>
      <c r="B40" t="s">
        <v>31</v>
      </c>
      <c r="C40" s="2">
        <v>0</v>
      </c>
      <c r="D40" s="2">
        <v>0</v>
      </c>
      <c r="E40" s="2">
        <v>4</v>
      </c>
      <c r="F40">
        <v>1</v>
      </c>
      <c r="G40" s="5">
        <v>4</v>
      </c>
      <c r="I40" s="9">
        <f t="shared" si="0"/>
        <v>2.8469874329438944</v>
      </c>
      <c r="J40" s="6">
        <f t="shared" si="1"/>
        <v>1.3294379797893103</v>
      </c>
    </row>
    <row r="41" spans="1:10" x14ac:dyDescent="0.35">
      <c r="A41">
        <v>27</v>
      </c>
      <c r="B41" t="s">
        <v>15</v>
      </c>
      <c r="C41" s="2">
        <v>1</v>
      </c>
      <c r="D41" s="2">
        <v>0</v>
      </c>
      <c r="E41" s="2">
        <v>20</v>
      </c>
      <c r="F41">
        <v>1</v>
      </c>
      <c r="G41" s="5">
        <v>2</v>
      </c>
      <c r="I41" s="9">
        <f t="shared" si="0"/>
        <v>3.3123709873370388</v>
      </c>
      <c r="J41" s="6">
        <f t="shared" si="1"/>
        <v>1.7223176084039942</v>
      </c>
    </row>
    <row r="42" spans="1:10" x14ac:dyDescent="0.35">
      <c r="A42">
        <v>28</v>
      </c>
      <c r="B42" t="s">
        <v>97</v>
      </c>
      <c r="C42" s="2">
        <v>1</v>
      </c>
      <c r="D42" s="2">
        <v>1</v>
      </c>
      <c r="E42" s="2">
        <v>4</v>
      </c>
      <c r="F42">
        <v>1</v>
      </c>
      <c r="G42" s="5">
        <v>4</v>
      </c>
      <c r="I42" s="9">
        <f t="shared" si="0"/>
        <v>2.8318920936529408</v>
      </c>
      <c r="J42" s="6">
        <f t="shared" si="1"/>
        <v>1.3644760808705101</v>
      </c>
    </row>
    <row r="43" spans="1:10" x14ac:dyDescent="0.35">
      <c r="A43">
        <v>29</v>
      </c>
      <c r="B43" t="s">
        <v>98</v>
      </c>
      <c r="C43" s="2">
        <v>1</v>
      </c>
      <c r="D43" s="2">
        <v>1</v>
      </c>
      <c r="E43" s="2">
        <v>6</v>
      </c>
      <c r="F43">
        <v>1</v>
      </c>
      <c r="G43" s="5">
        <v>4</v>
      </c>
      <c r="I43" s="9">
        <f t="shared" si="0"/>
        <v>2.8425032016128675</v>
      </c>
      <c r="J43" s="6">
        <f t="shared" si="1"/>
        <v>1.3397988382764621</v>
      </c>
    </row>
    <row r="44" spans="1:10" x14ac:dyDescent="0.35">
      <c r="A44">
        <v>30</v>
      </c>
      <c r="B44" t="s">
        <v>99</v>
      </c>
      <c r="C44" s="2">
        <v>1</v>
      </c>
      <c r="D44" s="2">
        <v>1</v>
      </c>
      <c r="E44" s="2">
        <v>4</v>
      </c>
      <c r="F44">
        <v>1</v>
      </c>
      <c r="G44" s="5">
        <v>2</v>
      </c>
      <c r="I44" s="9">
        <f t="shared" si="0"/>
        <v>2.8318920936529408</v>
      </c>
      <c r="J44" s="6">
        <f t="shared" si="1"/>
        <v>0.69204445548227322</v>
      </c>
    </row>
    <row r="45" spans="1:10" x14ac:dyDescent="0.35">
      <c r="A45">
        <v>31</v>
      </c>
      <c r="B45" t="s">
        <v>100</v>
      </c>
      <c r="C45" s="2">
        <v>1</v>
      </c>
      <c r="D45" s="2">
        <v>1</v>
      </c>
      <c r="E45" s="2">
        <v>1</v>
      </c>
      <c r="F45">
        <v>1</v>
      </c>
      <c r="G45" s="5">
        <v>4</v>
      </c>
      <c r="I45" s="9">
        <f t="shared" si="0"/>
        <v>2.8159754317130514</v>
      </c>
      <c r="J45" s="6">
        <f t="shared" si="1"/>
        <v>1.401914178307095</v>
      </c>
    </row>
    <row r="46" spans="1:10" x14ac:dyDescent="0.35">
      <c r="A46">
        <v>32</v>
      </c>
      <c r="B46" t="s">
        <v>101</v>
      </c>
      <c r="C46" s="2">
        <v>0</v>
      </c>
      <c r="D46" s="2">
        <v>1</v>
      </c>
      <c r="E46" s="2">
        <v>10</v>
      </c>
      <c r="F46">
        <v>1</v>
      </c>
      <c r="G46" s="5">
        <v>2</v>
      </c>
      <c r="I46" s="9">
        <f t="shared" si="0"/>
        <v>2.483230726818987</v>
      </c>
      <c r="J46" s="6">
        <f t="shared" si="1"/>
        <v>0.23351193534200648</v>
      </c>
    </row>
    <row r="47" spans="1:10" x14ac:dyDescent="0.35">
      <c r="A47">
        <v>33</v>
      </c>
      <c r="B47" t="s">
        <v>102</v>
      </c>
      <c r="C47" s="2">
        <v>1</v>
      </c>
      <c r="D47" s="2">
        <v>1</v>
      </c>
      <c r="E47" s="2">
        <v>8</v>
      </c>
      <c r="F47">
        <v>1</v>
      </c>
      <c r="G47" s="5">
        <v>1</v>
      </c>
      <c r="I47" s="9">
        <f t="shared" si="0"/>
        <v>2.8531143095727938</v>
      </c>
      <c r="J47" s="6">
        <f t="shared" si="1"/>
        <v>3.4340326443434521</v>
      </c>
    </row>
    <row r="48" spans="1:10" x14ac:dyDescent="0.35">
      <c r="A48">
        <v>34</v>
      </c>
      <c r="B48" t="s">
        <v>103</v>
      </c>
      <c r="C48" s="2">
        <v>1</v>
      </c>
      <c r="D48" s="2">
        <v>1</v>
      </c>
      <c r="E48" s="2">
        <v>10</v>
      </c>
      <c r="F48">
        <v>1</v>
      </c>
      <c r="G48" s="5">
        <v>3</v>
      </c>
      <c r="I48" s="9">
        <f t="shared" si="0"/>
        <v>2.8637254175327205</v>
      </c>
      <c r="J48" s="6">
        <f t="shared" si="1"/>
        <v>1.8570761826631369E-2</v>
      </c>
    </row>
    <row r="49" spans="1:10" x14ac:dyDescent="0.35">
      <c r="A49">
        <v>35</v>
      </c>
      <c r="B49" t="s">
        <v>104</v>
      </c>
      <c r="C49" s="2">
        <v>1</v>
      </c>
      <c r="D49" s="2">
        <v>1</v>
      </c>
      <c r="E49" s="2">
        <v>12</v>
      </c>
      <c r="F49">
        <v>1</v>
      </c>
      <c r="G49" s="5">
        <v>4</v>
      </c>
      <c r="I49" s="9">
        <f t="shared" si="0"/>
        <v>2.8743365254926467</v>
      </c>
      <c r="J49" s="6">
        <f t="shared" si="1"/>
        <v>1.2671182578399667</v>
      </c>
    </row>
    <row r="50" spans="1:10" x14ac:dyDescent="0.35">
      <c r="A50">
        <v>36</v>
      </c>
      <c r="B50" t="s">
        <v>105</v>
      </c>
      <c r="C50" s="2">
        <v>0</v>
      </c>
      <c r="D50" s="2">
        <v>0</v>
      </c>
      <c r="E50" s="2">
        <v>6</v>
      </c>
      <c r="F50">
        <v>1</v>
      </c>
      <c r="G50" s="5">
        <v>3</v>
      </c>
      <c r="I50" s="9">
        <f t="shared" si="0"/>
        <v>2.8575985409038207</v>
      </c>
      <c r="J50" s="6">
        <f t="shared" si="1"/>
        <v>2.0278175552720826E-2</v>
      </c>
    </row>
    <row r="51" spans="1:10" x14ac:dyDescent="0.35">
      <c r="A51" s="12">
        <v>37</v>
      </c>
      <c r="B51" t="s">
        <v>25</v>
      </c>
      <c r="C51" s="2">
        <v>1</v>
      </c>
      <c r="D51" s="2">
        <v>1</v>
      </c>
      <c r="E51" s="2">
        <v>5</v>
      </c>
      <c r="F51">
        <v>1</v>
      </c>
      <c r="G51" s="5">
        <v>2</v>
      </c>
      <c r="I51" s="9">
        <f t="shared" si="0"/>
        <v>2.8371976476329044</v>
      </c>
      <c r="J51" s="6">
        <f t="shared" si="1"/>
        <v>0.70089990120206869</v>
      </c>
    </row>
    <row r="52" spans="1:10" x14ac:dyDescent="0.35">
      <c r="A52" s="12">
        <v>38</v>
      </c>
      <c r="B52" t="s">
        <v>106</v>
      </c>
      <c r="C52" s="2">
        <v>0</v>
      </c>
      <c r="D52" s="2">
        <v>0</v>
      </c>
      <c r="E52" s="2">
        <v>6</v>
      </c>
      <c r="F52">
        <v>1</v>
      </c>
      <c r="G52" s="5">
        <v>1</v>
      </c>
      <c r="I52" s="9">
        <f t="shared" si="0"/>
        <v>2.8575985409038207</v>
      </c>
      <c r="J52" s="6">
        <f t="shared" si="1"/>
        <v>3.4506723391680039</v>
      </c>
    </row>
    <row r="53" spans="1:10" x14ac:dyDescent="0.35">
      <c r="A53" s="12">
        <v>39</v>
      </c>
      <c r="B53" t="s">
        <v>107</v>
      </c>
      <c r="C53" s="2">
        <v>1</v>
      </c>
      <c r="D53" s="2">
        <v>1</v>
      </c>
      <c r="E53" s="2">
        <v>15</v>
      </c>
      <c r="F53">
        <v>1</v>
      </c>
      <c r="G53" s="5">
        <v>2</v>
      </c>
      <c r="I53" s="9">
        <f t="shared" si="0"/>
        <v>2.8902531874325361</v>
      </c>
      <c r="J53" s="6">
        <f t="shared" si="1"/>
        <v>0.79255073773379026</v>
      </c>
    </row>
    <row r="54" spans="1:10" x14ac:dyDescent="0.35">
      <c r="A54" s="12">
        <v>40</v>
      </c>
      <c r="B54" t="s">
        <v>108</v>
      </c>
      <c r="C54" s="2">
        <v>1</v>
      </c>
      <c r="D54" s="2">
        <v>1</v>
      </c>
      <c r="E54" s="2">
        <v>1</v>
      </c>
      <c r="F54">
        <v>1</v>
      </c>
      <c r="G54" s="5">
        <v>3</v>
      </c>
      <c r="I54" s="9">
        <f t="shared" si="0"/>
        <v>2.8159754317130514</v>
      </c>
      <c r="J54" s="6">
        <f t="shared" si="1"/>
        <v>3.38650417331978E-2</v>
      </c>
    </row>
    <row r="55" spans="1:10" x14ac:dyDescent="0.35">
      <c r="A55" s="12">
        <v>41</v>
      </c>
      <c r="B55" t="s">
        <v>109</v>
      </c>
      <c r="C55" s="2">
        <v>0</v>
      </c>
      <c r="D55" s="2">
        <v>0</v>
      </c>
      <c r="E55" s="2">
        <v>8</v>
      </c>
      <c r="F55">
        <v>1</v>
      </c>
      <c r="G55" s="5">
        <v>2</v>
      </c>
      <c r="I55" s="9">
        <f t="shared" si="0"/>
        <v>2.868209648863747</v>
      </c>
      <c r="J55" s="6">
        <f t="shared" si="1"/>
        <v>0.75378799438011079</v>
      </c>
    </row>
  </sheetData>
  <pageMargins left="0.7" right="0.7" top="0.75" bottom="0.75" header="0.3" footer="0.3"/>
  <ignoredErrors>
    <ignoredError sqref="I15:I31 I32:I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 fequency</vt:lpstr>
      <vt:lpstr>trip frequency</vt:lpstr>
      <vt:lpstr>category index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2023-03-21T08:51:15Z</dcterms:modified>
</cp:coreProperties>
</file>