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fnazemi_sundevils_asu_edu/Documents/ASU Onedrive/AIChE23/ENA and Circular Economy/"/>
    </mc:Choice>
  </mc:AlternateContent>
  <xr:revisionPtr revIDLastSave="115" documentId="8_{5E17E4A9-605D-1A4D-9ED9-CB7C981C956D}" xr6:coauthVersionLast="47" xr6:coauthVersionMax="47" xr10:uidLastSave="{F0BD832F-F865-4C4A-B613-4A97F6FFB8FA}"/>
  <bookViews>
    <workbookView xWindow="0" yWindow="500" windowWidth="28800" windowHeight="16320" firstSheet="5" activeTab="11" xr2:uid="{E813B73E-E5EA-9E46-B85E-A7EA5C1391C8}"/>
  </bookViews>
  <sheets>
    <sheet name="Model Assumptions" sheetId="8" r:id="rId1"/>
    <sheet name="Linear System" sheetId="1" r:id="rId2"/>
    <sheet name="Reuse" sheetId="4" r:id="rId3"/>
    <sheet name="Redistribute" sheetId="5" r:id="rId4"/>
    <sheet name="Refurbish-Recycle" sheetId="6" r:id="rId5"/>
    <sheet name="Circular System (closed loop)" sheetId="2" r:id="rId6"/>
    <sheet name="Circular System (open loop)" sheetId="7" r:id="rId7"/>
    <sheet name="ENA Metrics (toy problems)" sheetId="3" r:id="rId8"/>
    <sheet name="Multilayer films" sheetId="9" r:id="rId9"/>
    <sheet name="ENA Merics (multialyer films)" sheetId="10" r:id="rId10"/>
    <sheet name="CO2 emissions" sheetId="11" r:id="rId11"/>
    <sheet name="CO2 emissions (2)" sheetId="14" r:id="rId12"/>
    <sheet name="Optimized Robustnes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14" l="1"/>
  <c r="F129" i="14" s="1"/>
  <c r="C84" i="14"/>
  <c r="D83" i="14"/>
  <c r="C83" i="14"/>
  <c r="F81" i="14"/>
  <c r="C81" i="14"/>
  <c r="E80" i="14"/>
  <c r="C85" i="14" s="1"/>
  <c r="C79" i="14"/>
  <c r="F71" i="14"/>
  <c r="F70" i="14"/>
  <c r="C70" i="14"/>
  <c r="F59" i="14"/>
  <c r="C61" i="14" s="1"/>
  <c r="C59" i="14"/>
  <c r="C62" i="14" s="1"/>
  <c r="F48" i="14"/>
  <c r="C50" i="14" s="1"/>
  <c r="C48" i="14"/>
  <c r="F37" i="14"/>
  <c r="C37" i="14"/>
  <c r="E36" i="14"/>
  <c r="C35" i="14"/>
  <c r="F27" i="14"/>
  <c r="C29" i="14" s="1"/>
  <c r="F17" i="14"/>
  <c r="C18" i="14" s="1"/>
  <c r="C17" i="14"/>
  <c r="C19" i="14" s="1"/>
  <c r="C11" i="14"/>
  <c r="C38" i="14" s="1"/>
  <c r="C51" i="14" l="1"/>
  <c r="C72" i="14"/>
  <c r="C73" i="14" s="1"/>
  <c r="C39" i="14"/>
  <c r="C40" i="14"/>
  <c r="C86" i="14"/>
  <c r="C82" i="14"/>
  <c r="C28" i="14"/>
  <c r="F130" i="11"/>
  <c r="F129" i="11"/>
  <c r="C86" i="11"/>
  <c r="C85" i="11"/>
  <c r="C84" i="11"/>
  <c r="E80" i="11"/>
  <c r="D83" i="11"/>
  <c r="C83" i="11"/>
  <c r="C82" i="11"/>
  <c r="F81" i="11"/>
  <c r="C81" i="11"/>
  <c r="C79" i="11"/>
  <c r="C62" i="11"/>
  <c r="C61" i="11"/>
  <c r="F59" i="11"/>
  <c r="C59" i="11"/>
  <c r="C70" i="11"/>
  <c r="F70" i="11"/>
  <c r="F71" i="11"/>
  <c r="C72" i="11"/>
  <c r="C73" i="11" s="1"/>
  <c r="C50" i="11"/>
  <c r="C51" i="11" s="1"/>
  <c r="F48" i="11"/>
  <c r="F37" i="11"/>
  <c r="C48" i="11"/>
  <c r="C39" i="11"/>
  <c r="C28" i="11"/>
  <c r="C38" i="11"/>
  <c r="C11" i="11"/>
  <c r="C37" i="11"/>
  <c r="C35" i="11"/>
  <c r="C40" i="11" s="1"/>
  <c r="E36" i="11"/>
  <c r="F27" i="11"/>
  <c r="C29" i="11" s="1"/>
  <c r="F17" i="11"/>
  <c r="C18" i="11" s="1"/>
  <c r="C17" i="11"/>
  <c r="C8" i="3"/>
  <c r="D8" i="3"/>
  <c r="E8" i="3"/>
  <c r="F8" i="3"/>
  <c r="G8" i="3"/>
  <c r="B8" i="3"/>
  <c r="C7" i="3"/>
  <c r="D7" i="3"/>
  <c r="E7" i="3"/>
  <c r="F7" i="3"/>
  <c r="G7" i="3"/>
  <c r="B7" i="3"/>
  <c r="C19" i="11" l="1"/>
</calcChain>
</file>

<file path=xl/sharedStrings.xml><?xml version="1.0" encoding="utf-8"?>
<sst xmlns="http://schemas.openxmlformats.org/spreadsheetml/2006/main" count="686" uniqueCount="210">
  <si>
    <t>Linear System</t>
  </si>
  <si>
    <t xml:space="preserve">Adjacency Matrix </t>
  </si>
  <si>
    <t>a(ij)</t>
  </si>
  <si>
    <t>number of compartments (n)</t>
  </si>
  <si>
    <t>number of links (m)</t>
  </si>
  <si>
    <t>Link density (Ld)</t>
  </si>
  <si>
    <t>Number of strongly connected components</t>
  </si>
  <si>
    <t>N.A.</t>
  </si>
  <si>
    <t>Reuse</t>
  </si>
  <si>
    <t>Redistribute</t>
  </si>
  <si>
    <t>Refurbish/Recycle</t>
  </si>
  <si>
    <t>Circular System (closed loop)</t>
  </si>
  <si>
    <t>Circular System (open loop)</t>
  </si>
  <si>
    <t xml:space="preserve">Connectance </t>
  </si>
  <si>
    <t>Path Proliferation</t>
  </si>
  <si>
    <t>Degree diversity</t>
  </si>
  <si>
    <t>Structural-based Metrics</t>
  </si>
  <si>
    <t>Flow-based Metrics</t>
  </si>
  <si>
    <t xml:space="preserve">Flow Matrix </t>
  </si>
  <si>
    <t>F(ij)</t>
  </si>
  <si>
    <t>F(i,j)</t>
  </si>
  <si>
    <t>Consumer Demand</t>
  </si>
  <si>
    <t>Efficiency of prodcut manufacturer</t>
  </si>
  <si>
    <t>Efficiency of recovery processes</t>
  </si>
  <si>
    <t>Collection rate</t>
  </si>
  <si>
    <t>Amount recovered in circular scenarios</t>
  </si>
  <si>
    <t>Dissipation rate:</t>
  </si>
  <si>
    <t>5% for all processes except for ultimate EoL (100%) and collection (40%)</t>
  </si>
  <si>
    <t>Closed loop recycling detailed recovery info:</t>
  </si>
  <si>
    <t>10 reuse, 10 redistribute, 10 recycle-refurbish</t>
  </si>
  <si>
    <t>Open loop recycling detailed recovery info:</t>
  </si>
  <si>
    <t>A(ij)</t>
  </si>
  <si>
    <t>Z(i,j)</t>
  </si>
  <si>
    <t>Dissipation Vector</t>
  </si>
  <si>
    <t>Y(i,j)</t>
  </si>
  <si>
    <t>E(i,j)</t>
  </si>
  <si>
    <t xml:space="preserve">Input Vector </t>
  </si>
  <si>
    <t xml:space="preserve">Amount from other systems </t>
  </si>
  <si>
    <t>2.5 reuse export, 2.5 redistribute export, 2.5 refurbish/recycle export, 2.5 ultimate EoL export, 2.5 collection export, 5 reuse, 5 redistribute, 5 refurbish-recycle</t>
  </si>
  <si>
    <t>Rec. Input</t>
  </si>
  <si>
    <t>Dissipation</t>
  </si>
  <si>
    <t>P(i,j)</t>
  </si>
  <si>
    <t>Total Flow Matrix</t>
  </si>
  <si>
    <t>Virgin Input</t>
  </si>
  <si>
    <t xml:space="preserve">Total Flow Matrix </t>
  </si>
  <si>
    <t>R(ij)</t>
  </si>
  <si>
    <t>Export</t>
  </si>
  <si>
    <t>Total Boundary Input</t>
  </si>
  <si>
    <t>Total System Throughflow (TST_flow)</t>
  </si>
  <si>
    <t>Total System Throughput (TST_put)</t>
  </si>
  <si>
    <t>Average Path Length (APL)</t>
  </si>
  <si>
    <t>Ratio of Direct to Indirect Flows (I/D)</t>
  </si>
  <si>
    <t>Indirect Effect Index (IEI)</t>
  </si>
  <si>
    <t>Finn's cycling index (FCI)</t>
  </si>
  <si>
    <t>Amplification</t>
  </si>
  <si>
    <t>Amplification percentage</t>
  </si>
  <si>
    <t>Network synergism</t>
  </si>
  <si>
    <t>Network mutualism</t>
  </si>
  <si>
    <t>Network homogenization</t>
  </si>
  <si>
    <t>Flow diversity</t>
  </si>
  <si>
    <t>Development capacity</t>
  </si>
  <si>
    <t>Ascendency</t>
  </si>
  <si>
    <t>Redundancy</t>
  </si>
  <si>
    <t>Internal Development Capacity</t>
  </si>
  <si>
    <t>Internal Ascendency</t>
  </si>
  <si>
    <t>Internal Redundancy</t>
  </si>
  <si>
    <t>Internal Relative Ascendency</t>
  </si>
  <si>
    <t>Robustness</t>
  </si>
  <si>
    <t>Detritivory to herbivory ratio (D:H)</t>
  </si>
  <si>
    <t>Relative Ascendency</t>
  </si>
  <si>
    <t xml:space="preserve">Non-renewable Virgin Input </t>
  </si>
  <si>
    <t>Rec./Renewable Input</t>
  </si>
  <si>
    <t>Export (biosphere,technosphere)</t>
  </si>
  <si>
    <t>Biogeochemical Cycles</t>
  </si>
  <si>
    <t>Trophic Chains</t>
  </si>
  <si>
    <t>Food-web specific metrics</t>
  </si>
  <si>
    <t>Information Theory Metrics</t>
  </si>
  <si>
    <t>Mean trophic level</t>
  </si>
  <si>
    <t>Scenario 1: Landfill</t>
  </si>
  <si>
    <t>Scenario 2: Incineration</t>
  </si>
  <si>
    <t>Scenario 3 - Reuse (MASC)</t>
  </si>
  <si>
    <t>Scenario 4 - Recycle 1 (STRAP)</t>
  </si>
  <si>
    <t>Scenario 5 - Recycle 2: Downcycle (Pelletization)</t>
  </si>
  <si>
    <t xml:space="preserve">Scenario 6 - Recycle 3: Pyrolysis </t>
  </si>
  <si>
    <t xml:space="preserve">Scenario 7: Circular Economy (Reuse, Recycle, Downcycle) </t>
  </si>
  <si>
    <t>Recycle</t>
  </si>
  <si>
    <t>Ultimate Eol</t>
  </si>
  <si>
    <t>Manufacturer</t>
  </si>
  <si>
    <t>Ser. Provvider</t>
  </si>
  <si>
    <t>Consumer</t>
  </si>
  <si>
    <t>Collection</t>
  </si>
  <si>
    <t>Recycle 1</t>
  </si>
  <si>
    <t>Recycle 2</t>
  </si>
  <si>
    <t>Landfill</t>
  </si>
  <si>
    <t>Incineration</t>
  </si>
  <si>
    <t>Recycle 1 (STRAP)</t>
  </si>
  <si>
    <t>Recycle 2 (Pelletization)</t>
  </si>
  <si>
    <t>Recycle 3 (pyrolysis)</t>
  </si>
  <si>
    <t>Circular economy</t>
  </si>
  <si>
    <t>Modified Metrics</t>
  </si>
  <si>
    <t>Internal Network Intesnsity (INI)</t>
  </si>
  <si>
    <t>Overall Network Intesnsity (ONI)</t>
  </si>
  <si>
    <t>Input Efficiency Indicator (IEFI)</t>
  </si>
  <si>
    <t>Mean trophic level (MTL)</t>
  </si>
  <si>
    <t>Sc.1 Landfill</t>
  </si>
  <si>
    <t>https://www.eia.gov/tools/faqs/faq.php?id=74&amp;t=11</t>
  </si>
  <si>
    <t>CO2 emissions for heat generation from natural gas (kg/MJ)</t>
  </si>
  <si>
    <t>https://www.eia.gov/energyexplained/natural-gas/natural-gas-and-the-environment.php#:~:text=Natural%20gas%20is%20a%20relatively%20clean%20burning%20fossil%20fuel&amp;text=About%20117%20pounds%20of%20CO,MMBtu%20of%20distillate%20fuel%20oil.</t>
  </si>
  <si>
    <t>CO2 emissions for electricity generation from natural gas (kg/MJ)</t>
  </si>
  <si>
    <t>Transportation</t>
  </si>
  <si>
    <t>Ultimate EoL (landfill)</t>
  </si>
  <si>
    <t>Sc.2 incineration</t>
  </si>
  <si>
    <t>Ultimate EoL (incineration)</t>
  </si>
  <si>
    <t>Sc.3 Reuse</t>
  </si>
  <si>
    <t>Sc.4 Recycle 1 (STRAP)</t>
  </si>
  <si>
    <t>Sc.5 Recycle 2 (Pelletization)</t>
  </si>
  <si>
    <t>Sc.6 Recycle 3 (Pyrolysis)</t>
  </si>
  <si>
    <t>Sc.7 Circular Economy</t>
  </si>
  <si>
    <t>Recycling process1 (MASC)</t>
  </si>
  <si>
    <t>Recycling process2 (STRAP)</t>
  </si>
  <si>
    <t>Recycling process3 (Pelletization)</t>
  </si>
  <si>
    <t>Recycling process (pyrolysis)</t>
  </si>
  <si>
    <t>Recycling process (pelletization)</t>
  </si>
  <si>
    <t>Recycling process (STRAP)</t>
  </si>
  <si>
    <t>Recycling process (MASC)</t>
  </si>
  <si>
    <t>electricity (MJ)</t>
  </si>
  <si>
    <t>https://business.edf.org/insights/green-freight-math-how-to-calculate-emissions-for-a-truck-move/#:~:text=The%20average%20freight%20truck%20in,of%20CO2%20per%20ton%2Dmile.</t>
  </si>
  <si>
    <t>https://www.no-burn.org/wp-content/uploads/Plastic-is-Carbon-Oct2021.pdf</t>
  </si>
  <si>
    <t>Diesel consumption (kg/ton.km)</t>
  </si>
  <si>
    <t>Transportation(t.km)</t>
  </si>
  <si>
    <t>heat (MJ)</t>
  </si>
  <si>
    <t>https://ask.openlca.org/2295/ecoinvent-transport-fuel-consumption</t>
  </si>
  <si>
    <t>Warm tool</t>
  </si>
  <si>
    <t>GHG emissions per ton of material landfilled (kg/ton)</t>
  </si>
  <si>
    <t>GHG emissions per ton of material incinerated (kg/ton)</t>
  </si>
  <si>
    <t>Other sources emissions (kg CO2 eq)</t>
  </si>
  <si>
    <t>CO2 emissions from burning diesel (kg/ton.km)</t>
  </si>
  <si>
    <t>CO2 emissions from burning plastic waste (kg/ton)</t>
  </si>
  <si>
    <t>Landfill Electricity Consumption (MJ/ton)</t>
  </si>
  <si>
    <t xml:space="preserve">Functional Unit: 1 MT </t>
  </si>
  <si>
    <t>Scope 1&amp;2 emissions (kg CO2 eq)</t>
  </si>
  <si>
    <t>Scope 1&amp;2&amp;3 emissions (kg CO2 eq)</t>
  </si>
  <si>
    <t>Scope 1 emissions (kg CO2 eq)</t>
  </si>
  <si>
    <t>INI</t>
  </si>
  <si>
    <t>ONI</t>
  </si>
  <si>
    <t>GHG emissions from pyrolysis (kg/ton)</t>
  </si>
  <si>
    <t>RTI</t>
  </si>
  <si>
    <t>https://www.sciencedirect.com/science/article/pii/S0959652620327918</t>
  </si>
  <si>
    <t>https://ispt.eu/news/energy-efficient-membrane-based-acetone-recovery/</t>
  </si>
  <si>
    <t>Energy Needed for solvent recovery in MASC (MJ/kg) - Membrane</t>
  </si>
  <si>
    <t>Internal Network Intensity</t>
  </si>
  <si>
    <t>Sc.1: Landfill</t>
  </si>
  <si>
    <t>Sc. 2: Incineration</t>
  </si>
  <si>
    <t>Sc. 3: Reuse (MASC)</t>
  </si>
  <si>
    <t>Sc. 4: Recycle 1 (STRAP)</t>
  </si>
  <si>
    <t>Sc. 5: Recycle 2 (Downcycle)</t>
  </si>
  <si>
    <t>Sc. 6: Recycle 3 (Pyrolysis)</t>
  </si>
  <si>
    <t>Sc. 7: Circular Economy</t>
  </si>
  <si>
    <t>Scope 1 CO2 emissions</t>
  </si>
  <si>
    <t>Scope 2 CO2 emissions</t>
  </si>
  <si>
    <t>Scope 3 CO2 emissions</t>
  </si>
  <si>
    <t>Outlier</t>
  </si>
  <si>
    <t>Scope 1</t>
  </si>
  <si>
    <t>Scope 2</t>
  </si>
  <si>
    <t>o</t>
  </si>
  <si>
    <t>Rij</t>
  </si>
  <si>
    <t>R0,1</t>
  </si>
  <si>
    <t>R0,9</t>
  </si>
  <si>
    <t>R0,8</t>
  </si>
  <si>
    <t>R0,11</t>
  </si>
  <si>
    <t>R1,2</t>
  </si>
  <si>
    <t>R2,3</t>
  </si>
  <si>
    <t>R2,4</t>
  </si>
  <si>
    <t>R3,5</t>
  </si>
  <si>
    <t>R3,6</t>
  </si>
  <si>
    <t>R3,7</t>
  </si>
  <si>
    <t>R3,8</t>
  </si>
  <si>
    <t>R3,9</t>
  </si>
  <si>
    <t>R4,2</t>
  </si>
  <si>
    <t>R4,8</t>
  </si>
  <si>
    <t>R4,9</t>
  </si>
  <si>
    <t>R4,11</t>
  </si>
  <si>
    <t>R5,0</t>
  </si>
  <si>
    <t>R5,8</t>
  </si>
  <si>
    <t>R5,9</t>
  </si>
  <si>
    <t>R5,11</t>
  </si>
  <si>
    <t>R6,8</t>
  </si>
  <si>
    <t>R6,9</t>
  </si>
  <si>
    <t>R6,11</t>
  </si>
  <si>
    <t>R6,12</t>
  </si>
  <si>
    <t>R7,8</t>
  </si>
  <si>
    <t>R7,9</t>
  </si>
  <si>
    <t>R7,11</t>
  </si>
  <si>
    <t>R7,12</t>
  </si>
  <si>
    <t>R8,11</t>
  </si>
  <si>
    <t>R8,12</t>
  </si>
  <si>
    <t>R9,11</t>
  </si>
  <si>
    <t>R10,0</t>
  </si>
  <si>
    <t>Path Proliferation (Cyclicity)</t>
  </si>
  <si>
    <t>Refuse</t>
  </si>
  <si>
    <t>Scenario 8: Refuse</t>
  </si>
  <si>
    <t>Mean Circulairty Level (MCL)</t>
  </si>
  <si>
    <t>Loop Tightness (LT)</t>
  </si>
  <si>
    <t>*</t>
  </si>
  <si>
    <t>Sc. 6: Refuse</t>
  </si>
  <si>
    <t>Resource Intensity</t>
  </si>
  <si>
    <t xml:space="preserve">Network Intesnsity </t>
  </si>
  <si>
    <t>Linear Economy</t>
  </si>
  <si>
    <t>Downcycle</t>
  </si>
  <si>
    <t>Diverse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</si>
</sst>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8"/>
      <color rgb="FF000000"/>
      <name val="Calibri Light"/>
      <family val="2"/>
    </font>
    <font>
      <sz val="26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31136238218751"/>
                  <c:y val="5.4694886442245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emissions'!$C$97:$C$103</c:f>
              <c:numCache>
                <c:formatCode>General</c:formatCode>
                <c:ptCount val="7"/>
                <c:pt idx="0">
                  <c:v>4.05</c:v>
                </c:pt>
                <c:pt idx="1">
                  <c:v>4.05</c:v>
                </c:pt>
                <c:pt idx="2">
                  <c:v>2.36</c:v>
                </c:pt>
                <c:pt idx="3">
                  <c:v>4.95</c:v>
                </c:pt>
                <c:pt idx="4">
                  <c:v>4.2</c:v>
                </c:pt>
                <c:pt idx="5">
                  <c:v>4.1399999999999997</c:v>
                </c:pt>
                <c:pt idx="6">
                  <c:v>3.68</c:v>
                </c:pt>
              </c:numCache>
            </c:numRef>
          </c:xVal>
          <c:yVal>
            <c:numRef>
              <c:f>'CO2 emissions'!$E$97:$E$103</c:f>
              <c:numCache>
                <c:formatCode>General</c:formatCode>
                <c:ptCount val="7"/>
                <c:pt idx="0">
                  <c:v>512</c:v>
                </c:pt>
                <c:pt idx="1">
                  <c:v>1717.6</c:v>
                </c:pt>
                <c:pt idx="2">
                  <c:v>139.9</c:v>
                </c:pt>
                <c:pt idx="3">
                  <c:v>548.1</c:v>
                </c:pt>
                <c:pt idx="4">
                  <c:v>518.6</c:v>
                </c:pt>
                <c:pt idx="5">
                  <c:v>946</c:v>
                </c:pt>
                <c:pt idx="6">
                  <c:v>359.5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E-4D4A-AFF8-1549F16C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Internal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779682927565749"/>
                  <c:y val="0.12739699758422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 (2)'!$C$123:$C$127</c:f>
              <c:numCache>
                <c:formatCode>General</c:formatCode>
                <c:ptCount val="5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3.68</c:v>
                </c:pt>
              </c:numCache>
            </c:numRef>
          </c:xVal>
          <c:yVal>
            <c:numRef>
              <c:f>'CO2 emissions (2)'!$E$123:$E$127</c:f>
              <c:numCache>
                <c:formatCode>General</c:formatCode>
                <c:ptCount val="5"/>
                <c:pt idx="0">
                  <c:v>512</c:v>
                </c:pt>
                <c:pt idx="1">
                  <c:v>139.9</c:v>
                </c:pt>
                <c:pt idx="2">
                  <c:v>548.1</c:v>
                </c:pt>
                <c:pt idx="3">
                  <c:v>518.6</c:v>
                </c:pt>
                <c:pt idx="4">
                  <c:v>359.5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0-5744-8F6E-C967C373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Internal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579034788770968"/>
                  <c:y val="-1.7433649919949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emissions'!$C$97:$C$103</c:f>
              <c:numCache>
                <c:formatCode>General</c:formatCode>
                <c:ptCount val="7"/>
                <c:pt idx="0">
                  <c:v>4.05</c:v>
                </c:pt>
                <c:pt idx="1">
                  <c:v>4.05</c:v>
                </c:pt>
                <c:pt idx="2">
                  <c:v>2.36</c:v>
                </c:pt>
                <c:pt idx="3">
                  <c:v>4.95</c:v>
                </c:pt>
                <c:pt idx="4">
                  <c:v>4.2</c:v>
                </c:pt>
                <c:pt idx="5">
                  <c:v>4.1399999999999997</c:v>
                </c:pt>
                <c:pt idx="6">
                  <c:v>3.68</c:v>
                </c:pt>
              </c:numCache>
            </c:numRef>
          </c:xVal>
          <c:yVal>
            <c:numRef>
              <c:f>'CO2 emissions'!$D$97:$D$103</c:f>
              <c:numCache>
                <c:formatCode>General</c:formatCode>
                <c:ptCount val="7"/>
                <c:pt idx="0">
                  <c:v>82.3</c:v>
                </c:pt>
                <c:pt idx="1">
                  <c:v>1322.3</c:v>
                </c:pt>
                <c:pt idx="2">
                  <c:v>15.7</c:v>
                </c:pt>
                <c:pt idx="3">
                  <c:v>66.400000000000006</c:v>
                </c:pt>
                <c:pt idx="4">
                  <c:v>66.400000000000006</c:v>
                </c:pt>
                <c:pt idx="5">
                  <c:v>546</c:v>
                </c:pt>
                <c:pt idx="6">
                  <c:v>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7-6F40-9046-5C00E53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Internal</a:t>
                </a: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3 Emissions (Substitution</a:t>
            </a:r>
            <a:r>
              <a:rPr lang="en-US" baseline="0">
                <a:solidFill>
                  <a:schemeClr val="tx1"/>
                </a:solidFill>
              </a:rPr>
              <a:t> Approach)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72568274336739"/>
                  <c:y val="-6.217292173044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emissions'!$C$97:$C$103</c:f>
              <c:numCache>
                <c:formatCode>General</c:formatCode>
                <c:ptCount val="7"/>
                <c:pt idx="0">
                  <c:v>4.05</c:v>
                </c:pt>
                <c:pt idx="1">
                  <c:v>4.05</c:v>
                </c:pt>
                <c:pt idx="2">
                  <c:v>2.36</c:v>
                </c:pt>
                <c:pt idx="3">
                  <c:v>4.95</c:v>
                </c:pt>
                <c:pt idx="4">
                  <c:v>4.2</c:v>
                </c:pt>
                <c:pt idx="5">
                  <c:v>4.1399999999999997</c:v>
                </c:pt>
                <c:pt idx="6">
                  <c:v>3.68</c:v>
                </c:pt>
              </c:numCache>
            </c:numRef>
          </c:xVal>
          <c:yVal>
            <c:numRef>
              <c:f>'CO2 emissions'!$F$97:$F$103</c:f>
              <c:numCache>
                <c:formatCode>General</c:formatCode>
                <c:ptCount val="7"/>
                <c:pt idx="0">
                  <c:v>5059</c:v>
                </c:pt>
                <c:pt idx="1">
                  <c:v>6158</c:v>
                </c:pt>
                <c:pt idx="2">
                  <c:v>2416</c:v>
                </c:pt>
                <c:pt idx="3">
                  <c:v>1906</c:v>
                </c:pt>
                <c:pt idx="4">
                  <c:v>2939</c:v>
                </c:pt>
                <c:pt idx="5">
                  <c:v>4802</c:v>
                </c:pt>
                <c:pt idx="6">
                  <c:v>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1-AB45-AE0A-3FB3B9B4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Internal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221735295750986"/>
                  <c:y val="0.11021319269053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emissions'!$C$124:$C$128</c:f>
              <c:numCache>
                <c:formatCode>General</c:formatCode>
                <c:ptCount val="5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3.68</c:v>
                </c:pt>
              </c:numCache>
            </c:numRef>
          </c:xVal>
          <c:yVal>
            <c:numRef>
              <c:f>'CO2 emissions'!$D$124:$D$128</c:f>
              <c:numCache>
                <c:formatCode>General</c:formatCode>
                <c:ptCount val="5"/>
                <c:pt idx="0">
                  <c:v>82.3</c:v>
                </c:pt>
                <c:pt idx="1">
                  <c:v>15.7</c:v>
                </c:pt>
                <c:pt idx="2">
                  <c:v>66.400000000000006</c:v>
                </c:pt>
                <c:pt idx="3">
                  <c:v>66.400000000000006</c:v>
                </c:pt>
                <c:pt idx="4">
                  <c:v>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4-364B-B828-51565FB2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Internal</a:t>
                </a: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779682927565749"/>
                  <c:y val="0.12739699758422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emissions'!$C$124:$C$128</c:f>
              <c:numCache>
                <c:formatCode>General</c:formatCode>
                <c:ptCount val="5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3.68</c:v>
                </c:pt>
              </c:numCache>
            </c:numRef>
          </c:xVal>
          <c:yVal>
            <c:numRef>
              <c:f>'CO2 emissions'!$E$124:$E$128</c:f>
              <c:numCache>
                <c:formatCode>General</c:formatCode>
                <c:ptCount val="5"/>
                <c:pt idx="0">
                  <c:v>512</c:v>
                </c:pt>
                <c:pt idx="1">
                  <c:v>139.9</c:v>
                </c:pt>
                <c:pt idx="2">
                  <c:v>548.1</c:v>
                </c:pt>
                <c:pt idx="3">
                  <c:v>518.6</c:v>
                </c:pt>
                <c:pt idx="4">
                  <c:v>359.5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3B49-8F3F-B88E4637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Internal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31136238218751"/>
                  <c:y val="5.4694886442245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 (2)'!$C$97:$C$102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0.81100000000000005</c:v>
                </c:pt>
                <c:pt idx="5">
                  <c:v>3.68</c:v>
                </c:pt>
              </c:numCache>
            </c:numRef>
          </c:xVal>
          <c:yVal>
            <c:numRef>
              <c:f>'CO2 emissions (2)'!$E$97:$E$102</c:f>
              <c:numCache>
                <c:formatCode>General</c:formatCode>
                <c:ptCount val="6"/>
                <c:pt idx="0">
                  <c:v>512</c:v>
                </c:pt>
                <c:pt idx="1">
                  <c:v>139.9</c:v>
                </c:pt>
                <c:pt idx="2">
                  <c:v>548.1</c:v>
                </c:pt>
                <c:pt idx="3">
                  <c:v>518.6</c:v>
                </c:pt>
                <c:pt idx="4">
                  <c:v>102.4</c:v>
                </c:pt>
                <c:pt idx="5">
                  <c:v>359.5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5-A745-BDCB-05996C33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579034788770968"/>
                  <c:y val="-1.7433649919949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 (2)'!$C$97:$C$102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0.81100000000000005</c:v>
                </c:pt>
                <c:pt idx="5">
                  <c:v>3.68</c:v>
                </c:pt>
              </c:numCache>
            </c:numRef>
          </c:xVal>
          <c:yVal>
            <c:numRef>
              <c:f>'CO2 emissions (2)'!$D$97:$D$102</c:f>
              <c:numCache>
                <c:formatCode>General</c:formatCode>
                <c:ptCount val="6"/>
                <c:pt idx="0">
                  <c:v>82.3</c:v>
                </c:pt>
                <c:pt idx="1">
                  <c:v>15.7</c:v>
                </c:pt>
                <c:pt idx="2">
                  <c:v>66.400000000000006</c:v>
                </c:pt>
                <c:pt idx="3">
                  <c:v>66.400000000000006</c:v>
                </c:pt>
                <c:pt idx="4">
                  <c:v>16.46</c:v>
                </c:pt>
                <c:pt idx="5">
                  <c:v>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2846-8295-1326843E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3 Emissions (Substitution</a:t>
            </a:r>
            <a:r>
              <a:rPr lang="en-US" baseline="0">
                <a:solidFill>
                  <a:schemeClr val="tx1"/>
                </a:solidFill>
              </a:rPr>
              <a:t> Approach)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72568274336739"/>
                  <c:y val="-6.217292173044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 (2)'!$C$97:$C$102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0.81100000000000005</c:v>
                </c:pt>
                <c:pt idx="5">
                  <c:v>3.68</c:v>
                </c:pt>
              </c:numCache>
            </c:numRef>
          </c:xVal>
          <c:yVal>
            <c:numRef>
              <c:f>'CO2 emissions (2)'!$F$97:$F$102</c:f>
              <c:numCache>
                <c:formatCode>General</c:formatCode>
                <c:ptCount val="6"/>
                <c:pt idx="0">
                  <c:v>5059</c:v>
                </c:pt>
                <c:pt idx="1">
                  <c:v>2416</c:v>
                </c:pt>
                <c:pt idx="2">
                  <c:v>1906</c:v>
                </c:pt>
                <c:pt idx="3">
                  <c:v>2939</c:v>
                </c:pt>
                <c:pt idx="4">
                  <c:v>1012</c:v>
                </c:pt>
                <c:pt idx="5">
                  <c:v>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E-8F4B-A321-4790B4A5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221735295750986"/>
                  <c:y val="0.11021319269053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emissions (2)'!$C$123:$C$127</c:f>
              <c:numCache>
                <c:formatCode>General</c:formatCode>
                <c:ptCount val="5"/>
                <c:pt idx="0">
                  <c:v>4.05</c:v>
                </c:pt>
                <c:pt idx="1">
                  <c:v>2.36</c:v>
                </c:pt>
                <c:pt idx="2">
                  <c:v>4.95</c:v>
                </c:pt>
                <c:pt idx="3">
                  <c:v>4.2</c:v>
                </c:pt>
                <c:pt idx="4">
                  <c:v>3.68</c:v>
                </c:pt>
              </c:numCache>
            </c:numRef>
          </c:xVal>
          <c:yVal>
            <c:numRef>
              <c:f>'CO2 emissions (2)'!$D$123:$D$127</c:f>
              <c:numCache>
                <c:formatCode>General</c:formatCode>
                <c:ptCount val="5"/>
                <c:pt idx="0">
                  <c:v>82.3</c:v>
                </c:pt>
                <c:pt idx="1">
                  <c:v>15.7</c:v>
                </c:pt>
                <c:pt idx="2">
                  <c:v>66.400000000000006</c:v>
                </c:pt>
                <c:pt idx="3">
                  <c:v>66.400000000000006</c:v>
                </c:pt>
                <c:pt idx="4">
                  <c:v>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7-F141-BE23-F46AF460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Internal</a:t>
                </a: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52361</xdr:colOff>
      <xdr:row>5</xdr:row>
      <xdr:rowOff>1</xdr:rowOff>
    </xdr:from>
    <xdr:to>
      <xdr:col>6</xdr:col>
      <xdr:colOff>105984</xdr:colOff>
      <xdr:row>10</xdr:row>
      <xdr:rowOff>90312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354361" y="10160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6</xdr:col>
      <xdr:colOff>540618</xdr:colOff>
      <xdr:row>5</xdr:row>
      <xdr:rowOff>1</xdr:rowOff>
    </xdr:from>
    <xdr:to>
      <xdr:col>8</xdr:col>
      <xdr:colOff>594241</xdr:colOff>
      <xdr:row>10</xdr:row>
      <xdr:rowOff>90312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3618" y="10160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Service </a:t>
          </a:r>
        </a:p>
        <a:p>
          <a:pPr algn="ctr"/>
          <a:r>
            <a:rPr lang="en-US"/>
            <a:t>Provider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9</xdr:col>
      <xdr:colOff>203375</xdr:colOff>
      <xdr:row>5</xdr:row>
      <xdr:rowOff>1</xdr:rowOff>
    </xdr:from>
    <xdr:to>
      <xdr:col>10</xdr:col>
      <xdr:colOff>622300</xdr:colOff>
      <xdr:row>10</xdr:row>
      <xdr:rowOff>90312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632875" y="1143001"/>
          <a:ext cx="1803225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User / Consumer</a:t>
          </a:r>
        </a:p>
        <a:p>
          <a:pPr algn="ctr"/>
          <a:r>
            <a:rPr lang="en-US"/>
            <a:t>(3)</a:t>
          </a:r>
        </a:p>
      </xdr:txBody>
    </xdr:sp>
    <xdr:clientData/>
  </xdr:twoCellAnchor>
  <xdr:twoCellAnchor>
    <xdr:from>
      <xdr:col>11</xdr:col>
      <xdr:colOff>691632</xdr:colOff>
      <xdr:row>5</xdr:row>
      <xdr:rowOff>0</xdr:rowOff>
    </xdr:from>
    <xdr:to>
      <xdr:col>13</xdr:col>
      <xdr:colOff>745255</xdr:colOff>
      <xdr:row>10</xdr:row>
      <xdr:rowOff>90311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772132" y="101600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Collection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14</xdr:col>
      <xdr:colOff>354389</xdr:colOff>
      <xdr:row>5</xdr:row>
      <xdr:rowOff>0</xdr:rowOff>
    </xdr:from>
    <xdr:to>
      <xdr:col>16</xdr:col>
      <xdr:colOff>408012</xdr:colOff>
      <xdr:row>10</xdr:row>
      <xdr:rowOff>90311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911389" y="101600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(5)</a:t>
          </a:r>
        </a:p>
      </xdr:txBody>
    </xdr:sp>
    <xdr:clientData/>
  </xdr:twoCellAnchor>
  <xdr:twoCellAnchor>
    <xdr:from>
      <xdr:col>3</xdr:col>
      <xdr:colOff>443227</xdr:colOff>
      <xdr:row>7</xdr:row>
      <xdr:rowOff>146757</xdr:rowOff>
    </xdr:from>
    <xdr:to>
      <xdr:col>4</xdr:col>
      <xdr:colOff>52361</xdr:colOff>
      <xdr:row>7</xdr:row>
      <xdr:rowOff>146760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cxnSpLocks/>
          <a:endCxn id="2" idx="1"/>
        </xdr:cNvCxnSpPr>
      </xdr:nvCxnSpPr>
      <xdr:spPr>
        <a:xfrm flipV="1">
          <a:off x="2919727" y="156915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105984</xdr:colOff>
      <xdr:row>7</xdr:row>
      <xdr:rowOff>146757</xdr:rowOff>
    </xdr:from>
    <xdr:to>
      <xdr:col>6</xdr:col>
      <xdr:colOff>540618</xdr:colOff>
      <xdr:row>7</xdr:row>
      <xdr:rowOff>146757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5058984" y="15691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594241</xdr:colOff>
      <xdr:row>7</xdr:row>
      <xdr:rowOff>146757</xdr:rowOff>
    </xdr:from>
    <xdr:to>
      <xdr:col>9</xdr:col>
      <xdr:colOff>203375</xdr:colOff>
      <xdr:row>7</xdr:row>
      <xdr:rowOff>146757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7198241" y="16961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622300</xdr:colOff>
      <xdr:row>7</xdr:row>
      <xdr:rowOff>146756</xdr:rowOff>
    </xdr:from>
    <xdr:to>
      <xdr:col>11</xdr:col>
      <xdr:colOff>691632</xdr:colOff>
      <xdr:row>7</xdr:row>
      <xdr:rowOff>146757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9436100" y="1696156"/>
          <a:ext cx="89483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745255</xdr:colOff>
      <xdr:row>7</xdr:row>
      <xdr:rowOff>146756</xdr:rowOff>
    </xdr:from>
    <xdr:to>
      <xdr:col>14</xdr:col>
      <xdr:colOff>354389</xdr:colOff>
      <xdr:row>7</xdr:row>
      <xdr:rowOff>146756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1476755" y="156915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57567</xdr:rowOff>
    </xdr:from>
    <xdr:to>
      <xdr:col>3</xdr:col>
      <xdr:colOff>464533</xdr:colOff>
      <xdr:row>9</xdr:row>
      <xdr:rowOff>32742</xdr:rowOff>
    </xdr:to>
    <xdr:sp macro="" textlink="">
      <xdr:nvSpPr>
        <xdr:cNvPr id="12" name="TextBox 2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651000" y="1276767"/>
          <a:ext cx="129003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</a:t>
          </a:r>
        </a:p>
        <a:p>
          <a:pPr algn="ctr"/>
          <a:r>
            <a:rPr lang="en-US" sz="1600"/>
            <a:t>Raw Material</a:t>
          </a:r>
        </a:p>
      </xdr:txBody>
    </xdr:sp>
    <xdr:clientData/>
  </xdr:twoCellAnchor>
  <xdr:twoCellAnchor>
    <xdr:from>
      <xdr:col>5</xdr:col>
      <xdr:colOff>79174</xdr:colOff>
      <xdr:row>5</xdr:row>
      <xdr:rowOff>0</xdr:rowOff>
    </xdr:from>
    <xdr:to>
      <xdr:col>15</xdr:col>
      <xdr:colOff>381202</xdr:colOff>
      <xdr:row>5</xdr:row>
      <xdr:rowOff>1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cxnSpLocks/>
          <a:stCxn id="2" idx="0"/>
          <a:endCxn id="6" idx="0"/>
        </xdr:cNvCxnSpPr>
      </xdr:nvCxnSpPr>
      <xdr:spPr>
        <a:xfrm rot="5400000" flipH="1" flipV="1">
          <a:off x="8485187" y="-3262513"/>
          <a:ext cx="1" cy="8557028"/>
        </a:xfrm>
        <a:prstGeom prst="bentConnector3">
          <a:avLst>
            <a:gd name="adj1" fmla="val 228601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470038</xdr:colOff>
      <xdr:row>10</xdr:row>
      <xdr:rowOff>90311</xdr:rowOff>
    </xdr:from>
    <xdr:to>
      <xdr:col>4</xdr:col>
      <xdr:colOff>470048</xdr:colOff>
      <xdr:row>12</xdr:row>
      <xdr:rowOff>145575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cxnSpLocks/>
        </xdr:cNvCxnSpPr>
      </xdr:nvCxnSpPr>
      <xdr:spPr>
        <a:xfrm flipH="1">
          <a:off x="3772038" y="21223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745710</xdr:colOff>
      <xdr:row>12</xdr:row>
      <xdr:rowOff>149580</xdr:rowOff>
    </xdr:from>
    <xdr:to>
      <xdr:col>5</xdr:col>
      <xdr:colOff>194370</xdr:colOff>
      <xdr:row>14</xdr:row>
      <xdr:rowOff>81734</xdr:rowOff>
    </xdr:to>
    <xdr:sp macro="" textlink="">
      <xdr:nvSpPr>
        <xdr:cNvPr id="15" name="TextBox 2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3222210" y="25879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7</xdr:col>
      <xdr:colOff>561077</xdr:colOff>
      <xdr:row>10</xdr:row>
      <xdr:rowOff>90311</xdr:rowOff>
    </xdr:from>
    <xdr:to>
      <xdr:col>7</xdr:col>
      <xdr:colOff>561087</xdr:colOff>
      <xdr:row>12</xdr:row>
      <xdr:rowOff>145575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cxnSpLocks/>
        </xdr:cNvCxnSpPr>
      </xdr:nvCxnSpPr>
      <xdr:spPr>
        <a:xfrm flipH="1">
          <a:off x="6339577" y="21223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11249</xdr:colOff>
      <xdr:row>12</xdr:row>
      <xdr:rowOff>149580</xdr:rowOff>
    </xdr:from>
    <xdr:to>
      <xdr:col>8</xdr:col>
      <xdr:colOff>285409</xdr:colOff>
      <xdr:row>14</xdr:row>
      <xdr:rowOff>81734</xdr:rowOff>
    </xdr:to>
    <xdr:sp macro="" textlink="">
      <xdr:nvSpPr>
        <xdr:cNvPr id="17" name="TextBox 2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789749" y="25879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10</xdr:col>
      <xdr:colOff>230185</xdr:colOff>
      <xdr:row>10</xdr:row>
      <xdr:rowOff>90311</xdr:rowOff>
    </xdr:from>
    <xdr:to>
      <xdr:col>10</xdr:col>
      <xdr:colOff>230195</xdr:colOff>
      <xdr:row>12</xdr:row>
      <xdr:rowOff>145575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/>
        </xdr:cNvCxnSpPr>
      </xdr:nvCxnSpPr>
      <xdr:spPr>
        <a:xfrm flipH="1">
          <a:off x="8485185" y="21223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517743</xdr:colOff>
      <xdr:row>12</xdr:row>
      <xdr:rowOff>149580</xdr:rowOff>
    </xdr:from>
    <xdr:to>
      <xdr:col>10</xdr:col>
      <xdr:colOff>791903</xdr:colOff>
      <xdr:row>14</xdr:row>
      <xdr:rowOff>81734</xdr:rowOff>
    </xdr:to>
    <xdr:sp macro="" textlink="">
      <xdr:nvSpPr>
        <xdr:cNvPr id="19" name="TextBox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7947243" y="25879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12</xdr:col>
      <xdr:colOff>603255</xdr:colOff>
      <xdr:row>10</xdr:row>
      <xdr:rowOff>101716</xdr:rowOff>
    </xdr:from>
    <xdr:to>
      <xdr:col>12</xdr:col>
      <xdr:colOff>603265</xdr:colOff>
      <xdr:row>12</xdr:row>
      <xdr:rowOff>156980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cxnSpLocks/>
        </xdr:cNvCxnSpPr>
      </xdr:nvCxnSpPr>
      <xdr:spPr>
        <a:xfrm flipH="1">
          <a:off x="10509255" y="213371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51289</xdr:colOff>
      <xdr:row>12</xdr:row>
      <xdr:rowOff>149580</xdr:rowOff>
    </xdr:from>
    <xdr:to>
      <xdr:col>13</xdr:col>
      <xdr:colOff>325449</xdr:colOff>
      <xdr:row>14</xdr:row>
      <xdr:rowOff>81734</xdr:rowOff>
    </xdr:to>
    <xdr:sp macro="" textlink="">
      <xdr:nvSpPr>
        <xdr:cNvPr id="21" name="TextBox 3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957289" y="25879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16</xdr:col>
      <xdr:colOff>61328</xdr:colOff>
      <xdr:row>10</xdr:row>
      <xdr:rowOff>92067</xdr:rowOff>
    </xdr:from>
    <xdr:to>
      <xdr:col>16</xdr:col>
      <xdr:colOff>61338</xdr:colOff>
      <xdr:row>12</xdr:row>
      <xdr:rowOff>147331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cxnSpLocks/>
        </xdr:cNvCxnSpPr>
      </xdr:nvCxnSpPr>
      <xdr:spPr>
        <a:xfrm flipH="1">
          <a:off x="13269328" y="2124067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324353</xdr:colOff>
      <xdr:row>12</xdr:row>
      <xdr:rowOff>149580</xdr:rowOff>
    </xdr:from>
    <xdr:to>
      <xdr:col>16</xdr:col>
      <xdr:colOff>598513</xdr:colOff>
      <xdr:row>14</xdr:row>
      <xdr:rowOff>81734</xdr:rowOff>
    </xdr:to>
    <xdr:sp macro="" textlink="">
      <xdr:nvSpPr>
        <xdr:cNvPr id="23" name="TextBox 3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2706853" y="25879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173552</xdr:colOff>
      <xdr:row>21</xdr:row>
      <xdr:rowOff>112591</xdr:rowOff>
    </xdr:from>
    <xdr:to>
      <xdr:col>5</xdr:col>
      <xdr:colOff>227175</xdr:colOff>
      <xdr:row>26</xdr:row>
      <xdr:rowOff>202902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650052" y="437979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(0)</a:t>
          </a:r>
        </a:p>
      </xdr:txBody>
    </xdr:sp>
    <xdr:clientData/>
  </xdr:twoCellAnchor>
  <xdr:twoCellAnchor>
    <xdr:from>
      <xdr:col>5</xdr:col>
      <xdr:colOff>661809</xdr:colOff>
      <xdr:row>21</xdr:row>
      <xdr:rowOff>112591</xdr:rowOff>
    </xdr:from>
    <xdr:to>
      <xdr:col>7</xdr:col>
      <xdr:colOff>715432</xdr:colOff>
      <xdr:row>26</xdr:row>
      <xdr:rowOff>202902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789309" y="437979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8</xdr:col>
      <xdr:colOff>324566</xdr:colOff>
      <xdr:row>21</xdr:row>
      <xdr:rowOff>112591</xdr:rowOff>
    </xdr:from>
    <xdr:to>
      <xdr:col>10</xdr:col>
      <xdr:colOff>378189</xdr:colOff>
      <xdr:row>26</xdr:row>
      <xdr:rowOff>202902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6928566" y="437979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10</xdr:col>
      <xdr:colOff>812823</xdr:colOff>
      <xdr:row>21</xdr:row>
      <xdr:rowOff>112590</xdr:rowOff>
    </xdr:from>
    <xdr:to>
      <xdr:col>13</xdr:col>
      <xdr:colOff>40946</xdr:colOff>
      <xdr:row>26</xdr:row>
      <xdr:rowOff>202901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9067823" y="437979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(EoL)  (3)</a:t>
          </a:r>
        </a:p>
      </xdr:txBody>
    </xdr:sp>
    <xdr:clientData/>
  </xdr:twoCellAnchor>
  <xdr:twoCellAnchor>
    <xdr:from>
      <xdr:col>15</xdr:col>
      <xdr:colOff>577180</xdr:colOff>
      <xdr:row>17</xdr:row>
      <xdr:rowOff>163390</xdr:rowOff>
    </xdr:from>
    <xdr:to>
      <xdr:col>17</xdr:col>
      <xdr:colOff>630803</xdr:colOff>
      <xdr:row>23</xdr:row>
      <xdr:rowOff>50501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2959680" y="3617790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  <a:p>
          <a:pPr algn="ctr"/>
          <a:r>
            <a:rPr lang="en-US"/>
            <a:t>(9)</a:t>
          </a:r>
        </a:p>
      </xdr:txBody>
    </xdr:sp>
    <xdr:clientData/>
  </xdr:twoCellAnchor>
  <xdr:twoCellAnchor>
    <xdr:from>
      <xdr:col>2</xdr:col>
      <xdr:colOff>564418</xdr:colOff>
      <xdr:row>24</xdr:row>
      <xdr:rowOff>56147</xdr:rowOff>
    </xdr:from>
    <xdr:to>
      <xdr:col>3</xdr:col>
      <xdr:colOff>173552</xdr:colOff>
      <xdr:row>24</xdr:row>
      <xdr:rowOff>56150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>
          <a:cxnSpLocks/>
          <a:endCxn id="2" idx="1"/>
        </xdr:cNvCxnSpPr>
      </xdr:nvCxnSpPr>
      <xdr:spPr>
        <a:xfrm flipV="1">
          <a:off x="2215418" y="493294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227175</xdr:colOff>
      <xdr:row>24</xdr:row>
      <xdr:rowOff>56147</xdr:rowOff>
    </xdr:from>
    <xdr:to>
      <xdr:col>5</xdr:col>
      <xdr:colOff>661809</xdr:colOff>
      <xdr:row>24</xdr:row>
      <xdr:rowOff>56147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4354675" y="493294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715432</xdr:colOff>
      <xdr:row>24</xdr:row>
      <xdr:rowOff>56147</xdr:rowOff>
    </xdr:from>
    <xdr:to>
      <xdr:col>8</xdr:col>
      <xdr:colOff>324566</xdr:colOff>
      <xdr:row>24</xdr:row>
      <xdr:rowOff>56147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6493932" y="493294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378189</xdr:colOff>
      <xdr:row>24</xdr:row>
      <xdr:rowOff>56146</xdr:rowOff>
    </xdr:from>
    <xdr:to>
      <xdr:col>10</xdr:col>
      <xdr:colOff>812823</xdr:colOff>
      <xdr:row>24</xdr:row>
      <xdr:rowOff>56147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8633189" y="4932946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40946</xdr:colOff>
      <xdr:row>20</xdr:row>
      <xdr:rowOff>106946</xdr:rowOff>
    </xdr:from>
    <xdr:to>
      <xdr:col>15</xdr:col>
      <xdr:colOff>577180</xdr:colOff>
      <xdr:row>24</xdr:row>
      <xdr:rowOff>56146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cxnSpLocks/>
          <a:stCxn id="5" idx="3"/>
          <a:endCxn id="6" idx="1"/>
        </xdr:cNvCxnSpPr>
      </xdr:nvCxnSpPr>
      <xdr:spPr>
        <a:xfrm flipV="1">
          <a:off x="10772446" y="4170946"/>
          <a:ext cx="2187234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195335</xdr:colOff>
      <xdr:row>9</xdr:row>
      <xdr:rowOff>202582</xdr:rowOff>
    </xdr:from>
    <xdr:to>
      <xdr:col>5</xdr:col>
      <xdr:colOff>248958</xdr:colOff>
      <xdr:row>15</xdr:row>
      <xdr:rowOff>89693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2671835" y="2031382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</a:t>
          </a:r>
        </a:p>
        <a:p>
          <a:pPr algn="ctr"/>
          <a:r>
            <a:rPr lang="en-US"/>
            <a:t>(5) </a:t>
          </a:r>
        </a:p>
      </xdr:txBody>
    </xdr:sp>
    <xdr:clientData/>
  </xdr:twoCellAnchor>
  <xdr:twoCellAnchor>
    <xdr:from>
      <xdr:col>4</xdr:col>
      <xdr:colOff>222147</xdr:colOff>
      <xdr:row>15</xdr:row>
      <xdr:rowOff>89692</xdr:rowOff>
    </xdr:from>
    <xdr:to>
      <xdr:col>16</xdr:col>
      <xdr:colOff>603992</xdr:colOff>
      <xdr:row>17</xdr:row>
      <xdr:rowOff>163389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>
          <a:cxnSpLocks/>
          <a:stCxn id="12" idx="2"/>
          <a:endCxn id="6" idx="0"/>
        </xdr:cNvCxnSpPr>
      </xdr:nvCxnSpPr>
      <xdr:spPr>
        <a:xfrm rot="16200000" flipH="1">
          <a:off x="8428021" y="-1766182"/>
          <a:ext cx="480097" cy="102878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498113</xdr:colOff>
      <xdr:row>12</xdr:row>
      <xdr:rowOff>161280</xdr:rowOff>
    </xdr:from>
    <xdr:to>
      <xdr:col>12</xdr:col>
      <xdr:colOff>14135</xdr:colOff>
      <xdr:row>21</xdr:row>
      <xdr:rowOff>112590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>
          <a:cxnSpLocks/>
          <a:stCxn id="5" idx="0"/>
          <a:endCxn id="47" idx="3"/>
        </xdr:cNvCxnSpPr>
      </xdr:nvCxnSpPr>
      <xdr:spPr>
        <a:xfrm rot="16200000" flipV="1">
          <a:off x="7208319" y="1667974"/>
          <a:ext cx="1780110" cy="3643522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22</xdr:row>
      <xdr:rowOff>157457</xdr:rowOff>
    </xdr:from>
    <xdr:to>
      <xdr:col>1</xdr:col>
      <xdr:colOff>753778</xdr:colOff>
      <xdr:row>25</xdr:row>
      <xdr:rowOff>141096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0" y="4627857"/>
          <a:ext cx="1579278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Z</a:t>
          </a:r>
          <a:r>
            <a:rPr kumimoji="0" lang="en-US" sz="1600" b="0" i="0" u="none" strike="noStrike" kern="0" cap="none" spc="0" normalizeH="0" baseline="-2500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</a:t>
          </a: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Z</a:t>
          </a:r>
          <a:r>
            <a:rPr kumimoji="0" lang="en-US" sz="1600" b="0" i="0" u="none" strike="noStrike" kern="0" cap="none" spc="0" normalizeH="0" baseline="-2500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200364</xdr:colOff>
      <xdr:row>23</xdr:row>
      <xdr:rowOff>50501</xdr:rowOff>
    </xdr:from>
    <xdr:to>
      <xdr:col>16</xdr:col>
      <xdr:colOff>603992</xdr:colOff>
      <xdr:row>26</xdr:row>
      <xdr:rowOff>202902</xdr:rowOff>
    </xdr:to>
    <xdr:cxnSp macro="">
      <xdr:nvCxnSpPr>
        <xdr:cNvPr id="16" name="Elbow Connector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8276177" y="-49712"/>
          <a:ext cx="762001" cy="10309628"/>
        </a:xfrm>
        <a:prstGeom prst="bentConnector3">
          <a:avLst>
            <a:gd name="adj1" fmla="val -3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591229</xdr:colOff>
      <xdr:row>26</xdr:row>
      <xdr:rowOff>202901</xdr:rowOff>
    </xdr:from>
    <xdr:to>
      <xdr:col>3</xdr:col>
      <xdr:colOff>591239</xdr:colOff>
      <xdr:row>29</xdr:row>
      <xdr:rowOff>54965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>
          <a:cxnSpLocks/>
        </xdr:cNvCxnSpPr>
      </xdr:nvCxnSpPr>
      <xdr:spPr>
        <a:xfrm flipH="1">
          <a:off x="3067729" y="548610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816099</xdr:colOff>
      <xdr:row>28</xdr:row>
      <xdr:rowOff>186086</xdr:rowOff>
    </xdr:from>
    <xdr:to>
      <xdr:col>4</xdr:col>
      <xdr:colOff>264759</xdr:colOff>
      <xdr:row>31</xdr:row>
      <xdr:rowOff>169725</xdr:rowOff>
    </xdr:to>
    <xdr:sp macro="" textlink="">
      <xdr:nvSpPr>
        <xdr:cNvPr id="18" name="TextBox 19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2467099" y="5875686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17</xdr:col>
      <xdr:colOff>630803</xdr:colOff>
      <xdr:row>20</xdr:row>
      <xdr:rowOff>101600</xdr:rowOff>
    </xdr:from>
    <xdr:to>
      <xdr:col>18</xdr:col>
      <xdr:colOff>165100</xdr:colOff>
      <xdr:row>20</xdr:row>
      <xdr:rowOff>106946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>
          <a:cxnSpLocks/>
          <a:stCxn id="6" idx="3"/>
        </xdr:cNvCxnSpPr>
      </xdr:nvCxnSpPr>
      <xdr:spPr>
        <a:xfrm flipV="1">
          <a:off x="14664303" y="4165600"/>
          <a:ext cx="359797" cy="53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141032</xdr:colOff>
      <xdr:row>19</xdr:row>
      <xdr:rowOff>150717</xdr:rowOff>
    </xdr:from>
    <xdr:to>
      <xdr:col>19</xdr:col>
      <xdr:colOff>415192</xdr:colOff>
      <xdr:row>22</xdr:row>
      <xdr:rowOff>134356</xdr:rowOff>
    </xdr:to>
    <xdr:sp macro="" textlink="">
      <xdr:nvSpPr>
        <xdr:cNvPr id="20" name="TextBox 27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5000032" y="4011517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3</xdr:col>
      <xdr:colOff>584200</xdr:colOff>
      <xdr:row>7</xdr:row>
      <xdr:rowOff>190500</xdr:rowOff>
    </xdr:from>
    <xdr:to>
      <xdr:col>3</xdr:col>
      <xdr:colOff>586209</xdr:colOff>
      <xdr:row>9</xdr:row>
      <xdr:rowOff>192509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>
          <a:cxnSpLocks/>
        </xdr:cNvCxnSpPr>
      </xdr:nvCxnSpPr>
      <xdr:spPr>
        <a:xfrm flipH="1" flipV="1">
          <a:off x="3060700" y="1612900"/>
          <a:ext cx="2009" cy="408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173553</xdr:colOff>
      <xdr:row>12</xdr:row>
      <xdr:rowOff>146137</xdr:rowOff>
    </xdr:from>
    <xdr:to>
      <xdr:col>3</xdr:col>
      <xdr:colOff>195336</xdr:colOff>
      <xdr:row>24</xdr:row>
      <xdr:rowOff>56146</xdr:rowOff>
    </xdr:to>
    <xdr:cxnSp macro="">
      <xdr:nvCxnSpPr>
        <xdr:cNvPr id="23" name="Curved Connector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CxnSpPr>
          <a:cxnSpLocks/>
          <a:stCxn id="12" idx="1"/>
          <a:endCxn id="2" idx="1"/>
        </xdr:cNvCxnSpPr>
      </xdr:nvCxnSpPr>
      <xdr:spPr>
        <a:xfrm rot="10800000" flipV="1">
          <a:off x="2650053" y="2584537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324566</xdr:colOff>
      <xdr:row>30</xdr:row>
      <xdr:rowOff>112530</xdr:rowOff>
    </xdr:from>
    <xdr:to>
      <xdr:col>10</xdr:col>
      <xdr:colOff>378189</xdr:colOff>
      <xdr:row>35</xdr:row>
      <xdr:rowOff>202841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/>
      </xdr:nvSpPr>
      <xdr:spPr>
        <a:xfrm>
          <a:off x="6928566" y="6208530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10</xdr:col>
      <xdr:colOff>378189</xdr:colOff>
      <xdr:row>24</xdr:row>
      <xdr:rowOff>56147</xdr:rowOff>
    </xdr:from>
    <xdr:to>
      <xdr:col>10</xdr:col>
      <xdr:colOff>390889</xdr:colOff>
      <xdr:row>33</xdr:row>
      <xdr:rowOff>56086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CxnSpPr>
          <a:cxnSpLocks/>
          <a:stCxn id="4" idx="3"/>
          <a:endCxn id="24" idx="3"/>
        </xdr:cNvCxnSpPr>
      </xdr:nvCxnSpPr>
      <xdr:spPr>
        <a:xfrm>
          <a:off x="8633189" y="4932947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324566</xdr:colOff>
      <xdr:row>24</xdr:row>
      <xdr:rowOff>56148</xdr:rowOff>
    </xdr:from>
    <xdr:to>
      <xdr:col>8</xdr:col>
      <xdr:colOff>337266</xdr:colOff>
      <xdr:row>33</xdr:row>
      <xdr:rowOff>56087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CxnSpPr>
          <a:cxnSpLocks/>
          <a:stCxn id="24" idx="1"/>
          <a:endCxn id="4" idx="1"/>
        </xdr:cNvCxnSpPr>
      </xdr:nvCxnSpPr>
      <xdr:spPr>
        <a:xfrm rot="10800000">
          <a:off x="6928566" y="4932948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490476</xdr:colOff>
      <xdr:row>34</xdr:row>
      <xdr:rowOff>169989</xdr:rowOff>
    </xdr:from>
    <xdr:to>
      <xdr:col>8</xdr:col>
      <xdr:colOff>300603</xdr:colOff>
      <xdr:row>34</xdr:row>
      <xdr:rowOff>169989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CxnSpPr>
          <a:cxnSpLocks/>
        </xdr:cNvCxnSpPr>
      </xdr:nvCxnSpPr>
      <xdr:spPr>
        <a:xfrm flipH="1">
          <a:off x="6268976" y="7078789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271141</xdr:colOff>
      <xdr:row>33</xdr:row>
      <xdr:rowOff>182401</xdr:rowOff>
    </xdr:from>
    <xdr:to>
      <xdr:col>7</xdr:col>
      <xdr:colOff>545301</xdr:colOff>
      <xdr:row>36</xdr:row>
      <xdr:rowOff>166040</xdr:rowOff>
    </xdr:to>
    <xdr:sp macro="" textlink="">
      <xdr:nvSpPr>
        <xdr:cNvPr id="28" name="TextBox 52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5224141" y="6888001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7</xdr:col>
      <xdr:colOff>266700</xdr:colOff>
      <xdr:row>8</xdr:row>
      <xdr:rowOff>12700</xdr:rowOff>
    </xdr:from>
    <xdr:to>
      <xdr:col>7</xdr:col>
      <xdr:colOff>269400</xdr:colOff>
      <xdr:row>9</xdr:row>
      <xdr:rowOff>196095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>
          <a:cxnSpLocks/>
        </xdr:cNvCxnSpPr>
      </xdr:nvCxnSpPr>
      <xdr:spPr>
        <a:xfrm flipH="1" flipV="1">
          <a:off x="6045200" y="1638300"/>
          <a:ext cx="2700" cy="3865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428226</xdr:colOff>
      <xdr:row>7</xdr:row>
      <xdr:rowOff>190500</xdr:rowOff>
    </xdr:from>
    <xdr:to>
      <xdr:col>6</xdr:col>
      <xdr:colOff>431800</xdr:colOff>
      <xdr:row>9</xdr:row>
      <xdr:rowOff>194327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CxnSpPr>
          <a:cxnSpLocks/>
        </xdr:cNvCxnSpPr>
      </xdr:nvCxnSpPr>
      <xdr:spPr>
        <a:xfrm flipV="1">
          <a:off x="5381226" y="1612900"/>
          <a:ext cx="3574" cy="410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351378</xdr:colOff>
      <xdr:row>20</xdr:row>
      <xdr:rowOff>106946</xdr:rowOff>
    </xdr:from>
    <xdr:to>
      <xdr:col>15</xdr:col>
      <xdr:colOff>577180</xdr:colOff>
      <xdr:row>35</xdr:row>
      <xdr:rowOff>202841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CxnSpPr>
          <a:cxnSpLocks/>
          <a:stCxn id="24" idx="2"/>
          <a:endCxn id="6" idx="1"/>
        </xdr:cNvCxnSpPr>
      </xdr:nvCxnSpPr>
      <xdr:spPr>
        <a:xfrm rot="5400000" flipH="1" flipV="1">
          <a:off x="8798331" y="3153493"/>
          <a:ext cx="3143895" cy="5178802"/>
        </a:xfrm>
        <a:prstGeom prst="bentConnector4">
          <a:avLst>
            <a:gd name="adj1" fmla="val -7271"/>
            <a:gd name="adj2" fmla="val 832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56124</xdr:colOff>
      <xdr:row>22</xdr:row>
      <xdr:rowOff>133924</xdr:rowOff>
    </xdr:from>
    <xdr:to>
      <xdr:col>13</xdr:col>
      <xdr:colOff>460401</xdr:colOff>
      <xdr:row>24</xdr:row>
      <xdr:rowOff>70310</xdr:rowOff>
    </xdr:to>
    <xdr:sp macro="" textlink="">
      <xdr:nvSpPr>
        <xdr:cNvPr id="45" name="TextBox 76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 txBox="1"/>
      </xdr:nvSpPr>
      <xdr:spPr>
        <a:xfrm>
          <a:off x="10787624" y="4604324"/>
          <a:ext cx="404277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600"/>
        </a:p>
      </xdr:txBody>
    </xdr:sp>
    <xdr:clientData/>
  </xdr:twoCellAnchor>
  <xdr:twoCellAnchor>
    <xdr:from>
      <xdr:col>5</xdr:col>
      <xdr:colOff>444490</xdr:colOff>
      <xdr:row>10</xdr:row>
      <xdr:rowOff>14524</xdr:rowOff>
    </xdr:from>
    <xdr:to>
      <xdr:col>7</xdr:col>
      <xdr:colOff>498113</xdr:colOff>
      <xdr:row>15</xdr:row>
      <xdr:rowOff>104835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/>
      </xdr:nvSpPr>
      <xdr:spPr>
        <a:xfrm>
          <a:off x="4571990" y="2046524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Pelletization</a:t>
          </a:r>
        </a:p>
        <a:p>
          <a:pPr algn="ctr"/>
          <a:r>
            <a:rPr lang="en-US"/>
            <a:t>(6)</a:t>
          </a:r>
        </a:p>
      </xdr:txBody>
    </xdr:sp>
    <xdr:clientData/>
  </xdr:twoCellAnchor>
  <xdr:twoCellAnchor>
    <xdr:from>
      <xdr:col>4</xdr:col>
      <xdr:colOff>222147</xdr:colOff>
      <xdr:row>9</xdr:row>
      <xdr:rowOff>202582</xdr:rowOff>
    </xdr:from>
    <xdr:to>
      <xdr:col>12</xdr:col>
      <xdr:colOff>14135</xdr:colOff>
      <xdr:row>21</xdr:row>
      <xdr:rowOff>112590</xdr:rowOff>
    </xdr:to>
    <xdr:cxnSp macro="">
      <xdr:nvCxnSpPr>
        <xdr:cNvPr id="49" name="Curved Connector 48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CxnSpPr>
          <a:cxnSpLocks/>
          <a:stCxn id="5" idx="0"/>
          <a:endCxn id="12" idx="0"/>
        </xdr:cNvCxnSpPr>
      </xdr:nvCxnSpPr>
      <xdr:spPr>
        <a:xfrm rot="16200000" flipV="1">
          <a:off x="5547937" y="7592"/>
          <a:ext cx="2348408" cy="6395988"/>
        </a:xfrm>
        <a:prstGeom prst="curvedConnector3">
          <a:avLst>
            <a:gd name="adj1" fmla="val 109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471303</xdr:colOff>
      <xdr:row>15</xdr:row>
      <xdr:rowOff>104834</xdr:rowOff>
    </xdr:from>
    <xdr:to>
      <xdr:col>16</xdr:col>
      <xdr:colOff>603993</xdr:colOff>
      <xdr:row>17</xdr:row>
      <xdr:rowOff>163389</xdr:rowOff>
    </xdr:to>
    <xdr:cxnSp macro="">
      <xdr:nvCxnSpPr>
        <xdr:cNvPr id="50" name="Elbow Connector 49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CxnSpPr>
          <a:cxnSpLocks/>
          <a:stCxn id="47" idx="2"/>
          <a:endCxn id="6" idx="0"/>
        </xdr:cNvCxnSpPr>
      </xdr:nvCxnSpPr>
      <xdr:spPr>
        <a:xfrm rot="16200000" flipH="1">
          <a:off x="9385670" y="-808533"/>
          <a:ext cx="464955" cy="838769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564480</xdr:colOff>
      <xdr:row>24</xdr:row>
      <xdr:rowOff>99890</xdr:rowOff>
    </xdr:from>
    <xdr:to>
      <xdr:col>17</xdr:col>
      <xdr:colOff>618103</xdr:colOff>
      <xdr:row>29</xdr:row>
      <xdr:rowOff>190201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B00-000041000000}"/>
            </a:ext>
          </a:extLst>
        </xdr:cNvPr>
        <xdr:cNvSpPr/>
      </xdr:nvSpPr>
      <xdr:spPr>
        <a:xfrm>
          <a:off x="12946980" y="4976690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Incineration</a:t>
          </a:r>
        </a:p>
        <a:p>
          <a:pPr algn="ctr"/>
          <a:r>
            <a:rPr lang="en-US"/>
            <a:t>(8)</a:t>
          </a:r>
        </a:p>
      </xdr:txBody>
    </xdr:sp>
    <xdr:clientData/>
  </xdr:twoCellAnchor>
  <xdr:twoCellAnchor>
    <xdr:from>
      <xdr:col>13</xdr:col>
      <xdr:colOff>40946</xdr:colOff>
      <xdr:row>24</xdr:row>
      <xdr:rowOff>56146</xdr:rowOff>
    </xdr:from>
    <xdr:to>
      <xdr:col>15</xdr:col>
      <xdr:colOff>564480</xdr:colOff>
      <xdr:row>27</xdr:row>
      <xdr:rowOff>43446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B00-000042000000}"/>
            </a:ext>
          </a:extLst>
        </xdr:cNvPr>
        <xdr:cNvCxnSpPr>
          <a:cxnSpLocks/>
          <a:stCxn id="5" idx="3"/>
          <a:endCxn id="65" idx="1"/>
        </xdr:cNvCxnSpPr>
      </xdr:nvCxnSpPr>
      <xdr:spPr>
        <a:xfrm>
          <a:off x="10772446" y="4932946"/>
          <a:ext cx="2174534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618103</xdr:colOff>
      <xdr:row>26</xdr:row>
      <xdr:rowOff>76200</xdr:rowOff>
    </xdr:from>
    <xdr:to>
      <xdr:col>18</xdr:col>
      <xdr:colOff>152400</xdr:colOff>
      <xdr:row>26</xdr:row>
      <xdr:rowOff>81546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B00-000047000000}"/>
            </a:ext>
          </a:extLst>
        </xdr:cNvPr>
        <xdr:cNvCxnSpPr>
          <a:cxnSpLocks/>
        </xdr:cNvCxnSpPr>
      </xdr:nvCxnSpPr>
      <xdr:spPr>
        <a:xfrm flipV="1">
          <a:off x="14651603" y="5359400"/>
          <a:ext cx="359797" cy="53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64832</xdr:colOff>
      <xdr:row>24</xdr:row>
      <xdr:rowOff>188817</xdr:rowOff>
    </xdr:from>
    <xdr:to>
      <xdr:col>19</xdr:col>
      <xdr:colOff>338992</xdr:colOff>
      <xdr:row>27</xdr:row>
      <xdr:rowOff>172456</xdr:rowOff>
    </xdr:to>
    <xdr:sp macro="" textlink="">
      <xdr:nvSpPr>
        <xdr:cNvPr id="72" name="TextBox 27">
          <a:extLst>
            <a:ext uri="{FF2B5EF4-FFF2-40B4-BE49-F238E27FC236}">
              <a16:creationId xmlns:a16="http://schemas.microsoft.com/office/drawing/2014/main" id="{00000000-0008-0000-0B00-000048000000}"/>
            </a:ext>
          </a:extLst>
        </xdr:cNvPr>
        <xdr:cNvSpPr txBox="1"/>
      </xdr:nvSpPr>
      <xdr:spPr>
        <a:xfrm>
          <a:off x="14923832" y="5065617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17</xdr:col>
      <xdr:colOff>622300</xdr:colOff>
      <xdr:row>28</xdr:row>
      <xdr:rowOff>90583</xdr:rowOff>
    </xdr:from>
    <xdr:to>
      <xdr:col>18</xdr:col>
      <xdr:colOff>156597</xdr:colOff>
      <xdr:row>28</xdr:row>
      <xdr:rowOff>95929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B00-000049000000}"/>
            </a:ext>
          </a:extLst>
        </xdr:cNvPr>
        <xdr:cNvCxnSpPr>
          <a:cxnSpLocks/>
        </xdr:cNvCxnSpPr>
      </xdr:nvCxnSpPr>
      <xdr:spPr>
        <a:xfrm flipV="1">
          <a:off x="14655800" y="5780183"/>
          <a:ext cx="359797" cy="53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5529</xdr:colOff>
      <xdr:row>27</xdr:row>
      <xdr:rowOff>139700</xdr:rowOff>
    </xdr:from>
    <xdr:to>
      <xdr:col>19</xdr:col>
      <xdr:colOff>279689</xdr:colOff>
      <xdr:row>30</xdr:row>
      <xdr:rowOff>123339</xdr:rowOff>
    </xdr:to>
    <xdr:sp macro="" textlink="">
      <xdr:nvSpPr>
        <xdr:cNvPr id="74" name="TextBox 27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SpPr txBox="1"/>
      </xdr:nvSpPr>
      <xdr:spPr>
        <a:xfrm>
          <a:off x="14864529" y="5626100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(12)</a:t>
          </a:r>
        </a:p>
      </xdr:txBody>
    </xdr:sp>
    <xdr:clientData/>
  </xdr:twoCellAnchor>
  <xdr:twoCellAnchor>
    <xdr:from>
      <xdr:col>13</xdr:col>
      <xdr:colOff>40913</xdr:colOff>
      <xdr:row>29</xdr:row>
      <xdr:rowOff>190201</xdr:rowOff>
    </xdr:from>
    <xdr:to>
      <xdr:col>16</xdr:col>
      <xdr:colOff>591292</xdr:colOff>
      <xdr:row>33</xdr:row>
      <xdr:rowOff>72380</xdr:rowOff>
    </xdr:to>
    <xdr:cxnSp macro="">
      <xdr:nvCxnSpPr>
        <xdr:cNvPr id="78" name="Elbow Connector 77">
          <a:extLst>
            <a:ext uri="{FF2B5EF4-FFF2-40B4-BE49-F238E27FC236}">
              <a16:creationId xmlns:a16="http://schemas.microsoft.com/office/drawing/2014/main" id="{00000000-0008-0000-0B00-00004E000000}"/>
            </a:ext>
          </a:extLst>
        </xdr:cNvPr>
        <xdr:cNvCxnSpPr>
          <a:cxnSpLocks/>
          <a:stCxn id="83" idx="3"/>
          <a:endCxn id="65" idx="2"/>
        </xdr:cNvCxnSpPr>
      </xdr:nvCxnSpPr>
      <xdr:spPr>
        <a:xfrm flipV="1">
          <a:off x="10772413" y="6083001"/>
          <a:ext cx="3026879" cy="69497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812790</xdr:colOff>
      <xdr:row>30</xdr:row>
      <xdr:rowOff>128824</xdr:rowOff>
    </xdr:from>
    <xdr:to>
      <xdr:col>13</xdr:col>
      <xdr:colOff>40913</xdr:colOff>
      <xdr:row>36</xdr:row>
      <xdr:rowOff>15935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B00-000053000000}"/>
            </a:ext>
          </a:extLst>
        </xdr:cNvPr>
        <xdr:cNvSpPr/>
      </xdr:nvSpPr>
      <xdr:spPr>
        <a:xfrm>
          <a:off x="9067790" y="6224824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Pyrolysis (EOL)</a:t>
          </a:r>
        </a:p>
        <a:p>
          <a:pPr algn="ctr"/>
          <a:r>
            <a:rPr lang="en-US"/>
            <a:t>(7)</a:t>
          </a:r>
        </a:p>
      </xdr:txBody>
    </xdr:sp>
    <xdr:clientData/>
  </xdr:twoCellAnchor>
  <xdr:twoCellAnchor>
    <xdr:from>
      <xdr:col>2</xdr:col>
      <xdr:colOff>193799</xdr:colOff>
      <xdr:row>23</xdr:row>
      <xdr:rowOff>71786</xdr:rowOff>
    </xdr:from>
    <xdr:to>
      <xdr:col>2</xdr:col>
      <xdr:colOff>622300</xdr:colOff>
      <xdr:row>25</xdr:row>
      <xdr:rowOff>8172</xdr:rowOff>
    </xdr:to>
    <xdr:sp macro="" textlink="">
      <xdr:nvSpPr>
        <xdr:cNvPr id="84" name="TextBox 19">
          <a:extLst>
            <a:ext uri="{FF2B5EF4-FFF2-40B4-BE49-F238E27FC236}">
              <a16:creationId xmlns:a16="http://schemas.microsoft.com/office/drawing/2014/main" id="{00000000-0008-0000-0B00-000054000000}"/>
            </a:ext>
          </a:extLst>
        </xdr:cNvPr>
        <xdr:cNvSpPr txBox="1"/>
      </xdr:nvSpPr>
      <xdr:spPr>
        <a:xfrm>
          <a:off x="1844799" y="4745386"/>
          <a:ext cx="428501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Z</a:t>
          </a:r>
          <a:r>
            <a:rPr lang="en-US" sz="1600" baseline="-25000"/>
            <a:t>0</a:t>
          </a:r>
        </a:p>
      </xdr:txBody>
    </xdr:sp>
    <xdr:clientData/>
  </xdr:twoCellAnchor>
  <xdr:twoCellAnchor>
    <xdr:from>
      <xdr:col>12</xdr:col>
      <xdr:colOff>14102</xdr:colOff>
      <xdr:row>26</xdr:row>
      <xdr:rowOff>202901</xdr:rowOff>
    </xdr:from>
    <xdr:to>
      <xdr:col>12</xdr:col>
      <xdr:colOff>14135</xdr:colOff>
      <xdr:row>30</xdr:row>
      <xdr:rowOff>128824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B00-000058000000}"/>
            </a:ext>
          </a:extLst>
        </xdr:cNvPr>
        <xdr:cNvCxnSpPr>
          <a:cxnSpLocks/>
          <a:stCxn id="5" idx="2"/>
          <a:endCxn id="83" idx="0"/>
        </xdr:cNvCxnSpPr>
      </xdr:nvCxnSpPr>
      <xdr:spPr>
        <a:xfrm flipH="1">
          <a:off x="9920102" y="5486101"/>
          <a:ext cx="33" cy="7387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222147</xdr:colOff>
      <xdr:row>15</xdr:row>
      <xdr:rowOff>89692</xdr:rowOff>
    </xdr:from>
    <xdr:to>
      <xdr:col>16</xdr:col>
      <xdr:colOff>591292</xdr:colOff>
      <xdr:row>24</xdr:row>
      <xdr:rowOff>99889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00000000-0008-0000-0B00-00005B000000}"/>
            </a:ext>
          </a:extLst>
        </xdr:cNvPr>
        <xdr:cNvCxnSpPr>
          <a:cxnSpLocks/>
          <a:stCxn id="12" idx="2"/>
          <a:endCxn id="65" idx="0"/>
        </xdr:cNvCxnSpPr>
      </xdr:nvCxnSpPr>
      <xdr:spPr>
        <a:xfrm rot="16200000" flipH="1">
          <a:off x="7742221" y="-1080382"/>
          <a:ext cx="1838997" cy="102751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471303</xdr:colOff>
      <xdr:row>15</xdr:row>
      <xdr:rowOff>104834</xdr:rowOff>
    </xdr:from>
    <xdr:to>
      <xdr:col>16</xdr:col>
      <xdr:colOff>591293</xdr:colOff>
      <xdr:row>24</xdr:row>
      <xdr:rowOff>99889</xdr:rowOff>
    </xdr:to>
    <xdr:cxnSp macro="">
      <xdr:nvCxnSpPr>
        <xdr:cNvPr id="96" name="Elbow Connector 95">
          <a:extLst>
            <a:ext uri="{FF2B5EF4-FFF2-40B4-BE49-F238E27FC236}">
              <a16:creationId xmlns:a16="http://schemas.microsoft.com/office/drawing/2014/main" id="{00000000-0008-0000-0B00-000060000000}"/>
            </a:ext>
          </a:extLst>
        </xdr:cNvPr>
        <xdr:cNvCxnSpPr>
          <a:cxnSpLocks/>
          <a:stCxn id="47" idx="2"/>
          <a:endCxn id="65" idx="0"/>
        </xdr:cNvCxnSpPr>
      </xdr:nvCxnSpPr>
      <xdr:spPr>
        <a:xfrm rot="16200000" flipH="1">
          <a:off x="8699870" y="-122733"/>
          <a:ext cx="1823855" cy="837499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200365</xdr:colOff>
      <xdr:row>26</xdr:row>
      <xdr:rowOff>202901</xdr:rowOff>
    </xdr:from>
    <xdr:to>
      <xdr:col>16</xdr:col>
      <xdr:colOff>591293</xdr:colOff>
      <xdr:row>29</xdr:row>
      <xdr:rowOff>190200</xdr:rowOff>
    </xdr:to>
    <xdr:cxnSp macro="">
      <xdr:nvCxnSpPr>
        <xdr:cNvPr id="103" name="Elbow Connector 102">
          <a:extLst>
            <a:ext uri="{FF2B5EF4-FFF2-40B4-BE49-F238E27FC236}">
              <a16:creationId xmlns:a16="http://schemas.microsoft.com/office/drawing/2014/main" id="{00000000-0008-0000-0B00-000067000000}"/>
            </a:ext>
          </a:extLst>
        </xdr:cNvPr>
        <xdr:cNvCxnSpPr>
          <a:cxnSpLocks/>
          <a:stCxn id="2" idx="2"/>
          <a:endCxn id="65" idx="2"/>
        </xdr:cNvCxnSpPr>
      </xdr:nvCxnSpPr>
      <xdr:spPr>
        <a:xfrm rot="16200000" flipH="1">
          <a:off x="8352379" y="636087"/>
          <a:ext cx="596899" cy="10296928"/>
        </a:xfrm>
        <a:prstGeom prst="bentConnector3">
          <a:avLst>
            <a:gd name="adj1" fmla="val 13829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612899</xdr:colOff>
      <xdr:row>5</xdr:row>
      <xdr:rowOff>46386</xdr:rowOff>
    </xdr:from>
    <xdr:to>
      <xdr:col>8</xdr:col>
      <xdr:colOff>61559</xdr:colOff>
      <xdr:row>8</xdr:row>
      <xdr:rowOff>30025</xdr:rowOff>
    </xdr:to>
    <xdr:sp macro="" textlink="">
      <xdr:nvSpPr>
        <xdr:cNvPr id="110" name="TextBox 19">
          <a:extLst>
            <a:ext uri="{FF2B5EF4-FFF2-40B4-BE49-F238E27FC236}">
              <a16:creationId xmlns:a16="http://schemas.microsoft.com/office/drawing/2014/main" id="{00000000-0008-0000-0B00-00006E000000}"/>
            </a:ext>
          </a:extLst>
        </xdr:cNvPr>
        <xdr:cNvSpPr txBox="1"/>
      </xdr:nvSpPr>
      <xdr:spPr>
        <a:xfrm>
          <a:off x="5565899" y="1062386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3</xdr:col>
      <xdr:colOff>28699</xdr:colOff>
      <xdr:row>5</xdr:row>
      <xdr:rowOff>46386</xdr:rowOff>
    </xdr:from>
    <xdr:to>
      <xdr:col>4</xdr:col>
      <xdr:colOff>302859</xdr:colOff>
      <xdr:row>8</xdr:row>
      <xdr:rowOff>30025</xdr:rowOff>
    </xdr:to>
    <xdr:sp macro="" textlink="">
      <xdr:nvSpPr>
        <xdr:cNvPr id="111" name="TextBox 19">
          <a:extLst>
            <a:ext uri="{FF2B5EF4-FFF2-40B4-BE49-F238E27FC236}">
              <a16:creationId xmlns:a16="http://schemas.microsoft.com/office/drawing/2014/main" id="{00000000-0008-0000-0B00-00006F000000}"/>
            </a:ext>
          </a:extLst>
        </xdr:cNvPr>
        <xdr:cNvSpPr txBox="1"/>
      </xdr:nvSpPr>
      <xdr:spPr>
        <a:xfrm>
          <a:off x="2505199" y="1062386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5</xdr:col>
      <xdr:colOff>777999</xdr:colOff>
      <xdr:row>4</xdr:row>
      <xdr:rowOff>198786</xdr:rowOff>
    </xdr:from>
    <xdr:to>
      <xdr:col>6</xdr:col>
      <xdr:colOff>698500</xdr:colOff>
      <xdr:row>7</xdr:row>
      <xdr:rowOff>182425</xdr:rowOff>
    </xdr:to>
    <xdr:sp macro="" textlink="">
      <xdr:nvSpPr>
        <xdr:cNvPr id="112" name="TextBox 19">
          <a:extLst>
            <a:ext uri="{FF2B5EF4-FFF2-40B4-BE49-F238E27FC236}">
              <a16:creationId xmlns:a16="http://schemas.microsoft.com/office/drawing/2014/main" id="{00000000-0008-0000-0B00-000070000000}"/>
            </a:ext>
          </a:extLst>
        </xdr:cNvPr>
        <xdr:cNvSpPr txBox="1"/>
      </xdr:nvSpPr>
      <xdr:spPr>
        <a:xfrm>
          <a:off x="4905499" y="1011586"/>
          <a:ext cx="746001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(12)</a:t>
          </a:r>
        </a:p>
      </xdr:txBody>
    </xdr:sp>
    <xdr:clientData/>
  </xdr:twoCellAnchor>
  <xdr:twoCellAnchor>
    <xdr:from>
      <xdr:col>11</xdr:col>
      <xdr:colOff>466326</xdr:colOff>
      <xdr:row>36</xdr:row>
      <xdr:rowOff>29227</xdr:rowOff>
    </xdr:from>
    <xdr:to>
      <xdr:col>11</xdr:col>
      <xdr:colOff>469900</xdr:colOff>
      <xdr:row>38</xdr:row>
      <xdr:rowOff>76200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0000000-0008-0000-0B00-000072000000}"/>
            </a:ext>
          </a:extLst>
        </xdr:cNvPr>
        <xdr:cNvCxnSpPr>
          <a:cxnSpLocks/>
        </xdr:cNvCxnSpPr>
      </xdr:nvCxnSpPr>
      <xdr:spPr>
        <a:xfrm>
          <a:off x="9546826" y="7344427"/>
          <a:ext cx="3574" cy="4533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301226</xdr:colOff>
      <xdr:row>36</xdr:row>
      <xdr:rowOff>29227</xdr:rowOff>
    </xdr:from>
    <xdr:to>
      <xdr:col>12</xdr:col>
      <xdr:colOff>304800</xdr:colOff>
      <xdr:row>38</xdr:row>
      <xdr:rowOff>76200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00000000-0008-0000-0B00-000074000000}"/>
            </a:ext>
          </a:extLst>
        </xdr:cNvPr>
        <xdr:cNvCxnSpPr>
          <a:cxnSpLocks/>
        </xdr:cNvCxnSpPr>
      </xdr:nvCxnSpPr>
      <xdr:spPr>
        <a:xfrm>
          <a:off x="10207226" y="7344427"/>
          <a:ext cx="3574" cy="4533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92199</xdr:colOff>
      <xdr:row>38</xdr:row>
      <xdr:rowOff>20986</xdr:rowOff>
    </xdr:from>
    <xdr:to>
      <xdr:col>12</xdr:col>
      <xdr:colOff>12700</xdr:colOff>
      <xdr:row>41</xdr:row>
      <xdr:rowOff>4625</xdr:rowOff>
    </xdr:to>
    <xdr:sp macro="" textlink="">
      <xdr:nvSpPr>
        <xdr:cNvPr id="117" name="TextBox 19">
          <a:extLst>
            <a:ext uri="{FF2B5EF4-FFF2-40B4-BE49-F238E27FC236}">
              <a16:creationId xmlns:a16="http://schemas.microsoft.com/office/drawing/2014/main" id="{00000000-0008-0000-0B00-000075000000}"/>
            </a:ext>
          </a:extLst>
        </xdr:cNvPr>
        <xdr:cNvSpPr txBox="1"/>
      </xdr:nvSpPr>
      <xdr:spPr>
        <a:xfrm>
          <a:off x="9172699" y="7742586"/>
          <a:ext cx="746001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(12)</a:t>
          </a:r>
        </a:p>
      </xdr:txBody>
    </xdr:sp>
    <xdr:clientData/>
  </xdr:twoCellAnchor>
  <xdr:twoCellAnchor>
    <xdr:from>
      <xdr:col>11</xdr:col>
      <xdr:colOff>803399</xdr:colOff>
      <xdr:row>38</xdr:row>
      <xdr:rowOff>33686</xdr:rowOff>
    </xdr:from>
    <xdr:to>
      <xdr:col>13</xdr:col>
      <xdr:colOff>252059</xdr:colOff>
      <xdr:row>41</xdr:row>
      <xdr:rowOff>17325</xdr:rowOff>
    </xdr:to>
    <xdr:sp macro="" textlink="">
      <xdr:nvSpPr>
        <xdr:cNvPr id="118" name="TextBox 19">
          <a:extLst>
            <a:ext uri="{FF2B5EF4-FFF2-40B4-BE49-F238E27FC236}">
              <a16:creationId xmlns:a16="http://schemas.microsoft.com/office/drawing/2014/main" id="{00000000-0008-0000-0B00-000076000000}"/>
            </a:ext>
          </a:extLst>
        </xdr:cNvPr>
        <xdr:cNvSpPr txBox="1"/>
      </xdr:nvSpPr>
      <xdr:spPr>
        <a:xfrm>
          <a:off x="9883899" y="7755286"/>
          <a:ext cx="109966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(11)</a:t>
          </a:r>
        </a:p>
      </xdr:txBody>
    </xdr:sp>
    <xdr:clientData/>
  </xdr:twoCellAnchor>
  <xdr:twoCellAnchor>
    <xdr:from>
      <xdr:col>0</xdr:col>
      <xdr:colOff>549399</xdr:colOff>
      <xdr:row>26</xdr:row>
      <xdr:rowOff>46386</xdr:rowOff>
    </xdr:from>
    <xdr:to>
      <xdr:col>1</xdr:col>
      <xdr:colOff>823559</xdr:colOff>
      <xdr:row>30</xdr:row>
      <xdr:rowOff>77279</xdr:rowOff>
    </xdr:to>
    <xdr:sp macro="" textlink="">
      <xdr:nvSpPr>
        <xdr:cNvPr id="119" name="TextBox 19">
          <a:extLst>
            <a:ext uri="{FF2B5EF4-FFF2-40B4-BE49-F238E27FC236}">
              <a16:creationId xmlns:a16="http://schemas.microsoft.com/office/drawing/2014/main" id="{00000000-0008-0000-0B00-000077000000}"/>
            </a:ext>
          </a:extLst>
        </xdr:cNvPr>
        <xdr:cNvSpPr txBox="1"/>
      </xdr:nvSpPr>
      <xdr:spPr>
        <a:xfrm>
          <a:off x="549399" y="5329586"/>
          <a:ext cx="1099660" cy="84369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Input</a:t>
          </a:r>
        </a:p>
        <a:p>
          <a:pPr algn="ctr"/>
          <a:r>
            <a:rPr lang="en-US" sz="1600"/>
            <a:t>(10)</a:t>
          </a:r>
        </a:p>
      </xdr:txBody>
    </xdr:sp>
    <xdr:clientData/>
  </xdr:twoCellAnchor>
  <xdr:twoCellAnchor>
    <xdr:from>
      <xdr:col>12</xdr:col>
      <xdr:colOff>14102</xdr:colOff>
      <xdr:row>23</xdr:row>
      <xdr:rowOff>50501</xdr:rowOff>
    </xdr:from>
    <xdr:to>
      <xdr:col>16</xdr:col>
      <xdr:colOff>603992</xdr:colOff>
      <xdr:row>36</xdr:row>
      <xdr:rowOff>15935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00000000-0008-0000-0B00-000079000000}"/>
            </a:ext>
          </a:extLst>
        </xdr:cNvPr>
        <xdr:cNvCxnSpPr>
          <a:cxnSpLocks/>
          <a:stCxn id="83" idx="2"/>
          <a:endCxn id="6" idx="2"/>
        </xdr:cNvCxnSpPr>
      </xdr:nvCxnSpPr>
      <xdr:spPr>
        <a:xfrm rot="5400000" flipH="1" flipV="1">
          <a:off x="10562530" y="4081673"/>
          <a:ext cx="2607034" cy="3891890"/>
        </a:xfrm>
        <a:prstGeom prst="bentConnector3">
          <a:avLst>
            <a:gd name="adj1" fmla="val -876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357161</xdr:colOff>
      <xdr:row>2</xdr:row>
      <xdr:rowOff>63501</xdr:rowOff>
    </xdr:from>
    <xdr:to>
      <xdr:col>4</xdr:col>
      <xdr:colOff>410784</xdr:colOff>
      <xdr:row>7</xdr:row>
      <xdr:rowOff>153812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08161" y="4699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(0)</a:t>
          </a:r>
        </a:p>
      </xdr:txBody>
    </xdr:sp>
    <xdr:clientData/>
  </xdr:twoCellAnchor>
  <xdr:twoCellAnchor>
    <xdr:from>
      <xdr:col>5</xdr:col>
      <xdr:colOff>19918</xdr:colOff>
      <xdr:row>2</xdr:row>
      <xdr:rowOff>63501</xdr:rowOff>
    </xdr:from>
    <xdr:to>
      <xdr:col>7</xdr:col>
      <xdr:colOff>73541</xdr:colOff>
      <xdr:row>7</xdr:row>
      <xdr:rowOff>153812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47418" y="4699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Service </a:t>
          </a:r>
        </a:p>
        <a:p>
          <a:pPr algn="ctr"/>
          <a:r>
            <a:rPr lang="en-US"/>
            <a:t>Provider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7</xdr:col>
      <xdr:colOff>508175</xdr:colOff>
      <xdr:row>2</xdr:row>
      <xdr:rowOff>63501</xdr:rowOff>
    </xdr:from>
    <xdr:to>
      <xdr:col>9</xdr:col>
      <xdr:colOff>561798</xdr:colOff>
      <xdr:row>7</xdr:row>
      <xdr:rowOff>153812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286675" y="4699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User / Consumer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10</xdr:col>
      <xdr:colOff>170932</xdr:colOff>
      <xdr:row>2</xdr:row>
      <xdr:rowOff>63500</xdr:rowOff>
    </xdr:from>
    <xdr:to>
      <xdr:col>12</xdr:col>
      <xdr:colOff>224555</xdr:colOff>
      <xdr:row>7</xdr:row>
      <xdr:rowOff>153811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425932" y="46990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Collection (EoL)</a:t>
          </a:r>
        </a:p>
        <a:p>
          <a:pPr algn="ctr"/>
          <a:r>
            <a:rPr lang="en-US"/>
            <a:t>(3) </a:t>
          </a:r>
        </a:p>
      </xdr:txBody>
    </xdr:sp>
    <xdr:clientData/>
  </xdr:twoCellAnchor>
  <xdr:twoCellAnchor>
    <xdr:from>
      <xdr:col>12</xdr:col>
      <xdr:colOff>659189</xdr:colOff>
      <xdr:row>2</xdr:row>
      <xdr:rowOff>63500</xdr:rowOff>
    </xdr:from>
    <xdr:to>
      <xdr:col>14</xdr:col>
      <xdr:colOff>712812</xdr:colOff>
      <xdr:row>7</xdr:row>
      <xdr:rowOff>153811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565189" y="46990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(5)</a:t>
          </a:r>
        </a:p>
      </xdr:txBody>
    </xdr:sp>
    <xdr:clientData/>
  </xdr:twoCellAnchor>
  <xdr:twoCellAnchor>
    <xdr:from>
      <xdr:col>1</xdr:col>
      <xdr:colOff>748027</xdr:colOff>
      <xdr:row>5</xdr:row>
      <xdr:rowOff>7057</xdr:rowOff>
    </xdr:from>
    <xdr:to>
      <xdr:col>2</xdr:col>
      <xdr:colOff>357161</xdr:colOff>
      <xdr:row>5</xdr:row>
      <xdr:rowOff>7060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cxnSpLocks/>
          <a:endCxn id="2" idx="1"/>
        </xdr:cNvCxnSpPr>
      </xdr:nvCxnSpPr>
      <xdr:spPr>
        <a:xfrm flipV="1">
          <a:off x="1573527" y="102305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410784</xdr:colOff>
      <xdr:row>5</xdr:row>
      <xdr:rowOff>7057</xdr:rowOff>
    </xdr:from>
    <xdr:to>
      <xdr:col>5</xdr:col>
      <xdr:colOff>19918</xdr:colOff>
      <xdr:row>5</xdr:row>
      <xdr:rowOff>7057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712784" y="10230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73541</xdr:colOff>
      <xdr:row>5</xdr:row>
      <xdr:rowOff>7057</xdr:rowOff>
    </xdr:from>
    <xdr:to>
      <xdr:col>7</xdr:col>
      <xdr:colOff>508175</xdr:colOff>
      <xdr:row>5</xdr:row>
      <xdr:rowOff>7057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852041" y="10230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561798</xdr:colOff>
      <xdr:row>5</xdr:row>
      <xdr:rowOff>7056</xdr:rowOff>
    </xdr:from>
    <xdr:to>
      <xdr:col>10</xdr:col>
      <xdr:colOff>170932</xdr:colOff>
      <xdr:row>5</xdr:row>
      <xdr:rowOff>7057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991298" y="1023056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224555</xdr:colOff>
      <xdr:row>5</xdr:row>
      <xdr:rowOff>7056</xdr:rowOff>
    </xdr:from>
    <xdr:to>
      <xdr:col>12</xdr:col>
      <xdr:colOff>659189</xdr:colOff>
      <xdr:row>5</xdr:row>
      <xdr:rowOff>7056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0130555" y="102305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508175</xdr:colOff>
      <xdr:row>11</xdr:row>
      <xdr:rowOff>167928</xdr:rowOff>
    </xdr:from>
    <xdr:to>
      <xdr:col>9</xdr:col>
      <xdr:colOff>561798</xdr:colOff>
      <xdr:row>17</xdr:row>
      <xdr:rowOff>55039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286675" y="2403128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Reuse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9</xdr:col>
      <xdr:colOff>561798</xdr:colOff>
      <xdr:row>5</xdr:row>
      <xdr:rowOff>7057</xdr:rowOff>
    </xdr:from>
    <xdr:to>
      <xdr:col>9</xdr:col>
      <xdr:colOff>574498</xdr:colOff>
      <xdr:row>14</xdr:row>
      <xdr:rowOff>111484</xdr:rowOff>
    </xdr:to>
    <xdr:cxnSp macro="">
      <xdr:nvCxnSpPr>
        <xdr:cNvPr id="13" name="Curved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4" idx="3"/>
          <a:endCxn id="12" idx="3"/>
        </xdr:cNvCxnSpPr>
      </xdr:nvCxnSpPr>
      <xdr:spPr>
        <a:xfrm>
          <a:off x="7991298" y="1023057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508175</xdr:colOff>
      <xdr:row>5</xdr:row>
      <xdr:rowOff>7058</xdr:rowOff>
    </xdr:from>
    <xdr:to>
      <xdr:col>7</xdr:col>
      <xdr:colOff>520875</xdr:colOff>
      <xdr:row>14</xdr:row>
      <xdr:rowOff>111485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cxnSpLocks/>
          <a:stCxn id="12" idx="1"/>
          <a:endCxn id="4" idx="1"/>
        </xdr:cNvCxnSpPr>
      </xdr:nvCxnSpPr>
      <xdr:spPr>
        <a:xfrm rot="10800000">
          <a:off x="6286675" y="1023058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534987</xdr:colOff>
      <xdr:row>7</xdr:row>
      <xdr:rowOff>153811</xdr:rowOff>
    </xdr:from>
    <xdr:to>
      <xdr:col>13</xdr:col>
      <xdr:colOff>686001</xdr:colOff>
      <xdr:row>17</xdr:row>
      <xdr:rowOff>55039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cxnSpLocks/>
          <a:stCxn id="12" idx="2"/>
          <a:endCxn id="6" idx="2"/>
        </xdr:cNvCxnSpPr>
      </xdr:nvCxnSpPr>
      <xdr:spPr>
        <a:xfrm rot="5400000" flipH="1" flipV="1">
          <a:off x="8311630" y="403568"/>
          <a:ext cx="1933228" cy="4278514"/>
        </a:xfrm>
        <a:prstGeom prst="bentConnector3">
          <a:avLst>
            <a:gd name="adj1" fmla="val -1182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3</xdr:row>
      <xdr:rowOff>121067</xdr:rowOff>
    </xdr:from>
    <xdr:to>
      <xdr:col>1</xdr:col>
      <xdr:colOff>769333</xdr:colOff>
      <xdr:row>6</xdr:row>
      <xdr:rowOff>96242</xdr:rowOff>
    </xdr:to>
    <xdr:sp macro="" textlink="">
      <xdr:nvSpPr>
        <xdr:cNvPr id="16" name="TextBox 7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04800" y="730667"/>
          <a:ext cx="129003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</a:t>
          </a:r>
        </a:p>
        <a:p>
          <a:pPr algn="ctr"/>
          <a:r>
            <a:rPr lang="en-US" sz="1600"/>
            <a:t>Raw Material</a:t>
          </a:r>
        </a:p>
      </xdr:txBody>
    </xdr:sp>
    <xdr:clientData/>
  </xdr:twoCellAnchor>
  <xdr:twoCellAnchor>
    <xdr:from>
      <xdr:col>2</xdr:col>
      <xdr:colOff>774838</xdr:colOff>
      <xdr:row>7</xdr:row>
      <xdr:rowOff>153811</xdr:rowOff>
    </xdr:from>
    <xdr:to>
      <xdr:col>2</xdr:col>
      <xdr:colOff>774848</xdr:colOff>
      <xdr:row>10</xdr:row>
      <xdr:rowOff>5875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cxnSpLocks/>
        </xdr:cNvCxnSpPr>
      </xdr:nvCxnSpPr>
      <xdr:spPr>
        <a:xfrm flipH="1">
          <a:off x="2425838" y="15762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225010</xdr:colOff>
      <xdr:row>10</xdr:row>
      <xdr:rowOff>9880</xdr:rowOff>
    </xdr:from>
    <xdr:to>
      <xdr:col>3</xdr:col>
      <xdr:colOff>499170</xdr:colOff>
      <xdr:row>11</xdr:row>
      <xdr:rowOff>145234</xdr:rowOff>
    </xdr:to>
    <xdr:sp macro="" textlink="">
      <xdr:nvSpPr>
        <xdr:cNvPr id="19" name="TextBox 9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876010" y="20418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6</xdr:col>
      <xdr:colOff>40377</xdr:colOff>
      <xdr:row>7</xdr:row>
      <xdr:rowOff>153811</xdr:rowOff>
    </xdr:from>
    <xdr:to>
      <xdr:col>6</xdr:col>
      <xdr:colOff>40387</xdr:colOff>
      <xdr:row>10</xdr:row>
      <xdr:rowOff>5875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cxnSpLocks/>
        </xdr:cNvCxnSpPr>
      </xdr:nvCxnSpPr>
      <xdr:spPr>
        <a:xfrm flipH="1">
          <a:off x="4993377" y="15762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316049</xdr:colOff>
      <xdr:row>10</xdr:row>
      <xdr:rowOff>9880</xdr:rowOff>
    </xdr:from>
    <xdr:to>
      <xdr:col>6</xdr:col>
      <xdr:colOff>590209</xdr:colOff>
      <xdr:row>11</xdr:row>
      <xdr:rowOff>145234</xdr:rowOff>
    </xdr:to>
    <xdr:sp macro="" textlink="">
      <xdr:nvSpPr>
        <xdr:cNvPr id="21" name="TextBox 9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3549" y="20418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534985</xdr:colOff>
      <xdr:row>7</xdr:row>
      <xdr:rowOff>153811</xdr:rowOff>
    </xdr:from>
    <xdr:to>
      <xdr:col>8</xdr:col>
      <xdr:colOff>534995</xdr:colOff>
      <xdr:row>10</xdr:row>
      <xdr:rowOff>5875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cxnSpLocks/>
        </xdr:cNvCxnSpPr>
      </xdr:nvCxnSpPr>
      <xdr:spPr>
        <a:xfrm flipH="1">
          <a:off x="7138985" y="15762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2334</xdr:colOff>
      <xdr:row>10</xdr:row>
      <xdr:rowOff>9880</xdr:rowOff>
    </xdr:from>
    <xdr:to>
      <xdr:col>9</xdr:col>
      <xdr:colOff>489479</xdr:colOff>
      <xdr:row>11</xdr:row>
      <xdr:rowOff>154228</xdr:rowOff>
    </xdr:to>
    <xdr:sp macro="" textlink="">
      <xdr:nvSpPr>
        <xdr:cNvPr id="23" name="TextBox 99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6564001" y="1994255"/>
          <a:ext cx="1307353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11</xdr:col>
      <xdr:colOff>171455</xdr:colOff>
      <xdr:row>7</xdr:row>
      <xdr:rowOff>151105</xdr:rowOff>
    </xdr:from>
    <xdr:to>
      <xdr:col>11</xdr:col>
      <xdr:colOff>171465</xdr:colOff>
      <xdr:row>10</xdr:row>
      <xdr:rowOff>3169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cxnSpLocks/>
        </xdr:cNvCxnSpPr>
      </xdr:nvCxnSpPr>
      <xdr:spPr>
        <a:xfrm flipH="1">
          <a:off x="9251955" y="1573505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483089</xdr:colOff>
      <xdr:row>9</xdr:row>
      <xdr:rowOff>174980</xdr:rowOff>
    </xdr:from>
    <xdr:to>
      <xdr:col>11</xdr:col>
      <xdr:colOff>757249</xdr:colOff>
      <xdr:row>11</xdr:row>
      <xdr:rowOff>107134</xdr:rowOff>
    </xdr:to>
    <xdr:sp macro="" textlink="">
      <xdr:nvSpPr>
        <xdr:cNvPr id="25" name="TextBox 10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8738089" y="200378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14</xdr:col>
      <xdr:colOff>366128</xdr:colOff>
      <xdr:row>7</xdr:row>
      <xdr:rowOff>155567</xdr:rowOff>
    </xdr:from>
    <xdr:to>
      <xdr:col>14</xdr:col>
      <xdr:colOff>366138</xdr:colOff>
      <xdr:row>10</xdr:row>
      <xdr:rowOff>7631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cxnSpLocks/>
        </xdr:cNvCxnSpPr>
      </xdr:nvCxnSpPr>
      <xdr:spPr>
        <a:xfrm flipH="1">
          <a:off x="11923128" y="1577967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629153</xdr:colOff>
      <xdr:row>10</xdr:row>
      <xdr:rowOff>9880</xdr:rowOff>
    </xdr:from>
    <xdr:to>
      <xdr:col>15</xdr:col>
      <xdr:colOff>542396</xdr:colOff>
      <xdr:row>11</xdr:row>
      <xdr:rowOff>154228</xdr:rowOff>
    </xdr:to>
    <xdr:sp macro="" textlink="">
      <xdr:nvSpPr>
        <xdr:cNvPr id="27" name="TextBox 103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11291861" y="1994255"/>
          <a:ext cx="155366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228069</xdr:colOff>
      <xdr:row>17</xdr:row>
      <xdr:rowOff>46179</xdr:rowOff>
    </xdr:from>
    <xdr:to>
      <xdr:col>8</xdr:col>
      <xdr:colOff>228079</xdr:colOff>
      <xdr:row>19</xdr:row>
      <xdr:rowOff>101443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cxnSpLocks/>
        </xdr:cNvCxnSpPr>
      </xdr:nvCxnSpPr>
      <xdr:spPr>
        <a:xfrm flipH="1">
          <a:off x="6832069" y="350057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503741</xdr:colOff>
      <xdr:row>19</xdr:row>
      <xdr:rowOff>105448</xdr:rowOff>
    </xdr:from>
    <xdr:to>
      <xdr:col>8</xdr:col>
      <xdr:colOff>777901</xdr:colOff>
      <xdr:row>21</xdr:row>
      <xdr:rowOff>37602</xdr:rowOff>
    </xdr:to>
    <xdr:sp macro="" textlink="">
      <xdr:nvSpPr>
        <xdr:cNvPr id="29" name="TextBox 10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6282241" y="3966248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3</xdr:col>
      <xdr:colOff>383974</xdr:colOff>
      <xdr:row>2</xdr:row>
      <xdr:rowOff>63500</xdr:rowOff>
    </xdr:from>
    <xdr:to>
      <xdr:col>13</xdr:col>
      <xdr:colOff>686002</xdr:colOff>
      <xdr:row>2</xdr:row>
      <xdr:rowOff>63501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cxnSpLocks/>
          <a:stCxn id="2" idx="0"/>
          <a:endCxn id="6" idx="0"/>
        </xdr:cNvCxnSpPr>
      </xdr:nvCxnSpPr>
      <xdr:spPr>
        <a:xfrm rot="5400000" flipH="1" flipV="1">
          <a:off x="7138987" y="-3808613"/>
          <a:ext cx="1" cy="8557028"/>
        </a:xfrm>
        <a:prstGeom prst="bentConnector3">
          <a:avLst>
            <a:gd name="adj1" fmla="val 228601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446061</xdr:colOff>
      <xdr:row>15</xdr:row>
      <xdr:rowOff>141238</xdr:rowOff>
    </xdr:from>
    <xdr:to>
      <xdr:col>4</xdr:col>
      <xdr:colOff>499684</xdr:colOff>
      <xdr:row>21</xdr:row>
      <xdr:rowOff>28349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097061" y="31892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5</xdr:col>
      <xdr:colOff>108818</xdr:colOff>
      <xdr:row>15</xdr:row>
      <xdr:rowOff>141238</xdr:rowOff>
    </xdr:from>
    <xdr:to>
      <xdr:col>7</xdr:col>
      <xdr:colOff>162441</xdr:colOff>
      <xdr:row>21</xdr:row>
      <xdr:rowOff>28349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236318" y="31892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Service </a:t>
          </a:r>
        </a:p>
        <a:p>
          <a:pPr algn="ctr"/>
          <a:r>
            <a:rPr lang="en-US"/>
            <a:t>Provider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7</xdr:col>
      <xdr:colOff>597075</xdr:colOff>
      <xdr:row>15</xdr:row>
      <xdr:rowOff>141238</xdr:rowOff>
    </xdr:from>
    <xdr:to>
      <xdr:col>9</xdr:col>
      <xdr:colOff>650698</xdr:colOff>
      <xdr:row>21</xdr:row>
      <xdr:rowOff>28349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375575" y="31892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User / Consumer</a:t>
          </a:r>
        </a:p>
        <a:p>
          <a:pPr algn="ctr"/>
          <a:r>
            <a:rPr lang="en-US"/>
            <a:t>(3)</a:t>
          </a:r>
        </a:p>
      </xdr:txBody>
    </xdr:sp>
    <xdr:clientData/>
  </xdr:twoCellAnchor>
  <xdr:twoCellAnchor>
    <xdr:from>
      <xdr:col>10</xdr:col>
      <xdr:colOff>259832</xdr:colOff>
      <xdr:row>15</xdr:row>
      <xdr:rowOff>141237</xdr:rowOff>
    </xdr:from>
    <xdr:to>
      <xdr:col>12</xdr:col>
      <xdr:colOff>313455</xdr:colOff>
      <xdr:row>21</xdr:row>
      <xdr:rowOff>28348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514832" y="318923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Collection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12</xdr:col>
      <xdr:colOff>748089</xdr:colOff>
      <xdr:row>15</xdr:row>
      <xdr:rowOff>141237</xdr:rowOff>
    </xdr:from>
    <xdr:to>
      <xdr:col>14</xdr:col>
      <xdr:colOff>801712</xdr:colOff>
      <xdr:row>21</xdr:row>
      <xdr:rowOff>28348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654089" y="318923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(6)</a:t>
          </a:r>
        </a:p>
      </xdr:txBody>
    </xdr:sp>
    <xdr:clientData/>
  </xdr:twoCellAnchor>
  <xdr:twoCellAnchor>
    <xdr:from>
      <xdr:col>2</xdr:col>
      <xdr:colOff>11427</xdr:colOff>
      <xdr:row>18</xdr:row>
      <xdr:rowOff>84794</xdr:rowOff>
    </xdr:from>
    <xdr:to>
      <xdr:col>2</xdr:col>
      <xdr:colOff>446061</xdr:colOff>
      <xdr:row>18</xdr:row>
      <xdr:rowOff>84797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/>
          <a:endCxn id="2" idx="1"/>
        </xdr:cNvCxnSpPr>
      </xdr:nvCxnSpPr>
      <xdr:spPr>
        <a:xfrm flipV="1">
          <a:off x="1662427" y="3742394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499684</xdr:colOff>
      <xdr:row>18</xdr:row>
      <xdr:rowOff>84794</xdr:rowOff>
    </xdr:from>
    <xdr:to>
      <xdr:col>5</xdr:col>
      <xdr:colOff>108818</xdr:colOff>
      <xdr:row>18</xdr:row>
      <xdr:rowOff>84794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801684" y="374239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162441</xdr:colOff>
      <xdr:row>18</xdr:row>
      <xdr:rowOff>84794</xdr:rowOff>
    </xdr:from>
    <xdr:to>
      <xdr:col>7</xdr:col>
      <xdr:colOff>597075</xdr:colOff>
      <xdr:row>18</xdr:row>
      <xdr:rowOff>84794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940941" y="374239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650698</xdr:colOff>
      <xdr:row>18</xdr:row>
      <xdr:rowOff>84793</xdr:rowOff>
    </xdr:from>
    <xdr:to>
      <xdr:col>10</xdr:col>
      <xdr:colOff>259832</xdr:colOff>
      <xdr:row>18</xdr:row>
      <xdr:rowOff>84794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8080198" y="3742393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313455</xdr:colOff>
      <xdr:row>18</xdr:row>
      <xdr:rowOff>84793</xdr:rowOff>
    </xdr:from>
    <xdr:to>
      <xdr:col>12</xdr:col>
      <xdr:colOff>748089</xdr:colOff>
      <xdr:row>18</xdr:row>
      <xdr:rowOff>84793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0219455" y="3742393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108817</xdr:colOff>
      <xdr:row>6</xdr:row>
      <xdr:rowOff>115835</xdr:rowOff>
    </xdr:from>
    <xdr:to>
      <xdr:col>7</xdr:col>
      <xdr:colOff>162440</xdr:colOff>
      <xdr:row>12</xdr:row>
      <xdr:rowOff>2946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236317" y="133503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Redistribute (EoL) </a:t>
          </a:r>
        </a:p>
        <a:p>
          <a:pPr algn="ctr"/>
          <a:r>
            <a:rPr lang="en-US"/>
            <a:t>(5)</a:t>
          </a:r>
        </a:p>
      </xdr:txBody>
    </xdr:sp>
    <xdr:clientData/>
  </xdr:twoCellAnchor>
  <xdr:twoCellAnchor>
    <xdr:from>
      <xdr:col>6</xdr:col>
      <xdr:colOff>135630</xdr:colOff>
      <xdr:row>12</xdr:row>
      <xdr:rowOff>2945</xdr:rowOff>
    </xdr:from>
    <xdr:to>
      <xdr:col>13</xdr:col>
      <xdr:colOff>774902</xdr:colOff>
      <xdr:row>15</xdr:row>
      <xdr:rowOff>141236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cxnSpLocks/>
          <a:stCxn id="12" idx="2"/>
          <a:endCxn id="6" idx="0"/>
        </xdr:cNvCxnSpPr>
      </xdr:nvCxnSpPr>
      <xdr:spPr>
        <a:xfrm rot="16200000" flipH="1">
          <a:off x="7923570" y="-393595"/>
          <a:ext cx="747891" cy="641777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162440</xdr:colOff>
      <xdr:row>9</xdr:row>
      <xdr:rowOff>59391</xdr:rowOff>
    </xdr:from>
    <xdr:to>
      <xdr:col>11</xdr:col>
      <xdr:colOff>286644</xdr:colOff>
      <xdr:row>15</xdr:row>
      <xdr:rowOff>141237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cxnSpLocks/>
          <a:stCxn id="5" idx="0"/>
          <a:endCxn id="12" idx="3"/>
        </xdr:cNvCxnSpPr>
      </xdr:nvCxnSpPr>
      <xdr:spPr>
        <a:xfrm rot="16200000" flipV="1">
          <a:off x="7003519" y="825612"/>
          <a:ext cx="1301046" cy="3426204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16</xdr:row>
      <xdr:rowOff>198804</xdr:rowOff>
    </xdr:from>
    <xdr:to>
      <xdr:col>2</xdr:col>
      <xdr:colOff>32733</xdr:colOff>
      <xdr:row>19</xdr:row>
      <xdr:rowOff>173979</xdr:rowOff>
    </xdr:to>
    <xdr:sp macro="" textlink="">
      <xdr:nvSpPr>
        <xdr:cNvPr id="15" name="TextBox 77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393700" y="3450004"/>
          <a:ext cx="129003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</a:t>
          </a:r>
        </a:p>
        <a:p>
          <a:pPr algn="ctr"/>
          <a:r>
            <a:rPr lang="en-US" sz="1600"/>
            <a:t>Raw Material</a:t>
          </a:r>
        </a:p>
      </xdr:txBody>
    </xdr:sp>
    <xdr:clientData/>
  </xdr:twoCellAnchor>
  <xdr:twoCellAnchor>
    <xdr:from>
      <xdr:col>3</xdr:col>
      <xdr:colOff>472873</xdr:colOff>
      <xdr:row>21</xdr:row>
      <xdr:rowOff>28348</xdr:rowOff>
    </xdr:from>
    <xdr:to>
      <xdr:col>13</xdr:col>
      <xdr:colOff>774901</xdr:colOff>
      <xdr:row>21</xdr:row>
      <xdr:rowOff>28349</xdr:rowOff>
    </xdr:to>
    <xdr:cxnSp macro="">
      <xdr:nvCxnSpPr>
        <xdr:cNvPr id="16" name="Elb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7227886" y="17035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38238</xdr:colOff>
      <xdr:row>21</xdr:row>
      <xdr:rowOff>28348</xdr:rowOff>
    </xdr:from>
    <xdr:to>
      <xdr:col>3</xdr:col>
      <xdr:colOff>38248</xdr:colOff>
      <xdr:row>23</xdr:row>
      <xdr:rowOff>83612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cxnSpLocks/>
        </xdr:cNvCxnSpPr>
      </xdr:nvCxnSpPr>
      <xdr:spPr>
        <a:xfrm flipH="1">
          <a:off x="2514738" y="42955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313910</xdr:colOff>
      <xdr:row>23</xdr:row>
      <xdr:rowOff>87617</xdr:rowOff>
    </xdr:from>
    <xdr:to>
      <xdr:col>3</xdr:col>
      <xdr:colOff>588070</xdr:colOff>
      <xdr:row>25</xdr:row>
      <xdr:rowOff>19771</xdr:rowOff>
    </xdr:to>
    <xdr:sp macro="" textlink="">
      <xdr:nvSpPr>
        <xdr:cNvPr id="18" name="TextBox 95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64910" y="47612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6</xdr:col>
      <xdr:colOff>129277</xdr:colOff>
      <xdr:row>21</xdr:row>
      <xdr:rowOff>28348</xdr:rowOff>
    </xdr:from>
    <xdr:to>
      <xdr:col>6</xdr:col>
      <xdr:colOff>129287</xdr:colOff>
      <xdr:row>23</xdr:row>
      <xdr:rowOff>83612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cxnSpLocks/>
        </xdr:cNvCxnSpPr>
      </xdr:nvCxnSpPr>
      <xdr:spPr>
        <a:xfrm flipH="1">
          <a:off x="5082277" y="42955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404949</xdr:colOff>
      <xdr:row>23</xdr:row>
      <xdr:rowOff>87617</xdr:rowOff>
    </xdr:from>
    <xdr:to>
      <xdr:col>6</xdr:col>
      <xdr:colOff>679109</xdr:colOff>
      <xdr:row>25</xdr:row>
      <xdr:rowOff>19771</xdr:rowOff>
    </xdr:to>
    <xdr:sp macro="" textlink="">
      <xdr:nvSpPr>
        <xdr:cNvPr id="20" name="TextBox 9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532449" y="47612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623885</xdr:colOff>
      <xdr:row>21</xdr:row>
      <xdr:rowOff>28348</xdr:rowOff>
    </xdr:from>
    <xdr:to>
      <xdr:col>8</xdr:col>
      <xdr:colOff>623895</xdr:colOff>
      <xdr:row>23</xdr:row>
      <xdr:rowOff>83612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cxnSpLocks/>
        </xdr:cNvCxnSpPr>
      </xdr:nvCxnSpPr>
      <xdr:spPr>
        <a:xfrm flipH="1">
          <a:off x="7227885" y="42955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85943</xdr:colOff>
      <xdr:row>23</xdr:row>
      <xdr:rowOff>87617</xdr:rowOff>
    </xdr:from>
    <xdr:to>
      <xdr:col>9</xdr:col>
      <xdr:colOff>360103</xdr:colOff>
      <xdr:row>25</xdr:row>
      <xdr:rowOff>19771</xdr:rowOff>
    </xdr:to>
    <xdr:sp macro="" textlink="">
      <xdr:nvSpPr>
        <xdr:cNvPr id="22" name="TextBox 9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6689943" y="47612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11</xdr:col>
      <xdr:colOff>171455</xdr:colOff>
      <xdr:row>21</xdr:row>
      <xdr:rowOff>51042</xdr:rowOff>
    </xdr:from>
    <xdr:to>
      <xdr:col>11</xdr:col>
      <xdr:colOff>171465</xdr:colOff>
      <xdr:row>23</xdr:row>
      <xdr:rowOff>106306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cxnSpLocks/>
        </xdr:cNvCxnSpPr>
      </xdr:nvCxnSpPr>
      <xdr:spPr>
        <a:xfrm flipH="1">
          <a:off x="9251955" y="431824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444989</xdr:colOff>
      <xdr:row>23</xdr:row>
      <xdr:rowOff>87617</xdr:rowOff>
    </xdr:from>
    <xdr:to>
      <xdr:col>11</xdr:col>
      <xdr:colOff>719149</xdr:colOff>
      <xdr:row>25</xdr:row>
      <xdr:rowOff>19771</xdr:rowOff>
    </xdr:to>
    <xdr:sp macro="" textlink="">
      <xdr:nvSpPr>
        <xdr:cNvPr id="24" name="TextBox 10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8699989" y="47612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14</xdr:col>
      <xdr:colOff>455028</xdr:colOff>
      <xdr:row>21</xdr:row>
      <xdr:rowOff>30104</xdr:rowOff>
    </xdr:from>
    <xdr:to>
      <xdr:col>14</xdr:col>
      <xdr:colOff>455038</xdr:colOff>
      <xdr:row>23</xdr:row>
      <xdr:rowOff>85368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>
          <a:cxnSpLocks/>
        </xdr:cNvCxnSpPr>
      </xdr:nvCxnSpPr>
      <xdr:spPr>
        <a:xfrm flipH="1">
          <a:off x="12012028" y="42973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718053</xdr:colOff>
      <xdr:row>23</xdr:row>
      <xdr:rowOff>87617</xdr:rowOff>
    </xdr:from>
    <xdr:to>
      <xdr:col>15</xdr:col>
      <xdr:colOff>166713</xdr:colOff>
      <xdr:row>25</xdr:row>
      <xdr:rowOff>19771</xdr:rowOff>
    </xdr:to>
    <xdr:sp macro="" textlink="">
      <xdr:nvSpPr>
        <xdr:cNvPr id="26" name="TextBox 103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1449553" y="47612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637304</xdr:colOff>
      <xdr:row>4</xdr:row>
      <xdr:rowOff>84197</xdr:rowOff>
    </xdr:from>
    <xdr:to>
      <xdr:col>5</xdr:col>
      <xdr:colOff>637304</xdr:colOff>
      <xdr:row>6</xdr:row>
      <xdr:rowOff>115834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cxnSpLocks/>
        </xdr:cNvCxnSpPr>
      </xdr:nvCxnSpPr>
      <xdr:spPr>
        <a:xfrm flipV="1">
          <a:off x="4764804" y="896997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108815</xdr:colOff>
      <xdr:row>2</xdr:row>
      <xdr:rowOff>25400</xdr:rowOff>
    </xdr:from>
    <xdr:to>
      <xdr:col>6</xdr:col>
      <xdr:colOff>382975</xdr:colOff>
      <xdr:row>3</xdr:row>
      <xdr:rowOff>160754</xdr:rowOff>
    </xdr:to>
    <xdr:sp macro="" textlink="">
      <xdr:nvSpPr>
        <xdr:cNvPr id="28" name="TextBox 10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4236315" y="43180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108816</xdr:colOff>
      <xdr:row>9</xdr:row>
      <xdr:rowOff>59390</xdr:rowOff>
    </xdr:from>
    <xdr:to>
      <xdr:col>5</xdr:col>
      <xdr:colOff>108817</xdr:colOff>
      <xdr:row>18</xdr:row>
      <xdr:rowOff>84793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cxnSpLocks/>
          <a:stCxn id="12" idx="1"/>
          <a:endCxn id="3" idx="1"/>
        </xdr:cNvCxnSpPr>
      </xdr:nvCxnSpPr>
      <xdr:spPr>
        <a:xfrm rot="10800000" flipH="1" flipV="1">
          <a:off x="4236316" y="1888190"/>
          <a:ext cx="1" cy="1854203"/>
        </a:xfrm>
        <a:prstGeom prst="curved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52361</xdr:colOff>
      <xdr:row>13</xdr:row>
      <xdr:rowOff>80559</xdr:rowOff>
    </xdr:from>
    <xdr:to>
      <xdr:col>4</xdr:col>
      <xdr:colOff>105984</xdr:colOff>
      <xdr:row>18</xdr:row>
      <xdr:rowOff>170870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03361" y="2722159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4</xdr:col>
      <xdr:colOff>540618</xdr:colOff>
      <xdr:row>13</xdr:row>
      <xdr:rowOff>80559</xdr:rowOff>
    </xdr:from>
    <xdr:to>
      <xdr:col>6</xdr:col>
      <xdr:colOff>594241</xdr:colOff>
      <xdr:row>18</xdr:row>
      <xdr:rowOff>170870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842618" y="2722159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Service </a:t>
          </a:r>
        </a:p>
        <a:p>
          <a:pPr algn="ctr"/>
          <a:r>
            <a:rPr lang="en-US"/>
            <a:t>Provider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7</xdr:col>
      <xdr:colOff>203375</xdr:colOff>
      <xdr:row>13</xdr:row>
      <xdr:rowOff>80559</xdr:rowOff>
    </xdr:from>
    <xdr:to>
      <xdr:col>9</xdr:col>
      <xdr:colOff>256998</xdr:colOff>
      <xdr:row>18</xdr:row>
      <xdr:rowOff>170870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981875" y="2722159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User / Consumer</a:t>
          </a:r>
        </a:p>
        <a:p>
          <a:pPr algn="ctr"/>
          <a:r>
            <a:rPr lang="en-US"/>
            <a:t>(3)</a:t>
          </a:r>
        </a:p>
      </xdr:txBody>
    </xdr:sp>
    <xdr:clientData/>
  </xdr:twoCellAnchor>
  <xdr:twoCellAnchor>
    <xdr:from>
      <xdr:col>9</xdr:col>
      <xdr:colOff>691632</xdr:colOff>
      <xdr:row>13</xdr:row>
      <xdr:rowOff>80558</xdr:rowOff>
    </xdr:from>
    <xdr:to>
      <xdr:col>11</xdr:col>
      <xdr:colOff>745255</xdr:colOff>
      <xdr:row>18</xdr:row>
      <xdr:rowOff>170869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8121132" y="272215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Collection (EoL) </a:t>
          </a:r>
        </a:p>
        <a:p>
          <a:pPr algn="ctr"/>
          <a:r>
            <a:rPr lang="en-US"/>
            <a:t>(4)</a:t>
          </a:r>
        </a:p>
      </xdr:txBody>
    </xdr:sp>
    <xdr:clientData/>
  </xdr:twoCellAnchor>
  <xdr:twoCellAnchor>
    <xdr:from>
      <xdr:col>1</xdr:col>
      <xdr:colOff>443227</xdr:colOff>
      <xdr:row>16</xdr:row>
      <xdr:rowOff>24115</xdr:rowOff>
    </xdr:from>
    <xdr:to>
      <xdr:col>2</xdr:col>
      <xdr:colOff>52361</xdr:colOff>
      <xdr:row>16</xdr:row>
      <xdr:rowOff>24118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cxnSpLocks/>
          <a:endCxn id="2" idx="1"/>
        </xdr:cNvCxnSpPr>
      </xdr:nvCxnSpPr>
      <xdr:spPr>
        <a:xfrm flipV="1">
          <a:off x="1268727" y="3275315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105984</xdr:colOff>
      <xdr:row>16</xdr:row>
      <xdr:rowOff>24115</xdr:rowOff>
    </xdr:from>
    <xdr:to>
      <xdr:col>4</xdr:col>
      <xdr:colOff>540618</xdr:colOff>
      <xdr:row>16</xdr:row>
      <xdr:rowOff>24115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407984" y="3275315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594241</xdr:colOff>
      <xdr:row>16</xdr:row>
      <xdr:rowOff>24115</xdr:rowOff>
    </xdr:from>
    <xdr:to>
      <xdr:col>7</xdr:col>
      <xdr:colOff>203375</xdr:colOff>
      <xdr:row>16</xdr:row>
      <xdr:rowOff>24115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547241" y="3275315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256998</xdr:colOff>
      <xdr:row>16</xdr:row>
      <xdr:rowOff>24114</xdr:rowOff>
    </xdr:from>
    <xdr:to>
      <xdr:col>9</xdr:col>
      <xdr:colOff>691632</xdr:colOff>
      <xdr:row>16</xdr:row>
      <xdr:rowOff>24115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686498" y="3275314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745255</xdr:colOff>
      <xdr:row>16</xdr:row>
      <xdr:rowOff>24114</xdr:rowOff>
    </xdr:from>
    <xdr:to>
      <xdr:col>12</xdr:col>
      <xdr:colOff>354389</xdr:colOff>
      <xdr:row>16</xdr:row>
      <xdr:rowOff>24114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>
          <a:cxnSpLocks/>
          <a:stCxn id="5" idx="3"/>
        </xdr:cNvCxnSpPr>
      </xdr:nvCxnSpPr>
      <xdr:spPr>
        <a:xfrm>
          <a:off x="9825755" y="327531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52361</xdr:colOff>
      <xdr:row>4</xdr:row>
      <xdr:rowOff>55156</xdr:rowOff>
    </xdr:from>
    <xdr:to>
      <xdr:col>4</xdr:col>
      <xdr:colOff>105984</xdr:colOff>
      <xdr:row>9</xdr:row>
      <xdr:rowOff>145467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703361" y="867956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Refurbish /</a:t>
          </a:r>
        </a:p>
        <a:p>
          <a:pPr algn="ctr"/>
          <a:r>
            <a:rPr lang="en-US"/>
            <a:t>Recycle (EoL)</a:t>
          </a:r>
        </a:p>
        <a:p>
          <a:pPr algn="ctr"/>
          <a:r>
            <a:rPr lang="en-US"/>
            <a:t>(5) </a:t>
          </a:r>
        </a:p>
      </xdr:txBody>
    </xdr:sp>
    <xdr:clientData/>
  </xdr:twoCellAnchor>
  <xdr:twoCellAnchor>
    <xdr:from>
      <xdr:col>3</xdr:col>
      <xdr:colOff>79174</xdr:colOff>
      <xdr:row>9</xdr:row>
      <xdr:rowOff>145466</xdr:rowOff>
    </xdr:from>
    <xdr:to>
      <xdr:col>13</xdr:col>
      <xdr:colOff>381202</xdr:colOff>
      <xdr:row>13</xdr:row>
      <xdr:rowOff>80557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>
          <a:cxnSpLocks/>
          <a:stCxn id="12" idx="2"/>
        </xdr:cNvCxnSpPr>
      </xdr:nvCxnSpPr>
      <xdr:spPr>
        <a:xfrm rot="16200000" flipH="1">
          <a:off x="6460242" y="-1930302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105984</xdr:colOff>
      <xdr:row>6</xdr:row>
      <xdr:rowOff>201912</xdr:rowOff>
    </xdr:from>
    <xdr:to>
      <xdr:col>10</xdr:col>
      <xdr:colOff>718444</xdr:colOff>
      <xdr:row>13</xdr:row>
      <xdr:rowOff>80558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>
          <a:cxnSpLocks/>
          <a:stCxn id="5" idx="0"/>
          <a:endCxn id="12" idx="3"/>
        </xdr:cNvCxnSpPr>
      </xdr:nvCxnSpPr>
      <xdr:spPr>
        <a:xfrm rot="16200000" flipV="1">
          <a:off x="5540191" y="-711095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</xdr:row>
      <xdr:rowOff>138125</xdr:rowOff>
    </xdr:from>
    <xdr:to>
      <xdr:col>1</xdr:col>
      <xdr:colOff>464533</xdr:colOff>
      <xdr:row>17</xdr:row>
      <xdr:rowOff>113300</xdr:rowOff>
    </xdr:to>
    <xdr:sp macro="" textlink="">
      <xdr:nvSpPr>
        <xdr:cNvPr id="15" name="TextBox 7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0" y="2982925"/>
          <a:ext cx="129003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</a:t>
          </a:r>
        </a:p>
        <a:p>
          <a:pPr algn="ctr"/>
          <a:r>
            <a:rPr lang="en-US" sz="1600"/>
            <a:t>Raw Material</a:t>
          </a:r>
        </a:p>
      </xdr:txBody>
    </xdr:sp>
    <xdr:clientData/>
  </xdr:twoCellAnchor>
  <xdr:twoCellAnchor>
    <xdr:from>
      <xdr:col>3</xdr:col>
      <xdr:colOff>79173</xdr:colOff>
      <xdr:row>18</xdr:row>
      <xdr:rowOff>170869</xdr:rowOff>
    </xdr:from>
    <xdr:to>
      <xdr:col>13</xdr:col>
      <xdr:colOff>381201</xdr:colOff>
      <xdr:row>18</xdr:row>
      <xdr:rowOff>170870</xdr:rowOff>
    </xdr:to>
    <xdr:cxnSp macro="">
      <xdr:nvCxnSpPr>
        <xdr:cNvPr id="16" name="Elbow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cxnSpLocks/>
          <a:stCxn id="2" idx="2"/>
        </xdr:cNvCxnSpPr>
      </xdr:nvCxnSpPr>
      <xdr:spPr>
        <a:xfrm rot="5400000" flipH="1" flipV="1">
          <a:off x="6834186" y="-450044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470038</xdr:colOff>
      <xdr:row>18</xdr:row>
      <xdr:rowOff>170869</xdr:rowOff>
    </xdr:from>
    <xdr:to>
      <xdr:col>2</xdr:col>
      <xdr:colOff>470048</xdr:colOff>
      <xdr:row>21</xdr:row>
      <xdr:rowOff>22933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cxnSpLocks/>
        </xdr:cNvCxnSpPr>
      </xdr:nvCxnSpPr>
      <xdr:spPr>
        <a:xfrm flipH="1">
          <a:off x="2121038" y="382846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745710</xdr:colOff>
      <xdr:row>21</xdr:row>
      <xdr:rowOff>26938</xdr:rowOff>
    </xdr:from>
    <xdr:to>
      <xdr:col>3</xdr:col>
      <xdr:colOff>194370</xdr:colOff>
      <xdr:row>22</xdr:row>
      <xdr:rowOff>162292</xdr:rowOff>
    </xdr:to>
    <xdr:sp macro="" textlink="">
      <xdr:nvSpPr>
        <xdr:cNvPr id="18" name="TextBox 95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571210" y="4294138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561077</xdr:colOff>
      <xdr:row>18</xdr:row>
      <xdr:rowOff>170869</xdr:rowOff>
    </xdr:from>
    <xdr:to>
      <xdr:col>5</xdr:col>
      <xdr:colOff>561087</xdr:colOff>
      <xdr:row>21</xdr:row>
      <xdr:rowOff>22933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cxnSpLocks/>
        </xdr:cNvCxnSpPr>
      </xdr:nvCxnSpPr>
      <xdr:spPr>
        <a:xfrm flipH="1">
          <a:off x="4688577" y="382846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11249</xdr:colOff>
      <xdr:row>21</xdr:row>
      <xdr:rowOff>26938</xdr:rowOff>
    </xdr:from>
    <xdr:to>
      <xdr:col>6</xdr:col>
      <xdr:colOff>285409</xdr:colOff>
      <xdr:row>22</xdr:row>
      <xdr:rowOff>162292</xdr:rowOff>
    </xdr:to>
    <xdr:sp macro="" textlink="">
      <xdr:nvSpPr>
        <xdr:cNvPr id="20" name="TextBox 97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138749" y="4294138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230185</xdr:colOff>
      <xdr:row>18</xdr:row>
      <xdr:rowOff>170869</xdr:rowOff>
    </xdr:from>
    <xdr:to>
      <xdr:col>8</xdr:col>
      <xdr:colOff>230195</xdr:colOff>
      <xdr:row>21</xdr:row>
      <xdr:rowOff>22933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cxnSpLocks/>
        </xdr:cNvCxnSpPr>
      </xdr:nvCxnSpPr>
      <xdr:spPr>
        <a:xfrm flipH="1">
          <a:off x="6834185" y="382846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517743</xdr:colOff>
      <xdr:row>21</xdr:row>
      <xdr:rowOff>26938</xdr:rowOff>
    </xdr:from>
    <xdr:to>
      <xdr:col>8</xdr:col>
      <xdr:colOff>791903</xdr:colOff>
      <xdr:row>22</xdr:row>
      <xdr:rowOff>162292</xdr:rowOff>
    </xdr:to>
    <xdr:sp macro="" textlink="">
      <xdr:nvSpPr>
        <xdr:cNvPr id="22" name="TextBox 99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6296243" y="4294138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10</xdr:col>
      <xdr:colOff>603255</xdr:colOff>
      <xdr:row>18</xdr:row>
      <xdr:rowOff>170985</xdr:rowOff>
    </xdr:from>
    <xdr:to>
      <xdr:col>10</xdr:col>
      <xdr:colOff>603265</xdr:colOff>
      <xdr:row>21</xdr:row>
      <xdr:rowOff>23049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cxnSpLocks/>
        </xdr:cNvCxnSpPr>
      </xdr:nvCxnSpPr>
      <xdr:spPr>
        <a:xfrm flipH="1">
          <a:off x="8858255" y="3828585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51289</xdr:colOff>
      <xdr:row>21</xdr:row>
      <xdr:rowOff>26938</xdr:rowOff>
    </xdr:from>
    <xdr:to>
      <xdr:col>11</xdr:col>
      <xdr:colOff>325449</xdr:colOff>
      <xdr:row>22</xdr:row>
      <xdr:rowOff>162292</xdr:rowOff>
    </xdr:to>
    <xdr:sp macro="" textlink="">
      <xdr:nvSpPr>
        <xdr:cNvPr id="24" name="TextBox 10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8306289" y="4294138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14</xdr:col>
      <xdr:colOff>61328</xdr:colOff>
      <xdr:row>18</xdr:row>
      <xdr:rowOff>172625</xdr:rowOff>
    </xdr:from>
    <xdr:to>
      <xdr:col>14</xdr:col>
      <xdr:colOff>61338</xdr:colOff>
      <xdr:row>21</xdr:row>
      <xdr:rowOff>24689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>
          <a:cxnSpLocks/>
        </xdr:cNvCxnSpPr>
      </xdr:nvCxnSpPr>
      <xdr:spPr>
        <a:xfrm flipH="1">
          <a:off x="11618328" y="3830225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324353</xdr:colOff>
      <xdr:row>21</xdr:row>
      <xdr:rowOff>26938</xdr:rowOff>
    </xdr:from>
    <xdr:to>
      <xdr:col>14</xdr:col>
      <xdr:colOff>598513</xdr:colOff>
      <xdr:row>22</xdr:row>
      <xdr:rowOff>162292</xdr:rowOff>
    </xdr:to>
    <xdr:sp macro="" textlink="">
      <xdr:nvSpPr>
        <xdr:cNvPr id="26" name="TextBox 10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1055853" y="4294138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2</xdr:col>
      <xdr:colOff>691386</xdr:colOff>
      <xdr:row>2</xdr:row>
      <xdr:rowOff>42817</xdr:rowOff>
    </xdr:from>
    <xdr:to>
      <xdr:col>2</xdr:col>
      <xdr:colOff>691386</xdr:colOff>
      <xdr:row>4</xdr:row>
      <xdr:rowOff>74454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cxnSpLocks/>
        </xdr:cNvCxnSpPr>
      </xdr:nvCxnSpPr>
      <xdr:spPr>
        <a:xfrm flipV="1">
          <a:off x="2342386" y="449217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141556</xdr:colOff>
      <xdr:row>0</xdr:row>
      <xdr:rowOff>88900</xdr:rowOff>
    </xdr:from>
    <xdr:to>
      <xdr:col>3</xdr:col>
      <xdr:colOff>415716</xdr:colOff>
      <xdr:row>2</xdr:row>
      <xdr:rowOff>21054</xdr:rowOff>
    </xdr:to>
    <xdr:sp macro="" textlink="">
      <xdr:nvSpPr>
        <xdr:cNvPr id="28" name="TextBox 110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92556" y="8890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2</xdr:col>
      <xdr:colOff>52361</xdr:colOff>
      <xdr:row>6</xdr:row>
      <xdr:rowOff>201911</xdr:rowOff>
    </xdr:from>
    <xdr:to>
      <xdr:col>2</xdr:col>
      <xdr:colOff>65061</xdr:colOff>
      <xdr:row>16</xdr:row>
      <xdr:rowOff>24114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>
          <a:cxnSpLocks/>
          <a:stCxn id="12" idx="1"/>
          <a:endCxn id="2" idx="1"/>
        </xdr:cNvCxnSpPr>
      </xdr:nvCxnSpPr>
      <xdr:spPr>
        <a:xfrm rot="10800000" flipV="1">
          <a:off x="1703361" y="1421111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204761</xdr:colOff>
      <xdr:row>14</xdr:row>
      <xdr:rowOff>192038</xdr:rowOff>
    </xdr:from>
    <xdr:to>
      <xdr:col>4</xdr:col>
      <xdr:colOff>258384</xdr:colOff>
      <xdr:row>20</xdr:row>
      <xdr:rowOff>79149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855761" y="30368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(0)</a:t>
          </a:r>
        </a:p>
      </xdr:txBody>
    </xdr:sp>
    <xdr:clientData/>
  </xdr:twoCellAnchor>
  <xdr:twoCellAnchor>
    <xdr:from>
      <xdr:col>4</xdr:col>
      <xdr:colOff>693018</xdr:colOff>
      <xdr:row>14</xdr:row>
      <xdr:rowOff>192038</xdr:rowOff>
    </xdr:from>
    <xdr:to>
      <xdr:col>6</xdr:col>
      <xdr:colOff>746641</xdr:colOff>
      <xdr:row>20</xdr:row>
      <xdr:rowOff>79149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995018" y="30368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Service </a:t>
          </a:r>
        </a:p>
        <a:p>
          <a:pPr algn="ctr"/>
          <a:r>
            <a:rPr lang="en-US"/>
            <a:t>Provider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7</xdr:col>
      <xdr:colOff>355775</xdr:colOff>
      <xdr:row>14</xdr:row>
      <xdr:rowOff>192038</xdr:rowOff>
    </xdr:from>
    <xdr:to>
      <xdr:col>9</xdr:col>
      <xdr:colOff>409398</xdr:colOff>
      <xdr:row>20</xdr:row>
      <xdr:rowOff>79149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134275" y="30368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User / Consumer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10</xdr:col>
      <xdr:colOff>18532</xdr:colOff>
      <xdr:row>14</xdr:row>
      <xdr:rowOff>192037</xdr:rowOff>
    </xdr:from>
    <xdr:to>
      <xdr:col>12</xdr:col>
      <xdr:colOff>72155</xdr:colOff>
      <xdr:row>20</xdr:row>
      <xdr:rowOff>79148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273532" y="303683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Collection (EoL)</a:t>
          </a:r>
        </a:p>
        <a:p>
          <a:pPr algn="ctr"/>
          <a:r>
            <a:rPr lang="en-US"/>
            <a:t>(3) </a:t>
          </a:r>
        </a:p>
      </xdr:txBody>
    </xdr:sp>
    <xdr:clientData/>
  </xdr:twoCellAnchor>
  <xdr:twoCellAnchor>
    <xdr:from>
      <xdr:col>12</xdr:col>
      <xdr:colOff>506789</xdr:colOff>
      <xdr:row>14</xdr:row>
      <xdr:rowOff>192037</xdr:rowOff>
    </xdr:from>
    <xdr:to>
      <xdr:col>14</xdr:col>
      <xdr:colOff>560412</xdr:colOff>
      <xdr:row>20</xdr:row>
      <xdr:rowOff>79148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0412789" y="303683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(7)</a:t>
          </a:r>
        </a:p>
      </xdr:txBody>
    </xdr:sp>
    <xdr:clientData/>
  </xdr:twoCellAnchor>
  <xdr:twoCellAnchor>
    <xdr:from>
      <xdr:col>1</xdr:col>
      <xdr:colOff>595627</xdr:colOff>
      <xdr:row>17</xdr:row>
      <xdr:rowOff>135594</xdr:rowOff>
    </xdr:from>
    <xdr:to>
      <xdr:col>2</xdr:col>
      <xdr:colOff>204761</xdr:colOff>
      <xdr:row>17</xdr:row>
      <xdr:rowOff>135597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cxnSpLocks/>
          <a:endCxn id="2" idx="1"/>
        </xdr:cNvCxnSpPr>
      </xdr:nvCxnSpPr>
      <xdr:spPr>
        <a:xfrm flipV="1">
          <a:off x="1421127" y="3589994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258384</xdr:colOff>
      <xdr:row>17</xdr:row>
      <xdr:rowOff>135594</xdr:rowOff>
    </xdr:from>
    <xdr:to>
      <xdr:col>4</xdr:col>
      <xdr:colOff>693018</xdr:colOff>
      <xdr:row>17</xdr:row>
      <xdr:rowOff>135594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560384" y="358999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746641</xdr:colOff>
      <xdr:row>17</xdr:row>
      <xdr:rowOff>135594</xdr:rowOff>
    </xdr:from>
    <xdr:to>
      <xdr:col>7</xdr:col>
      <xdr:colOff>355775</xdr:colOff>
      <xdr:row>17</xdr:row>
      <xdr:rowOff>135594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699641" y="358999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409398</xdr:colOff>
      <xdr:row>17</xdr:row>
      <xdr:rowOff>135593</xdr:rowOff>
    </xdr:from>
    <xdr:to>
      <xdr:col>10</xdr:col>
      <xdr:colOff>18532</xdr:colOff>
      <xdr:row>17</xdr:row>
      <xdr:rowOff>135594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838898" y="3589993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72155</xdr:colOff>
      <xdr:row>17</xdr:row>
      <xdr:rowOff>135593</xdr:rowOff>
    </xdr:from>
    <xdr:to>
      <xdr:col>12</xdr:col>
      <xdr:colOff>506789</xdr:colOff>
      <xdr:row>17</xdr:row>
      <xdr:rowOff>135593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9978155" y="3589993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355775</xdr:colOff>
      <xdr:row>24</xdr:row>
      <xdr:rowOff>93265</xdr:rowOff>
    </xdr:from>
    <xdr:to>
      <xdr:col>9</xdr:col>
      <xdr:colOff>409398</xdr:colOff>
      <xdr:row>29</xdr:row>
      <xdr:rowOff>183576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134275" y="497006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Reuse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4</xdr:col>
      <xdr:colOff>693017</xdr:colOff>
      <xdr:row>5</xdr:row>
      <xdr:rowOff>166635</xdr:rowOff>
    </xdr:from>
    <xdr:to>
      <xdr:col>6</xdr:col>
      <xdr:colOff>746640</xdr:colOff>
      <xdr:row>11</xdr:row>
      <xdr:rowOff>53746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995017" y="118263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Redistribute (EoL)</a:t>
          </a:r>
        </a:p>
        <a:p>
          <a:pPr algn="ctr"/>
          <a:r>
            <a:rPr lang="en-US"/>
            <a:t>(5) </a:t>
          </a:r>
        </a:p>
      </xdr:txBody>
    </xdr:sp>
    <xdr:clientData/>
  </xdr:twoCellAnchor>
  <xdr:twoCellAnchor>
    <xdr:from>
      <xdr:col>2</xdr:col>
      <xdr:colOff>204761</xdr:colOff>
      <xdr:row>5</xdr:row>
      <xdr:rowOff>166635</xdr:rowOff>
    </xdr:from>
    <xdr:to>
      <xdr:col>4</xdr:col>
      <xdr:colOff>258384</xdr:colOff>
      <xdr:row>11</xdr:row>
      <xdr:rowOff>53746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855761" y="118263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Refurbish /</a:t>
          </a:r>
        </a:p>
        <a:p>
          <a:pPr algn="ctr"/>
          <a:r>
            <a:rPr lang="en-US"/>
            <a:t>Recycle (EoL)</a:t>
          </a:r>
        </a:p>
        <a:p>
          <a:pPr algn="ctr"/>
          <a:r>
            <a:rPr lang="en-US"/>
            <a:t>(6) </a:t>
          </a:r>
        </a:p>
      </xdr:txBody>
    </xdr:sp>
    <xdr:clientData/>
  </xdr:twoCellAnchor>
  <xdr:twoCellAnchor>
    <xdr:from>
      <xdr:col>9</xdr:col>
      <xdr:colOff>409398</xdr:colOff>
      <xdr:row>17</xdr:row>
      <xdr:rowOff>135594</xdr:rowOff>
    </xdr:from>
    <xdr:to>
      <xdr:col>9</xdr:col>
      <xdr:colOff>422098</xdr:colOff>
      <xdr:row>27</xdr:row>
      <xdr:rowOff>36821</xdr:rowOff>
    </xdr:to>
    <xdr:cxnSp macro="">
      <xdr:nvCxnSpPr>
        <xdr:cNvPr id="15" name="Curved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>
          <a:cxnSpLocks/>
          <a:stCxn id="4" idx="3"/>
          <a:endCxn id="12" idx="3"/>
        </xdr:cNvCxnSpPr>
      </xdr:nvCxnSpPr>
      <xdr:spPr>
        <a:xfrm>
          <a:off x="7838898" y="3589994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355775</xdr:colOff>
      <xdr:row>17</xdr:row>
      <xdr:rowOff>135595</xdr:rowOff>
    </xdr:from>
    <xdr:to>
      <xdr:col>7</xdr:col>
      <xdr:colOff>368475</xdr:colOff>
      <xdr:row>27</xdr:row>
      <xdr:rowOff>36822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>
          <a:cxnSpLocks/>
          <a:stCxn id="12" idx="1"/>
          <a:endCxn id="4" idx="1"/>
        </xdr:cNvCxnSpPr>
      </xdr:nvCxnSpPr>
      <xdr:spPr>
        <a:xfrm rot="10800000">
          <a:off x="6134275" y="3589995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382587</xdr:colOff>
      <xdr:row>20</xdr:row>
      <xdr:rowOff>79148</xdr:rowOff>
    </xdr:from>
    <xdr:to>
      <xdr:col>13</xdr:col>
      <xdr:colOff>533601</xdr:colOff>
      <xdr:row>29</xdr:row>
      <xdr:rowOff>183576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>
          <a:cxnSpLocks/>
          <a:stCxn id="12" idx="2"/>
          <a:endCxn id="6" idx="2"/>
        </xdr:cNvCxnSpPr>
      </xdr:nvCxnSpPr>
      <xdr:spPr>
        <a:xfrm rot="5400000" flipH="1" flipV="1">
          <a:off x="8159230" y="2970505"/>
          <a:ext cx="1933228" cy="4278514"/>
        </a:xfrm>
        <a:prstGeom prst="bentConnector3">
          <a:avLst>
            <a:gd name="adj1" fmla="val -1182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719830</xdr:colOff>
      <xdr:row>11</xdr:row>
      <xdr:rowOff>53745</xdr:rowOff>
    </xdr:from>
    <xdr:to>
      <xdr:col>13</xdr:col>
      <xdr:colOff>533602</xdr:colOff>
      <xdr:row>14</xdr:row>
      <xdr:rowOff>192036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>
          <a:cxnSpLocks/>
          <a:stCxn id="13" idx="2"/>
          <a:endCxn id="6" idx="0"/>
        </xdr:cNvCxnSpPr>
      </xdr:nvCxnSpPr>
      <xdr:spPr>
        <a:xfrm rot="16200000" flipH="1">
          <a:off x="7682270" y="-545995"/>
          <a:ext cx="747891" cy="641777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231574</xdr:colOff>
      <xdr:row>11</xdr:row>
      <xdr:rowOff>53745</xdr:rowOff>
    </xdr:from>
    <xdr:to>
      <xdr:col>13</xdr:col>
      <xdr:colOff>533602</xdr:colOff>
      <xdr:row>14</xdr:row>
      <xdr:rowOff>192036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>
          <a:cxnSpLocks/>
          <a:stCxn id="14" idx="2"/>
          <a:endCxn id="6" idx="0"/>
        </xdr:cNvCxnSpPr>
      </xdr:nvCxnSpPr>
      <xdr:spPr>
        <a:xfrm rot="16200000" flipH="1">
          <a:off x="6612642" y="-1615623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719829</xdr:colOff>
      <xdr:row>5</xdr:row>
      <xdr:rowOff>166635</xdr:rowOff>
    </xdr:from>
    <xdr:to>
      <xdr:col>11</xdr:col>
      <xdr:colOff>45344</xdr:colOff>
      <xdr:row>14</xdr:row>
      <xdr:rowOff>192037</xdr:rowOff>
    </xdr:to>
    <xdr:cxnSp macro="">
      <xdr:nvCxnSpPr>
        <xdr:cNvPr id="20" name="Curved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>
          <a:cxnSpLocks/>
          <a:stCxn id="5" idx="0"/>
          <a:endCxn id="13" idx="0"/>
        </xdr:cNvCxnSpPr>
      </xdr:nvCxnSpPr>
      <xdr:spPr>
        <a:xfrm rot="16200000" flipV="1">
          <a:off x="6059486" y="-29522"/>
          <a:ext cx="1854202" cy="4278515"/>
        </a:xfrm>
        <a:prstGeom prst="curvedConnector3">
          <a:avLst>
            <a:gd name="adj1" fmla="val 11232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231573</xdr:colOff>
      <xdr:row>5</xdr:row>
      <xdr:rowOff>166635</xdr:rowOff>
    </xdr:from>
    <xdr:to>
      <xdr:col>11</xdr:col>
      <xdr:colOff>45344</xdr:colOff>
      <xdr:row>14</xdr:row>
      <xdr:rowOff>192037</xdr:rowOff>
    </xdr:to>
    <xdr:cxnSp macro="">
      <xdr:nvCxnSpPr>
        <xdr:cNvPr id="21" name="Curved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cxnSpLocks/>
          <a:stCxn id="5" idx="0"/>
          <a:endCxn id="14" idx="0"/>
        </xdr:cNvCxnSpPr>
      </xdr:nvCxnSpPr>
      <xdr:spPr>
        <a:xfrm rot="16200000" flipV="1">
          <a:off x="4989858" y="-1099150"/>
          <a:ext cx="1854202" cy="6417771"/>
        </a:xfrm>
        <a:prstGeom prst="curvedConnector3">
          <a:avLst>
            <a:gd name="adj1" fmla="val 11232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16</xdr:row>
      <xdr:rowOff>46404</xdr:rowOff>
    </xdr:from>
    <xdr:to>
      <xdr:col>1</xdr:col>
      <xdr:colOff>616933</xdr:colOff>
      <xdr:row>19</xdr:row>
      <xdr:rowOff>21579</xdr:rowOff>
    </xdr:to>
    <xdr:sp macro="" textlink="">
      <xdr:nvSpPr>
        <xdr:cNvPr id="22" name="TextBox 7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52400" y="3297604"/>
          <a:ext cx="129003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</a:t>
          </a:r>
        </a:p>
        <a:p>
          <a:pPr algn="ctr"/>
          <a:r>
            <a:rPr lang="en-US" sz="1600"/>
            <a:t>Raw Material</a:t>
          </a:r>
        </a:p>
      </xdr:txBody>
    </xdr:sp>
    <xdr:clientData/>
  </xdr:twoCellAnchor>
  <xdr:twoCellAnchor>
    <xdr:from>
      <xdr:col>3</xdr:col>
      <xdr:colOff>231573</xdr:colOff>
      <xdr:row>20</xdr:row>
      <xdr:rowOff>79148</xdr:rowOff>
    </xdr:from>
    <xdr:to>
      <xdr:col>13</xdr:col>
      <xdr:colOff>533601</xdr:colOff>
      <xdr:row>20</xdr:row>
      <xdr:rowOff>79149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6986586" y="-135365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622438</xdr:colOff>
      <xdr:row>20</xdr:row>
      <xdr:rowOff>79148</xdr:rowOff>
    </xdr:from>
    <xdr:to>
      <xdr:col>2</xdr:col>
      <xdr:colOff>622448</xdr:colOff>
      <xdr:row>22</xdr:row>
      <xdr:rowOff>134412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cxnSpLocks/>
        </xdr:cNvCxnSpPr>
      </xdr:nvCxnSpPr>
      <xdr:spPr>
        <a:xfrm flipH="1">
          <a:off x="2273438" y="41431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72610</xdr:colOff>
      <xdr:row>22</xdr:row>
      <xdr:rowOff>138417</xdr:rowOff>
    </xdr:from>
    <xdr:to>
      <xdr:col>3</xdr:col>
      <xdr:colOff>346770</xdr:colOff>
      <xdr:row>24</xdr:row>
      <xdr:rowOff>70571</xdr:rowOff>
    </xdr:to>
    <xdr:sp macro="" textlink="">
      <xdr:nvSpPr>
        <xdr:cNvPr id="25" name="TextBox 9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723610" y="46088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713477</xdr:colOff>
      <xdr:row>20</xdr:row>
      <xdr:rowOff>79148</xdr:rowOff>
    </xdr:from>
    <xdr:to>
      <xdr:col>5</xdr:col>
      <xdr:colOff>713487</xdr:colOff>
      <xdr:row>22</xdr:row>
      <xdr:rowOff>134412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cxnSpLocks/>
        </xdr:cNvCxnSpPr>
      </xdr:nvCxnSpPr>
      <xdr:spPr>
        <a:xfrm flipH="1">
          <a:off x="4840977" y="41431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163649</xdr:colOff>
      <xdr:row>22</xdr:row>
      <xdr:rowOff>138417</xdr:rowOff>
    </xdr:from>
    <xdr:to>
      <xdr:col>6</xdr:col>
      <xdr:colOff>437809</xdr:colOff>
      <xdr:row>24</xdr:row>
      <xdr:rowOff>70571</xdr:rowOff>
    </xdr:to>
    <xdr:sp macro="" textlink="">
      <xdr:nvSpPr>
        <xdr:cNvPr id="27" name="TextBox 9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4291149" y="46088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382585</xdr:colOff>
      <xdr:row>20</xdr:row>
      <xdr:rowOff>79148</xdr:rowOff>
    </xdr:from>
    <xdr:to>
      <xdr:col>8</xdr:col>
      <xdr:colOff>382595</xdr:colOff>
      <xdr:row>22</xdr:row>
      <xdr:rowOff>134412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cxnSpLocks/>
        </xdr:cNvCxnSpPr>
      </xdr:nvCxnSpPr>
      <xdr:spPr>
        <a:xfrm flipH="1">
          <a:off x="6986585" y="41431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670143</xdr:colOff>
      <xdr:row>22</xdr:row>
      <xdr:rowOff>138417</xdr:rowOff>
    </xdr:from>
    <xdr:to>
      <xdr:col>9</xdr:col>
      <xdr:colOff>118803</xdr:colOff>
      <xdr:row>24</xdr:row>
      <xdr:rowOff>70571</xdr:rowOff>
    </xdr:to>
    <xdr:sp macro="" textlink="">
      <xdr:nvSpPr>
        <xdr:cNvPr id="29" name="TextBox 99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6448643" y="46088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10</xdr:col>
      <xdr:colOff>527055</xdr:colOff>
      <xdr:row>20</xdr:row>
      <xdr:rowOff>76442</xdr:rowOff>
    </xdr:from>
    <xdr:to>
      <xdr:col>10</xdr:col>
      <xdr:colOff>527065</xdr:colOff>
      <xdr:row>22</xdr:row>
      <xdr:rowOff>131706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cxnSpLocks/>
        </xdr:cNvCxnSpPr>
      </xdr:nvCxnSpPr>
      <xdr:spPr>
        <a:xfrm flipH="1">
          <a:off x="8782055" y="414044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13189</xdr:colOff>
      <xdr:row>22</xdr:row>
      <xdr:rowOff>87617</xdr:rowOff>
    </xdr:from>
    <xdr:to>
      <xdr:col>11</xdr:col>
      <xdr:colOff>287349</xdr:colOff>
      <xdr:row>24</xdr:row>
      <xdr:rowOff>19771</xdr:rowOff>
    </xdr:to>
    <xdr:sp macro="" textlink="">
      <xdr:nvSpPr>
        <xdr:cNvPr id="31" name="TextBox 10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8268189" y="45580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14</xdr:col>
      <xdr:colOff>213728</xdr:colOff>
      <xdr:row>20</xdr:row>
      <xdr:rowOff>80904</xdr:rowOff>
    </xdr:from>
    <xdr:to>
      <xdr:col>14</xdr:col>
      <xdr:colOff>213738</xdr:colOff>
      <xdr:row>22</xdr:row>
      <xdr:rowOff>136168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cxnSpLocks/>
        </xdr:cNvCxnSpPr>
      </xdr:nvCxnSpPr>
      <xdr:spPr>
        <a:xfrm flipH="1">
          <a:off x="11770728" y="41449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476753</xdr:colOff>
      <xdr:row>22</xdr:row>
      <xdr:rowOff>138417</xdr:rowOff>
    </xdr:from>
    <xdr:to>
      <xdr:col>14</xdr:col>
      <xdr:colOff>750913</xdr:colOff>
      <xdr:row>24</xdr:row>
      <xdr:rowOff>70571</xdr:rowOff>
    </xdr:to>
    <xdr:sp macro="" textlink="">
      <xdr:nvSpPr>
        <xdr:cNvPr id="33" name="TextBox 10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1208253" y="46088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75669</xdr:colOff>
      <xdr:row>29</xdr:row>
      <xdr:rowOff>174716</xdr:rowOff>
    </xdr:from>
    <xdr:to>
      <xdr:col>8</xdr:col>
      <xdr:colOff>75679</xdr:colOff>
      <xdr:row>32</xdr:row>
      <xdr:rowOff>26780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>
          <a:cxnSpLocks/>
        </xdr:cNvCxnSpPr>
      </xdr:nvCxnSpPr>
      <xdr:spPr>
        <a:xfrm flipH="1">
          <a:off x="6679669" y="606751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237041</xdr:colOff>
      <xdr:row>32</xdr:row>
      <xdr:rowOff>30785</xdr:rowOff>
    </xdr:from>
    <xdr:to>
      <xdr:col>8</xdr:col>
      <xdr:colOff>511201</xdr:colOff>
      <xdr:row>33</xdr:row>
      <xdr:rowOff>166139</xdr:rowOff>
    </xdr:to>
    <xdr:sp macro="" textlink="">
      <xdr:nvSpPr>
        <xdr:cNvPr id="35" name="TextBox 10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6015541" y="6533185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396004</xdr:colOff>
      <xdr:row>3</xdr:row>
      <xdr:rowOff>134997</xdr:rowOff>
    </xdr:from>
    <xdr:to>
      <xdr:col>5</xdr:col>
      <xdr:colOff>396004</xdr:colOff>
      <xdr:row>5</xdr:row>
      <xdr:rowOff>166634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>
          <a:cxnSpLocks/>
        </xdr:cNvCxnSpPr>
      </xdr:nvCxnSpPr>
      <xdr:spPr>
        <a:xfrm flipV="1">
          <a:off x="4523504" y="744597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693015</xdr:colOff>
      <xdr:row>2</xdr:row>
      <xdr:rowOff>0</xdr:rowOff>
    </xdr:from>
    <xdr:to>
      <xdr:col>6</xdr:col>
      <xdr:colOff>141675</xdr:colOff>
      <xdr:row>3</xdr:row>
      <xdr:rowOff>135354</xdr:rowOff>
    </xdr:to>
    <xdr:sp macro="" textlink="">
      <xdr:nvSpPr>
        <xdr:cNvPr id="37" name="TextBox 10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3995015" y="40640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3</xdr:col>
      <xdr:colOff>18286</xdr:colOff>
      <xdr:row>3</xdr:row>
      <xdr:rowOff>154296</xdr:rowOff>
    </xdr:from>
    <xdr:to>
      <xdr:col>3</xdr:col>
      <xdr:colOff>18286</xdr:colOff>
      <xdr:row>5</xdr:row>
      <xdr:rowOff>185933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>
          <a:cxnSpLocks/>
        </xdr:cNvCxnSpPr>
      </xdr:nvCxnSpPr>
      <xdr:spPr>
        <a:xfrm flipV="1">
          <a:off x="2494786" y="763896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293956</xdr:colOff>
      <xdr:row>1</xdr:row>
      <xdr:rowOff>177800</xdr:rowOff>
    </xdr:from>
    <xdr:to>
      <xdr:col>3</xdr:col>
      <xdr:colOff>568116</xdr:colOff>
      <xdr:row>3</xdr:row>
      <xdr:rowOff>109954</xdr:rowOff>
    </xdr:to>
    <xdr:sp macro="" textlink="">
      <xdr:nvSpPr>
        <xdr:cNvPr id="39" name="TextBox 110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944956" y="38100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4</xdr:col>
      <xdr:colOff>693016</xdr:colOff>
      <xdr:row>8</xdr:row>
      <xdr:rowOff>110190</xdr:rowOff>
    </xdr:from>
    <xdr:to>
      <xdr:col>4</xdr:col>
      <xdr:colOff>693017</xdr:colOff>
      <xdr:row>17</xdr:row>
      <xdr:rowOff>135593</xdr:rowOff>
    </xdr:to>
    <xdr:cxnSp macro="">
      <xdr:nvCxnSpPr>
        <xdr:cNvPr id="40" name="Curved Connector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cxnSpLocks/>
          <a:stCxn id="13" idx="1"/>
          <a:endCxn id="3" idx="1"/>
        </xdr:cNvCxnSpPr>
      </xdr:nvCxnSpPr>
      <xdr:spPr>
        <a:xfrm rot="10800000" flipH="1" flipV="1">
          <a:off x="3995016" y="1735790"/>
          <a:ext cx="1" cy="1854203"/>
        </a:xfrm>
        <a:prstGeom prst="curved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204761</xdr:colOff>
      <xdr:row>8</xdr:row>
      <xdr:rowOff>110190</xdr:rowOff>
    </xdr:from>
    <xdr:to>
      <xdr:col>2</xdr:col>
      <xdr:colOff>217461</xdr:colOff>
      <xdr:row>17</xdr:row>
      <xdr:rowOff>135593</xdr:rowOff>
    </xdr:to>
    <xdr:cxnSp macro="">
      <xdr:nvCxnSpPr>
        <xdr:cNvPr id="41" name="Curved Connector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>
          <a:cxnSpLocks/>
          <a:stCxn id="14" idx="1"/>
          <a:endCxn id="2" idx="1"/>
        </xdr:cNvCxnSpPr>
      </xdr:nvCxnSpPr>
      <xdr:spPr>
        <a:xfrm rot="10800000" flipV="1">
          <a:off x="1855761" y="1735790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204761</xdr:colOff>
      <xdr:row>14</xdr:row>
      <xdr:rowOff>192038</xdr:rowOff>
    </xdr:from>
    <xdr:to>
      <xdr:col>4</xdr:col>
      <xdr:colOff>258384</xdr:colOff>
      <xdr:row>20</xdr:row>
      <xdr:rowOff>79149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55761" y="30368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(0)</a:t>
          </a:r>
        </a:p>
      </xdr:txBody>
    </xdr:sp>
    <xdr:clientData/>
  </xdr:twoCellAnchor>
  <xdr:twoCellAnchor>
    <xdr:from>
      <xdr:col>4</xdr:col>
      <xdr:colOff>693018</xdr:colOff>
      <xdr:row>14</xdr:row>
      <xdr:rowOff>192038</xdr:rowOff>
    </xdr:from>
    <xdr:to>
      <xdr:col>6</xdr:col>
      <xdr:colOff>746641</xdr:colOff>
      <xdr:row>20</xdr:row>
      <xdr:rowOff>79149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995018" y="30368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Service </a:t>
          </a:r>
        </a:p>
        <a:p>
          <a:pPr algn="ctr"/>
          <a:r>
            <a:rPr lang="en-US"/>
            <a:t>Provider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7</xdr:col>
      <xdr:colOff>355775</xdr:colOff>
      <xdr:row>14</xdr:row>
      <xdr:rowOff>192038</xdr:rowOff>
    </xdr:from>
    <xdr:to>
      <xdr:col>9</xdr:col>
      <xdr:colOff>409398</xdr:colOff>
      <xdr:row>20</xdr:row>
      <xdr:rowOff>79149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134275" y="303683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User / Consumer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10</xdr:col>
      <xdr:colOff>18532</xdr:colOff>
      <xdr:row>14</xdr:row>
      <xdr:rowOff>192037</xdr:rowOff>
    </xdr:from>
    <xdr:to>
      <xdr:col>12</xdr:col>
      <xdr:colOff>72155</xdr:colOff>
      <xdr:row>20</xdr:row>
      <xdr:rowOff>79148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8273532" y="303683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Collection (EoL)</a:t>
          </a:r>
        </a:p>
        <a:p>
          <a:pPr algn="ctr"/>
          <a:r>
            <a:rPr lang="en-US"/>
            <a:t>(3) </a:t>
          </a:r>
        </a:p>
      </xdr:txBody>
    </xdr:sp>
    <xdr:clientData/>
  </xdr:twoCellAnchor>
  <xdr:twoCellAnchor>
    <xdr:from>
      <xdr:col>12</xdr:col>
      <xdr:colOff>506789</xdr:colOff>
      <xdr:row>14</xdr:row>
      <xdr:rowOff>192037</xdr:rowOff>
    </xdr:from>
    <xdr:to>
      <xdr:col>14</xdr:col>
      <xdr:colOff>560412</xdr:colOff>
      <xdr:row>20</xdr:row>
      <xdr:rowOff>79148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0412789" y="303683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(7)</a:t>
          </a:r>
        </a:p>
      </xdr:txBody>
    </xdr:sp>
    <xdr:clientData/>
  </xdr:twoCellAnchor>
  <xdr:twoCellAnchor>
    <xdr:from>
      <xdr:col>1</xdr:col>
      <xdr:colOff>595627</xdr:colOff>
      <xdr:row>17</xdr:row>
      <xdr:rowOff>186394</xdr:rowOff>
    </xdr:from>
    <xdr:to>
      <xdr:col>2</xdr:col>
      <xdr:colOff>204761</xdr:colOff>
      <xdr:row>17</xdr:row>
      <xdr:rowOff>186397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>
          <a:cxnSpLocks/>
        </xdr:cNvCxnSpPr>
      </xdr:nvCxnSpPr>
      <xdr:spPr>
        <a:xfrm flipV="1">
          <a:off x="1421127" y="3640794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258384</xdr:colOff>
      <xdr:row>17</xdr:row>
      <xdr:rowOff>135594</xdr:rowOff>
    </xdr:from>
    <xdr:to>
      <xdr:col>4</xdr:col>
      <xdr:colOff>693018</xdr:colOff>
      <xdr:row>17</xdr:row>
      <xdr:rowOff>135594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560384" y="358999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746641</xdr:colOff>
      <xdr:row>17</xdr:row>
      <xdr:rowOff>135594</xdr:rowOff>
    </xdr:from>
    <xdr:to>
      <xdr:col>7</xdr:col>
      <xdr:colOff>355775</xdr:colOff>
      <xdr:row>17</xdr:row>
      <xdr:rowOff>135594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699641" y="358999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409398</xdr:colOff>
      <xdr:row>17</xdr:row>
      <xdr:rowOff>135593</xdr:rowOff>
    </xdr:from>
    <xdr:to>
      <xdr:col>10</xdr:col>
      <xdr:colOff>18532</xdr:colOff>
      <xdr:row>17</xdr:row>
      <xdr:rowOff>135594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838898" y="3589993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72155</xdr:colOff>
      <xdr:row>17</xdr:row>
      <xdr:rowOff>135593</xdr:rowOff>
    </xdr:from>
    <xdr:to>
      <xdr:col>12</xdr:col>
      <xdr:colOff>506789</xdr:colOff>
      <xdr:row>17</xdr:row>
      <xdr:rowOff>135593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9978155" y="3589993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355775</xdr:colOff>
      <xdr:row>24</xdr:row>
      <xdr:rowOff>93265</xdr:rowOff>
    </xdr:from>
    <xdr:to>
      <xdr:col>9</xdr:col>
      <xdr:colOff>409398</xdr:colOff>
      <xdr:row>29</xdr:row>
      <xdr:rowOff>183576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134275" y="497006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Reuse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4</xdr:col>
      <xdr:colOff>693017</xdr:colOff>
      <xdr:row>5</xdr:row>
      <xdr:rowOff>166635</xdr:rowOff>
    </xdr:from>
    <xdr:to>
      <xdr:col>6</xdr:col>
      <xdr:colOff>746640</xdr:colOff>
      <xdr:row>11</xdr:row>
      <xdr:rowOff>53746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3995017" y="118263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Redistribute (EoL)</a:t>
          </a:r>
        </a:p>
        <a:p>
          <a:pPr algn="ctr"/>
          <a:r>
            <a:rPr lang="en-US"/>
            <a:t>(5) </a:t>
          </a:r>
        </a:p>
      </xdr:txBody>
    </xdr:sp>
    <xdr:clientData/>
  </xdr:twoCellAnchor>
  <xdr:twoCellAnchor>
    <xdr:from>
      <xdr:col>2</xdr:col>
      <xdr:colOff>204761</xdr:colOff>
      <xdr:row>5</xdr:row>
      <xdr:rowOff>166635</xdr:rowOff>
    </xdr:from>
    <xdr:to>
      <xdr:col>4</xdr:col>
      <xdr:colOff>258384</xdr:colOff>
      <xdr:row>11</xdr:row>
      <xdr:rowOff>53746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855761" y="118263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Refurbish /</a:t>
          </a:r>
        </a:p>
        <a:p>
          <a:pPr algn="ctr"/>
          <a:r>
            <a:rPr lang="en-US"/>
            <a:t>Recycle (EoL)</a:t>
          </a:r>
        </a:p>
        <a:p>
          <a:pPr algn="ctr"/>
          <a:r>
            <a:rPr lang="en-US"/>
            <a:t>(6) </a:t>
          </a:r>
        </a:p>
      </xdr:txBody>
    </xdr:sp>
    <xdr:clientData/>
  </xdr:twoCellAnchor>
  <xdr:twoCellAnchor>
    <xdr:from>
      <xdr:col>9</xdr:col>
      <xdr:colOff>409398</xdr:colOff>
      <xdr:row>17</xdr:row>
      <xdr:rowOff>135594</xdr:rowOff>
    </xdr:from>
    <xdr:to>
      <xdr:col>9</xdr:col>
      <xdr:colOff>422098</xdr:colOff>
      <xdr:row>27</xdr:row>
      <xdr:rowOff>36821</xdr:rowOff>
    </xdr:to>
    <xdr:cxnSp macro="">
      <xdr:nvCxnSpPr>
        <xdr:cNvPr id="15" name="Curved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>
          <a:cxnSpLocks/>
          <a:stCxn id="4" idx="3"/>
          <a:endCxn id="12" idx="3"/>
        </xdr:cNvCxnSpPr>
      </xdr:nvCxnSpPr>
      <xdr:spPr>
        <a:xfrm>
          <a:off x="7838898" y="3589994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355775</xdr:colOff>
      <xdr:row>17</xdr:row>
      <xdr:rowOff>135595</xdr:rowOff>
    </xdr:from>
    <xdr:to>
      <xdr:col>7</xdr:col>
      <xdr:colOff>368475</xdr:colOff>
      <xdr:row>27</xdr:row>
      <xdr:rowOff>36822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>
          <a:cxnSpLocks/>
          <a:stCxn id="12" idx="1"/>
          <a:endCxn id="4" idx="1"/>
        </xdr:cNvCxnSpPr>
      </xdr:nvCxnSpPr>
      <xdr:spPr>
        <a:xfrm rot="10800000">
          <a:off x="6134275" y="3589995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382587</xdr:colOff>
      <xdr:row>20</xdr:row>
      <xdr:rowOff>79148</xdr:rowOff>
    </xdr:from>
    <xdr:to>
      <xdr:col>13</xdr:col>
      <xdr:colOff>533601</xdr:colOff>
      <xdr:row>29</xdr:row>
      <xdr:rowOff>183576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>
          <a:cxnSpLocks/>
          <a:stCxn id="12" idx="2"/>
          <a:endCxn id="6" idx="2"/>
        </xdr:cNvCxnSpPr>
      </xdr:nvCxnSpPr>
      <xdr:spPr>
        <a:xfrm rot="5400000" flipH="1" flipV="1">
          <a:off x="8159230" y="2970505"/>
          <a:ext cx="1933228" cy="4278514"/>
        </a:xfrm>
        <a:prstGeom prst="bentConnector3">
          <a:avLst>
            <a:gd name="adj1" fmla="val -1182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719830</xdr:colOff>
      <xdr:row>11</xdr:row>
      <xdr:rowOff>53745</xdr:rowOff>
    </xdr:from>
    <xdr:to>
      <xdr:col>13</xdr:col>
      <xdr:colOff>533602</xdr:colOff>
      <xdr:row>14</xdr:row>
      <xdr:rowOff>192036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cxnSpLocks/>
          <a:stCxn id="13" idx="2"/>
          <a:endCxn id="6" idx="0"/>
        </xdr:cNvCxnSpPr>
      </xdr:nvCxnSpPr>
      <xdr:spPr>
        <a:xfrm rot="16200000" flipH="1">
          <a:off x="7682270" y="-545995"/>
          <a:ext cx="747891" cy="641777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231574</xdr:colOff>
      <xdr:row>11</xdr:row>
      <xdr:rowOff>53745</xdr:rowOff>
    </xdr:from>
    <xdr:to>
      <xdr:col>13</xdr:col>
      <xdr:colOff>533602</xdr:colOff>
      <xdr:row>14</xdr:row>
      <xdr:rowOff>192036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>
          <a:cxnSpLocks/>
          <a:stCxn id="14" idx="2"/>
          <a:endCxn id="6" idx="0"/>
        </xdr:cNvCxnSpPr>
      </xdr:nvCxnSpPr>
      <xdr:spPr>
        <a:xfrm rot="16200000" flipH="1">
          <a:off x="6612642" y="-1615623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719829</xdr:colOff>
      <xdr:row>5</xdr:row>
      <xdr:rowOff>166635</xdr:rowOff>
    </xdr:from>
    <xdr:to>
      <xdr:col>11</xdr:col>
      <xdr:colOff>45344</xdr:colOff>
      <xdr:row>14</xdr:row>
      <xdr:rowOff>192037</xdr:rowOff>
    </xdr:to>
    <xdr:cxnSp macro="">
      <xdr:nvCxnSpPr>
        <xdr:cNvPr id="20" name="Curved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>
          <a:cxnSpLocks/>
          <a:stCxn id="5" idx="0"/>
          <a:endCxn id="13" idx="0"/>
        </xdr:cNvCxnSpPr>
      </xdr:nvCxnSpPr>
      <xdr:spPr>
        <a:xfrm rot="16200000" flipV="1">
          <a:off x="6059486" y="-29522"/>
          <a:ext cx="1854202" cy="4278515"/>
        </a:xfrm>
        <a:prstGeom prst="curvedConnector3">
          <a:avLst>
            <a:gd name="adj1" fmla="val 11232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231573</xdr:colOff>
      <xdr:row>5</xdr:row>
      <xdr:rowOff>166635</xdr:rowOff>
    </xdr:from>
    <xdr:to>
      <xdr:col>11</xdr:col>
      <xdr:colOff>45344</xdr:colOff>
      <xdr:row>14</xdr:row>
      <xdr:rowOff>192037</xdr:rowOff>
    </xdr:to>
    <xdr:cxnSp macro="">
      <xdr:nvCxnSpPr>
        <xdr:cNvPr id="21" name="Curved Connector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>
          <a:cxnSpLocks/>
          <a:stCxn id="5" idx="0"/>
          <a:endCxn id="14" idx="0"/>
        </xdr:cNvCxnSpPr>
      </xdr:nvCxnSpPr>
      <xdr:spPr>
        <a:xfrm rot="16200000" flipV="1">
          <a:off x="4989858" y="-1099150"/>
          <a:ext cx="1854202" cy="6417771"/>
        </a:xfrm>
        <a:prstGeom prst="curvedConnector3">
          <a:avLst>
            <a:gd name="adj1" fmla="val 11232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203200</xdr:colOff>
      <xdr:row>15</xdr:row>
      <xdr:rowOff>148004</xdr:rowOff>
    </xdr:from>
    <xdr:to>
      <xdr:col>1</xdr:col>
      <xdr:colOff>667733</xdr:colOff>
      <xdr:row>18</xdr:row>
      <xdr:rowOff>123179</xdr:rowOff>
    </xdr:to>
    <xdr:sp macro="" textlink="">
      <xdr:nvSpPr>
        <xdr:cNvPr id="22" name="TextBox 77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203200" y="3196004"/>
          <a:ext cx="129003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Virgin </a:t>
          </a:r>
        </a:p>
        <a:p>
          <a:pPr algn="ctr"/>
          <a:r>
            <a:rPr lang="en-US" sz="1600"/>
            <a:t>Raw Material</a:t>
          </a:r>
        </a:p>
      </xdr:txBody>
    </xdr:sp>
    <xdr:clientData/>
  </xdr:twoCellAnchor>
  <xdr:twoCellAnchor>
    <xdr:from>
      <xdr:col>3</xdr:col>
      <xdr:colOff>231573</xdr:colOff>
      <xdr:row>20</xdr:row>
      <xdr:rowOff>79148</xdr:rowOff>
    </xdr:from>
    <xdr:to>
      <xdr:col>13</xdr:col>
      <xdr:colOff>533601</xdr:colOff>
      <xdr:row>20</xdr:row>
      <xdr:rowOff>79149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6986586" y="-135365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622438</xdr:colOff>
      <xdr:row>20</xdr:row>
      <xdr:rowOff>79148</xdr:rowOff>
    </xdr:from>
    <xdr:to>
      <xdr:col>2</xdr:col>
      <xdr:colOff>622448</xdr:colOff>
      <xdr:row>22</xdr:row>
      <xdr:rowOff>134412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>
          <a:cxnSpLocks/>
        </xdr:cNvCxnSpPr>
      </xdr:nvCxnSpPr>
      <xdr:spPr>
        <a:xfrm flipH="1">
          <a:off x="2273438" y="41431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72610</xdr:colOff>
      <xdr:row>22</xdr:row>
      <xdr:rowOff>138417</xdr:rowOff>
    </xdr:from>
    <xdr:to>
      <xdr:col>3</xdr:col>
      <xdr:colOff>346770</xdr:colOff>
      <xdr:row>24</xdr:row>
      <xdr:rowOff>70571</xdr:rowOff>
    </xdr:to>
    <xdr:sp macro="" textlink="">
      <xdr:nvSpPr>
        <xdr:cNvPr id="25" name="TextBox 95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1723610" y="46088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713477</xdr:colOff>
      <xdr:row>20</xdr:row>
      <xdr:rowOff>79148</xdr:rowOff>
    </xdr:from>
    <xdr:to>
      <xdr:col>5</xdr:col>
      <xdr:colOff>713487</xdr:colOff>
      <xdr:row>22</xdr:row>
      <xdr:rowOff>134412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>
          <a:cxnSpLocks/>
        </xdr:cNvCxnSpPr>
      </xdr:nvCxnSpPr>
      <xdr:spPr>
        <a:xfrm flipH="1">
          <a:off x="4840977" y="41431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163649</xdr:colOff>
      <xdr:row>22</xdr:row>
      <xdr:rowOff>138417</xdr:rowOff>
    </xdr:from>
    <xdr:to>
      <xdr:col>6</xdr:col>
      <xdr:colOff>437809</xdr:colOff>
      <xdr:row>24</xdr:row>
      <xdr:rowOff>70571</xdr:rowOff>
    </xdr:to>
    <xdr:sp macro="" textlink="">
      <xdr:nvSpPr>
        <xdr:cNvPr id="27" name="TextBox 9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4291149" y="46088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382585</xdr:colOff>
      <xdr:row>20</xdr:row>
      <xdr:rowOff>79148</xdr:rowOff>
    </xdr:from>
    <xdr:to>
      <xdr:col>8</xdr:col>
      <xdr:colOff>382595</xdr:colOff>
      <xdr:row>22</xdr:row>
      <xdr:rowOff>134412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>
          <a:cxnSpLocks/>
        </xdr:cNvCxnSpPr>
      </xdr:nvCxnSpPr>
      <xdr:spPr>
        <a:xfrm flipH="1">
          <a:off x="6986585" y="414314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670143</xdr:colOff>
      <xdr:row>22</xdr:row>
      <xdr:rowOff>138417</xdr:rowOff>
    </xdr:from>
    <xdr:to>
      <xdr:col>9</xdr:col>
      <xdr:colOff>365343</xdr:colOff>
      <xdr:row>24</xdr:row>
      <xdr:rowOff>63669</xdr:rowOff>
    </xdr:to>
    <xdr:sp macro="" textlink="">
      <xdr:nvSpPr>
        <xdr:cNvPr id="29" name="TextBox 99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6393842" y="4731294"/>
          <a:ext cx="1330542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10</xdr:col>
      <xdr:colOff>527055</xdr:colOff>
      <xdr:row>20</xdr:row>
      <xdr:rowOff>76442</xdr:rowOff>
    </xdr:from>
    <xdr:to>
      <xdr:col>10</xdr:col>
      <xdr:colOff>527065</xdr:colOff>
      <xdr:row>22</xdr:row>
      <xdr:rowOff>131706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>
          <a:cxnSpLocks/>
        </xdr:cNvCxnSpPr>
      </xdr:nvCxnSpPr>
      <xdr:spPr>
        <a:xfrm flipH="1">
          <a:off x="8782055" y="414044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13189</xdr:colOff>
      <xdr:row>22</xdr:row>
      <xdr:rowOff>87617</xdr:rowOff>
    </xdr:from>
    <xdr:to>
      <xdr:col>11</xdr:col>
      <xdr:colOff>287349</xdr:colOff>
      <xdr:row>24</xdr:row>
      <xdr:rowOff>19771</xdr:rowOff>
    </xdr:to>
    <xdr:sp macro="" textlink="">
      <xdr:nvSpPr>
        <xdr:cNvPr id="31" name="TextBox 10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8268189" y="45580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14</xdr:col>
      <xdr:colOff>213728</xdr:colOff>
      <xdr:row>20</xdr:row>
      <xdr:rowOff>80904</xdr:rowOff>
    </xdr:from>
    <xdr:to>
      <xdr:col>14</xdr:col>
      <xdr:colOff>213738</xdr:colOff>
      <xdr:row>22</xdr:row>
      <xdr:rowOff>136168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cxnSpLocks/>
        </xdr:cNvCxnSpPr>
      </xdr:nvCxnSpPr>
      <xdr:spPr>
        <a:xfrm flipH="1">
          <a:off x="11770728" y="41449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514853</xdr:colOff>
      <xdr:row>22</xdr:row>
      <xdr:rowOff>125717</xdr:rowOff>
    </xdr:from>
    <xdr:to>
      <xdr:col>14</xdr:col>
      <xdr:colOff>789013</xdr:colOff>
      <xdr:row>24</xdr:row>
      <xdr:rowOff>57871</xdr:rowOff>
    </xdr:to>
    <xdr:sp macro="" textlink="">
      <xdr:nvSpPr>
        <xdr:cNvPr id="33" name="TextBox 103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11246353" y="4596117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8</xdr:col>
      <xdr:colOff>75669</xdr:colOff>
      <xdr:row>29</xdr:row>
      <xdr:rowOff>174716</xdr:rowOff>
    </xdr:from>
    <xdr:to>
      <xdr:col>8</xdr:col>
      <xdr:colOff>75679</xdr:colOff>
      <xdr:row>32</xdr:row>
      <xdr:rowOff>26780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CxnSpPr>
          <a:cxnSpLocks/>
        </xdr:cNvCxnSpPr>
      </xdr:nvCxnSpPr>
      <xdr:spPr>
        <a:xfrm flipH="1">
          <a:off x="6679669" y="606751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237041</xdr:colOff>
      <xdr:row>32</xdr:row>
      <xdr:rowOff>5385</xdr:rowOff>
    </xdr:from>
    <xdr:to>
      <xdr:col>8</xdr:col>
      <xdr:colOff>511201</xdr:colOff>
      <xdr:row>33</xdr:row>
      <xdr:rowOff>140739</xdr:rowOff>
    </xdr:to>
    <xdr:sp macro="" textlink="">
      <xdr:nvSpPr>
        <xdr:cNvPr id="35" name="TextBox 105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6015541" y="6507785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5</xdr:col>
      <xdr:colOff>396004</xdr:colOff>
      <xdr:row>3</xdr:row>
      <xdr:rowOff>134997</xdr:rowOff>
    </xdr:from>
    <xdr:to>
      <xdr:col>5</xdr:col>
      <xdr:colOff>396004</xdr:colOff>
      <xdr:row>5</xdr:row>
      <xdr:rowOff>166634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CxnSpPr>
          <a:cxnSpLocks/>
        </xdr:cNvCxnSpPr>
      </xdr:nvCxnSpPr>
      <xdr:spPr>
        <a:xfrm flipV="1">
          <a:off x="4523504" y="744597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693015</xdr:colOff>
      <xdr:row>2</xdr:row>
      <xdr:rowOff>0</xdr:rowOff>
    </xdr:from>
    <xdr:to>
      <xdr:col>6</xdr:col>
      <xdr:colOff>141675</xdr:colOff>
      <xdr:row>3</xdr:row>
      <xdr:rowOff>135354</xdr:rowOff>
    </xdr:to>
    <xdr:sp macro="" textlink="">
      <xdr:nvSpPr>
        <xdr:cNvPr id="37" name="TextBox 107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3995015" y="40640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3</xdr:col>
      <xdr:colOff>18286</xdr:colOff>
      <xdr:row>3</xdr:row>
      <xdr:rowOff>154296</xdr:rowOff>
    </xdr:from>
    <xdr:to>
      <xdr:col>3</xdr:col>
      <xdr:colOff>18286</xdr:colOff>
      <xdr:row>5</xdr:row>
      <xdr:rowOff>185933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cxnSpLocks/>
        </xdr:cNvCxnSpPr>
      </xdr:nvCxnSpPr>
      <xdr:spPr>
        <a:xfrm flipV="1">
          <a:off x="2494786" y="763896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293956</xdr:colOff>
      <xdr:row>1</xdr:row>
      <xdr:rowOff>177800</xdr:rowOff>
    </xdr:from>
    <xdr:to>
      <xdr:col>3</xdr:col>
      <xdr:colOff>568116</xdr:colOff>
      <xdr:row>3</xdr:row>
      <xdr:rowOff>109954</xdr:rowOff>
    </xdr:to>
    <xdr:sp macro="" textlink="">
      <xdr:nvSpPr>
        <xdr:cNvPr id="39" name="TextBox 110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1944956" y="381000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</xdr:txBody>
    </xdr:sp>
    <xdr:clientData/>
  </xdr:twoCellAnchor>
  <xdr:twoCellAnchor>
    <xdr:from>
      <xdr:col>4</xdr:col>
      <xdr:colOff>693016</xdr:colOff>
      <xdr:row>8</xdr:row>
      <xdr:rowOff>110190</xdr:rowOff>
    </xdr:from>
    <xdr:to>
      <xdr:col>4</xdr:col>
      <xdr:colOff>693017</xdr:colOff>
      <xdr:row>17</xdr:row>
      <xdr:rowOff>135593</xdr:rowOff>
    </xdr:to>
    <xdr:cxnSp macro="">
      <xdr:nvCxnSpPr>
        <xdr:cNvPr id="40" name="Curved Connector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>
          <a:cxnSpLocks/>
          <a:stCxn id="13" idx="1"/>
          <a:endCxn id="3" idx="1"/>
        </xdr:cNvCxnSpPr>
      </xdr:nvCxnSpPr>
      <xdr:spPr>
        <a:xfrm rot="10800000" flipH="1" flipV="1">
          <a:off x="3995016" y="1735790"/>
          <a:ext cx="1" cy="1854203"/>
        </a:xfrm>
        <a:prstGeom prst="curved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204761</xdr:colOff>
      <xdr:row>8</xdr:row>
      <xdr:rowOff>110190</xdr:rowOff>
    </xdr:from>
    <xdr:to>
      <xdr:col>2</xdr:col>
      <xdr:colOff>217461</xdr:colOff>
      <xdr:row>17</xdr:row>
      <xdr:rowOff>135593</xdr:rowOff>
    </xdr:to>
    <xdr:cxnSp macro="">
      <xdr:nvCxnSpPr>
        <xdr:cNvPr id="41" name="Curved Connector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>
          <a:cxnSpLocks/>
          <a:stCxn id="14" idx="1"/>
          <a:endCxn id="2" idx="1"/>
        </xdr:cNvCxnSpPr>
      </xdr:nvCxnSpPr>
      <xdr:spPr>
        <a:xfrm rot="10800000" flipV="1">
          <a:off x="1855761" y="1735790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819155</xdr:colOff>
      <xdr:row>30</xdr:row>
      <xdr:rowOff>242</xdr:rowOff>
    </xdr:from>
    <xdr:to>
      <xdr:col>8</xdr:col>
      <xdr:colOff>819165</xdr:colOff>
      <xdr:row>32</xdr:row>
      <xdr:rowOff>55506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>
          <a:cxnSpLocks/>
        </xdr:cNvCxnSpPr>
      </xdr:nvCxnSpPr>
      <xdr:spPr>
        <a:xfrm flipH="1">
          <a:off x="7423155" y="609624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325941</xdr:colOff>
      <xdr:row>32</xdr:row>
      <xdr:rowOff>5385</xdr:rowOff>
    </xdr:from>
    <xdr:to>
      <xdr:col>9</xdr:col>
      <xdr:colOff>600101</xdr:colOff>
      <xdr:row>33</xdr:row>
      <xdr:rowOff>144971</xdr:rowOff>
    </xdr:to>
    <xdr:sp macro="" textlink="">
      <xdr:nvSpPr>
        <xdr:cNvPr id="43" name="TextBox 105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6929941" y="6507785"/>
          <a:ext cx="109966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</xdr:txBody>
    </xdr:sp>
    <xdr:clientData/>
  </xdr:twoCellAnchor>
  <xdr:twoCellAnchor>
    <xdr:from>
      <xdr:col>11</xdr:col>
      <xdr:colOff>679455</xdr:colOff>
      <xdr:row>20</xdr:row>
      <xdr:rowOff>76442</xdr:rowOff>
    </xdr:from>
    <xdr:to>
      <xdr:col>11</xdr:col>
      <xdr:colOff>679465</xdr:colOff>
      <xdr:row>22</xdr:row>
      <xdr:rowOff>131706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>
          <a:cxnSpLocks/>
        </xdr:cNvCxnSpPr>
      </xdr:nvCxnSpPr>
      <xdr:spPr>
        <a:xfrm flipH="1">
          <a:off x="9759955" y="414044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148141</xdr:colOff>
      <xdr:row>22</xdr:row>
      <xdr:rowOff>81585</xdr:rowOff>
    </xdr:from>
    <xdr:to>
      <xdr:col>12</xdr:col>
      <xdr:colOff>422301</xdr:colOff>
      <xdr:row>24</xdr:row>
      <xdr:rowOff>17971</xdr:rowOff>
    </xdr:to>
    <xdr:sp macro="" textlink="">
      <xdr:nvSpPr>
        <xdr:cNvPr id="45" name="TextBox 105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9228641" y="4551985"/>
          <a:ext cx="109966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</xdr:txBody>
    </xdr:sp>
    <xdr:clientData/>
  </xdr:twoCellAnchor>
  <xdr:twoCellAnchor>
    <xdr:from>
      <xdr:col>5</xdr:col>
      <xdr:colOff>175714</xdr:colOff>
      <xdr:row>11</xdr:row>
      <xdr:rowOff>63500</xdr:rowOff>
    </xdr:from>
    <xdr:to>
      <xdr:col>5</xdr:col>
      <xdr:colOff>175724</xdr:colOff>
      <xdr:row>13</xdr:row>
      <xdr:rowOff>118764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>
          <a:cxnSpLocks/>
        </xdr:cNvCxnSpPr>
      </xdr:nvCxnSpPr>
      <xdr:spPr>
        <a:xfrm flipH="1">
          <a:off x="4303214" y="229870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469900</xdr:colOff>
      <xdr:row>13</xdr:row>
      <xdr:rowOff>68643</xdr:rowOff>
    </xdr:from>
    <xdr:to>
      <xdr:col>5</xdr:col>
      <xdr:colOff>744060</xdr:colOff>
      <xdr:row>15</xdr:row>
      <xdr:rowOff>5029</xdr:rowOff>
    </xdr:to>
    <xdr:sp macro="" textlink="">
      <xdr:nvSpPr>
        <xdr:cNvPr id="47" name="TextBox 105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771900" y="2710243"/>
          <a:ext cx="109966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</xdr:txBody>
    </xdr:sp>
    <xdr:clientData/>
  </xdr:twoCellAnchor>
  <xdr:twoCellAnchor>
    <xdr:from>
      <xdr:col>2</xdr:col>
      <xdr:colOff>493214</xdr:colOff>
      <xdr:row>11</xdr:row>
      <xdr:rowOff>63500</xdr:rowOff>
    </xdr:from>
    <xdr:to>
      <xdr:col>2</xdr:col>
      <xdr:colOff>493224</xdr:colOff>
      <xdr:row>13</xdr:row>
      <xdr:rowOff>118764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>
          <a:cxnSpLocks/>
        </xdr:cNvCxnSpPr>
      </xdr:nvCxnSpPr>
      <xdr:spPr>
        <a:xfrm flipH="1">
          <a:off x="2144214" y="229870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787400</xdr:colOff>
      <xdr:row>13</xdr:row>
      <xdr:rowOff>68643</xdr:rowOff>
    </xdr:from>
    <xdr:to>
      <xdr:col>3</xdr:col>
      <xdr:colOff>236060</xdr:colOff>
      <xdr:row>15</xdr:row>
      <xdr:rowOff>5029</xdr:rowOff>
    </xdr:to>
    <xdr:sp macro="" textlink="">
      <xdr:nvSpPr>
        <xdr:cNvPr id="49" name="TextBox 105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1612900" y="2710243"/>
          <a:ext cx="109966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</xdr:txBody>
    </xdr:sp>
    <xdr:clientData/>
  </xdr:twoCellAnchor>
  <xdr:twoCellAnchor>
    <xdr:from>
      <xdr:col>1</xdr:col>
      <xdr:colOff>595627</xdr:colOff>
      <xdr:row>19</xdr:row>
      <xdr:rowOff>173694</xdr:rowOff>
    </xdr:from>
    <xdr:to>
      <xdr:col>2</xdr:col>
      <xdr:colOff>204761</xdr:colOff>
      <xdr:row>19</xdr:row>
      <xdr:rowOff>173697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CxnSpPr>
          <a:cxnSpLocks/>
        </xdr:cNvCxnSpPr>
      </xdr:nvCxnSpPr>
      <xdr:spPr>
        <a:xfrm flipV="1">
          <a:off x="1421127" y="4034494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203200</xdr:colOff>
      <xdr:row>18</xdr:row>
      <xdr:rowOff>84504</xdr:rowOff>
    </xdr:from>
    <xdr:to>
      <xdr:col>2</xdr:col>
      <xdr:colOff>38100</xdr:colOff>
      <xdr:row>22</xdr:row>
      <xdr:rowOff>115397</xdr:rowOff>
    </xdr:to>
    <xdr:sp macro="" textlink="">
      <xdr:nvSpPr>
        <xdr:cNvPr id="51" name="TextBox 77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203200" y="3742104"/>
          <a:ext cx="1485900" cy="84369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Recovered from other</a:t>
          </a:r>
          <a:r>
            <a:rPr lang="en-US" sz="1600" baseline="0"/>
            <a:t> systems</a:t>
          </a:r>
          <a:endParaRPr lang="en-US" sz="1600"/>
        </a:p>
      </xdr:txBody>
    </xdr:sp>
    <xdr:clientData/>
  </xdr:twoCellAnchor>
  <xdr:twoCellAnchor>
    <xdr:from>
      <xdr:col>14</xdr:col>
      <xdr:colOff>226438</xdr:colOff>
      <xdr:row>12</xdr:row>
      <xdr:rowOff>165100</xdr:rowOff>
    </xdr:from>
    <xdr:to>
      <xdr:col>14</xdr:col>
      <xdr:colOff>228600</xdr:colOff>
      <xdr:row>14</xdr:row>
      <xdr:rowOff>182504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>
          <a:cxnSpLocks/>
        </xdr:cNvCxnSpPr>
      </xdr:nvCxnSpPr>
      <xdr:spPr>
        <a:xfrm flipV="1">
          <a:off x="11783438" y="2603500"/>
          <a:ext cx="2162" cy="423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476753</xdr:colOff>
      <xdr:row>11</xdr:row>
      <xdr:rowOff>49517</xdr:rowOff>
    </xdr:from>
    <xdr:to>
      <xdr:col>14</xdr:col>
      <xdr:colOff>750913</xdr:colOff>
      <xdr:row>12</xdr:row>
      <xdr:rowOff>189103</xdr:rowOff>
    </xdr:to>
    <xdr:sp macro="" textlink="">
      <xdr:nvSpPr>
        <xdr:cNvPr id="54" name="TextBox 10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11208253" y="2284717"/>
          <a:ext cx="109966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</xdr:txBody>
    </xdr:sp>
    <xdr:clientData/>
  </xdr:twoCellAnchor>
  <xdr:twoCellAnchor>
    <xdr:from>
      <xdr:col>3</xdr:col>
      <xdr:colOff>700621</xdr:colOff>
      <xdr:row>20</xdr:row>
      <xdr:rowOff>90554</xdr:rowOff>
    </xdr:from>
    <xdr:to>
      <xdr:col>3</xdr:col>
      <xdr:colOff>700631</xdr:colOff>
      <xdr:row>22</xdr:row>
      <xdr:rowOff>145818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CxnSpPr>
          <a:cxnSpLocks/>
        </xdr:cNvCxnSpPr>
      </xdr:nvCxnSpPr>
      <xdr:spPr>
        <a:xfrm flipH="1">
          <a:off x="3198288" y="4041665"/>
          <a:ext cx="10" cy="450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169307</xdr:colOff>
      <xdr:row>22</xdr:row>
      <xdr:rowOff>95697</xdr:rowOff>
    </xdr:from>
    <xdr:to>
      <xdr:col>4</xdr:col>
      <xdr:colOff>443468</xdr:colOff>
      <xdr:row>24</xdr:row>
      <xdr:rowOff>32083</xdr:rowOff>
    </xdr:to>
    <xdr:sp macro="" textlink="">
      <xdr:nvSpPr>
        <xdr:cNvPr id="58" name="TextBox 10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2666974" y="4441919"/>
          <a:ext cx="1106716" cy="3314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268260</xdr:colOff>
      <xdr:row>4</xdr:row>
      <xdr:rowOff>76201</xdr:rowOff>
    </xdr:from>
    <xdr:to>
      <xdr:col>4</xdr:col>
      <xdr:colOff>335994</xdr:colOff>
      <xdr:row>9</xdr:row>
      <xdr:rowOff>132645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1919260" y="1155701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(Berry) (0)</a:t>
          </a:r>
        </a:p>
      </xdr:txBody>
    </xdr:sp>
    <xdr:clientData/>
  </xdr:twoCellAnchor>
  <xdr:twoCellAnchor>
    <xdr:from>
      <xdr:col>4</xdr:col>
      <xdr:colOff>770628</xdr:colOff>
      <xdr:row>4</xdr:row>
      <xdr:rowOff>76201</xdr:rowOff>
    </xdr:from>
    <xdr:to>
      <xdr:col>7</xdr:col>
      <xdr:colOff>12862</xdr:colOff>
      <xdr:row>9</xdr:row>
      <xdr:rowOff>132645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4072628" y="1155701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(1)</a:t>
          </a:r>
        </a:p>
      </xdr:txBody>
    </xdr:sp>
    <xdr:clientData/>
  </xdr:twoCellAnchor>
  <xdr:twoCellAnchor>
    <xdr:from>
      <xdr:col>7</xdr:col>
      <xdr:colOff>454552</xdr:colOff>
      <xdr:row>4</xdr:row>
      <xdr:rowOff>76201</xdr:rowOff>
    </xdr:from>
    <xdr:to>
      <xdr:col>9</xdr:col>
      <xdr:colOff>522286</xdr:colOff>
      <xdr:row>9</xdr:row>
      <xdr:rowOff>132645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6233052" y="1155701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(Kohler) (2)</a:t>
          </a:r>
        </a:p>
      </xdr:txBody>
    </xdr:sp>
    <xdr:clientData/>
  </xdr:twoCellAnchor>
  <xdr:twoCellAnchor>
    <xdr:from>
      <xdr:col>10</xdr:col>
      <xdr:colOff>138476</xdr:colOff>
      <xdr:row>4</xdr:row>
      <xdr:rowOff>76200</xdr:rowOff>
    </xdr:from>
    <xdr:to>
      <xdr:col>12</xdr:col>
      <xdr:colOff>206210</xdr:colOff>
      <xdr:row>9</xdr:row>
      <xdr:rowOff>132644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8393476" y="1155700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(EoL) (3) </a:t>
          </a:r>
        </a:p>
      </xdr:txBody>
    </xdr:sp>
    <xdr:clientData/>
  </xdr:twoCellAnchor>
  <xdr:twoCellAnchor>
    <xdr:from>
      <xdr:col>12</xdr:col>
      <xdr:colOff>640844</xdr:colOff>
      <xdr:row>4</xdr:row>
      <xdr:rowOff>76200</xdr:rowOff>
    </xdr:from>
    <xdr:to>
      <xdr:col>14</xdr:col>
      <xdr:colOff>708578</xdr:colOff>
      <xdr:row>9</xdr:row>
      <xdr:rowOff>132644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10546844" y="1155700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(EoL)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(4)</a:t>
          </a:r>
        </a:p>
      </xdr:txBody>
    </xdr:sp>
    <xdr:clientData/>
  </xdr:twoCellAnchor>
  <xdr:twoCellAnchor>
    <xdr:from>
      <xdr:col>1</xdr:col>
      <xdr:colOff>652071</xdr:colOff>
      <xdr:row>6</xdr:row>
      <xdr:rowOff>200378</xdr:rowOff>
    </xdr:from>
    <xdr:to>
      <xdr:col>2</xdr:col>
      <xdr:colOff>268260</xdr:colOff>
      <xdr:row>6</xdr:row>
      <xdr:rowOff>200381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CxnSpPr>
          <a:cxnSpLocks/>
        </xdr:cNvCxnSpPr>
      </xdr:nvCxnSpPr>
      <xdr:spPr>
        <a:xfrm flipV="1">
          <a:off x="1477571" y="1686278"/>
          <a:ext cx="441689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335994</xdr:colOff>
      <xdr:row>7</xdr:row>
      <xdr:rowOff>2823</xdr:rowOff>
    </xdr:from>
    <xdr:to>
      <xdr:col>4</xdr:col>
      <xdr:colOff>770628</xdr:colOff>
      <xdr:row>7</xdr:row>
      <xdr:rowOff>2823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>
          <a:cxnSpLocks/>
          <a:stCxn id="84" idx="3"/>
          <a:endCxn id="85" idx="1"/>
        </xdr:cNvCxnSpPr>
      </xdr:nvCxnSpPr>
      <xdr:spPr>
        <a:xfrm>
          <a:off x="3637994" y="1691923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12862</xdr:colOff>
      <xdr:row>7</xdr:row>
      <xdr:rowOff>2823</xdr:rowOff>
    </xdr:from>
    <xdr:to>
      <xdr:col>7</xdr:col>
      <xdr:colOff>454552</xdr:colOff>
      <xdr:row>7</xdr:row>
      <xdr:rowOff>2823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CxnSpPr>
          <a:cxnSpLocks/>
          <a:stCxn id="85" idx="3"/>
          <a:endCxn id="86" idx="1"/>
        </xdr:cNvCxnSpPr>
      </xdr:nvCxnSpPr>
      <xdr:spPr>
        <a:xfrm>
          <a:off x="5791362" y="1691923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522286</xdr:colOff>
      <xdr:row>7</xdr:row>
      <xdr:rowOff>2822</xdr:rowOff>
    </xdr:from>
    <xdr:to>
      <xdr:col>10</xdr:col>
      <xdr:colOff>138476</xdr:colOff>
      <xdr:row>7</xdr:row>
      <xdr:rowOff>2823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>
          <a:cxnSpLocks/>
          <a:stCxn id="86" idx="3"/>
          <a:endCxn id="87" idx="1"/>
        </xdr:cNvCxnSpPr>
      </xdr:nvCxnSpPr>
      <xdr:spPr>
        <a:xfrm flipV="1">
          <a:off x="7951786" y="1691922"/>
          <a:ext cx="44169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206210</xdr:colOff>
      <xdr:row>7</xdr:row>
      <xdr:rowOff>2822</xdr:rowOff>
    </xdr:from>
    <xdr:to>
      <xdr:col>12</xdr:col>
      <xdr:colOff>640844</xdr:colOff>
      <xdr:row>7</xdr:row>
      <xdr:rowOff>2822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CxnSpPr>
          <a:cxnSpLocks/>
          <a:stCxn id="87" idx="3"/>
          <a:endCxn id="88" idx="1"/>
        </xdr:cNvCxnSpPr>
      </xdr:nvCxnSpPr>
      <xdr:spPr>
        <a:xfrm>
          <a:off x="10112210" y="1691922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114300</xdr:colOff>
      <xdr:row>5</xdr:row>
      <xdr:rowOff>153522</xdr:rowOff>
    </xdr:from>
    <xdr:to>
      <xdr:col>2</xdr:col>
      <xdr:colOff>293077</xdr:colOff>
      <xdr:row>8</xdr:row>
      <xdr:rowOff>43376</xdr:rowOff>
    </xdr:to>
    <xdr:sp macro="" textlink="">
      <xdr:nvSpPr>
        <xdr:cNvPr id="94" name="TextBox 77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/>
      </xdr:nvSpPr>
      <xdr:spPr>
        <a:xfrm>
          <a:off x="114300" y="1599368"/>
          <a:ext cx="1820008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302127</xdr:colOff>
      <xdr:row>9</xdr:row>
      <xdr:rowOff>132644</xdr:rowOff>
    </xdr:from>
    <xdr:to>
      <xdr:col>13</xdr:col>
      <xdr:colOff>674711</xdr:colOff>
      <xdr:row>9</xdr:row>
      <xdr:rowOff>132645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CxnSpPr>
          <a:cxnSpLocks/>
          <a:stCxn id="84" idx="2"/>
          <a:endCxn id="88" idx="2"/>
        </xdr:cNvCxnSpPr>
      </xdr:nvCxnSpPr>
      <xdr:spPr>
        <a:xfrm rot="5400000" flipH="1" flipV="1">
          <a:off x="7092418" y="-2085647"/>
          <a:ext cx="1" cy="8627584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685937</xdr:colOff>
      <xdr:row>9</xdr:row>
      <xdr:rowOff>132644</xdr:rowOff>
    </xdr:from>
    <xdr:to>
      <xdr:col>2</xdr:col>
      <xdr:colOff>685947</xdr:colOff>
      <xdr:row>11</xdr:row>
      <xdr:rowOff>176619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CxnSpPr>
          <a:cxnSpLocks/>
        </xdr:cNvCxnSpPr>
      </xdr:nvCxnSpPr>
      <xdr:spPr>
        <a:xfrm flipH="1">
          <a:off x="2336937" y="2228144"/>
          <a:ext cx="10" cy="45037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136109</xdr:colOff>
      <xdr:row>11</xdr:row>
      <xdr:rowOff>180624</xdr:rowOff>
    </xdr:from>
    <xdr:to>
      <xdr:col>3</xdr:col>
      <xdr:colOff>417325</xdr:colOff>
      <xdr:row>14</xdr:row>
      <xdr:rowOff>155799</xdr:rowOff>
    </xdr:to>
    <xdr:sp macro="" textlink="">
      <xdr:nvSpPr>
        <xdr:cNvPr id="97" name="TextBox 95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1787109" y="2682524"/>
          <a:ext cx="1106716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(0.0555 t)</a:t>
          </a:r>
        </a:p>
      </xdr:txBody>
    </xdr:sp>
    <xdr:clientData/>
  </xdr:twoCellAnchor>
  <xdr:twoCellAnchor>
    <xdr:from>
      <xdr:col>14</xdr:col>
      <xdr:colOff>361894</xdr:colOff>
      <xdr:row>9</xdr:row>
      <xdr:rowOff>134400</xdr:rowOff>
    </xdr:from>
    <xdr:to>
      <xdr:col>14</xdr:col>
      <xdr:colOff>361904</xdr:colOff>
      <xdr:row>11</xdr:row>
      <xdr:rowOff>178375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CxnSpPr>
          <a:cxnSpLocks/>
        </xdr:cNvCxnSpPr>
      </xdr:nvCxnSpPr>
      <xdr:spPr>
        <a:xfrm flipH="1">
          <a:off x="11918894" y="2229900"/>
          <a:ext cx="10" cy="45037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562021</xdr:colOff>
      <xdr:row>11</xdr:row>
      <xdr:rowOff>197546</xdr:rowOff>
    </xdr:from>
    <xdr:to>
      <xdr:col>15</xdr:col>
      <xdr:colOff>17737</xdr:colOff>
      <xdr:row>14</xdr:row>
      <xdr:rowOff>172721</xdr:rowOff>
    </xdr:to>
    <xdr:sp macro="" textlink="">
      <xdr:nvSpPr>
        <xdr:cNvPr id="99" name="TextBox 103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 txBox="1"/>
      </xdr:nvSpPr>
      <xdr:spPr>
        <a:xfrm>
          <a:off x="11293521" y="2699446"/>
          <a:ext cx="1106716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(1.0555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417325</xdr:colOff>
      <xdr:row>10</xdr:row>
      <xdr:rowOff>127111</xdr:rowOff>
    </xdr:from>
    <xdr:to>
      <xdr:col>4</xdr:col>
      <xdr:colOff>698541</xdr:colOff>
      <xdr:row>12</xdr:row>
      <xdr:rowOff>59265</xdr:rowOff>
    </xdr:to>
    <xdr:sp macro="" textlink="">
      <xdr:nvSpPr>
        <xdr:cNvPr id="100" name="TextBox 95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 txBox="1"/>
      </xdr:nvSpPr>
      <xdr:spPr>
        <a:xfrm>
          <a:off x="2893825" y="2425811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0.0555 t</a:t>
          </a:r>
        </a:p>
      </xdr:txBody>
    </xdr:sp>
    <xdr:clientData/>
  </xdr:twoCellAnchor>
  <xdr:twoCellAnchor>
    <xdr:from>
      <xdr:col>6</xdr:col>
      <xdr:colOff>475817</xdr:colOff>
      <xdr:row>5</xdr:row>
      <xdr:rowOff>65024</xdr:rowOff>
    </xdr:from>
    <xdr:to>
      <xdr:col>7</xdr:col>
      <xdr:colOff>757033</xdr:colOff>
      <xdr:row>6</xdr:row>
      <xdr:rowOff>200378</xdr:rowOff>
    </xdr:to>
    <xdr:sp macro="" textlink="">
      <xdr:nvSpPr>
        <xdr:cNvPr id="101" name="TextBox 95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 txBox="1"/>
      </xdr:nvSpPr>
      <xdr:spPr>
        <a:xfrm>
          <a:off x="5428817" y="1347724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3</xdr:col>
      <xdr:colOff>823517</xdr:colOff>
      <xdr:row>5</xdr:row>
      <xdr:rowOff>65024</xdr:rowOff>
    </xdr:from>
    <xdr:to>
      <xdr:col>5</xdr:col>
      <xdr:colOff>279233</xdr:colOff>
      <xdr:row>6</xdr:row>
      <xdr:rowOff>200378</xdr:rowOff>
    </xdr:to>
    <xdr:sp macro="" textlink="">
      <xdr:nvSpPr>
        <xdr:cNvPr id="102" name="TextBox 95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 txBox="1"/>
      </xdr:nvSpPr>
      <xdr:spPr>
        <a:xfrm>
          <a:off x="3300017" y="1347724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9</xdr:col>
      <xdr:colOff>186245</xdr:colOff>
      <xdr:row>5</xdr:row>
      <xdr:rowOff>42280</xdr:rowOff>
    </xdr:from>
    <xdr:to>
      <xdr:col>10</xdr:col>
      <xdr:colOff>467461</xdr:colOff>
      <xdr:row>6</xdr:row>
      <xdr:rowOff>177634</xdr:rowOff>
    </xdr:to>
    <xdr:sp macro="" textlink="">
      <xdr:nvSpPr>
        <xdr:cNvPr id="103" name="TextBox 95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7615745" y="1324980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11</xdr:col>
      <xdr:colOff>695669</xdr:colOff>
      <xdr:row>5</xdr:row>
      <xdr:rowOff>42280</xdr:rowOff>
    </xdr:from>
    <xdr:to>
      <xdr:col>13</xdr:col>
      <xdr:colOff>151385</xdr:colOff>
      <xdr:row>6</xdr:row>
      <xdr:rowOff>177634</xdr:rowOff>
    </xdr:to>
    <xdr:sp macro="" textlink="">
      <xdr:nvSpPr>
        <xdr:cNvPr id="104" name="TextBox 96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9776169" y="1324980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2</xdr:col>
      <xdr:colOff>345872</xdr:colOff>
      <xdr:row>28</xdr:row>
      <xdr:rowOff>83655</xdr:rowOff>
    </xdr:from>
    <xdr:to>
      <xdr:col>4</xdr:col>
      <xdr:colOff>413606</xdr:colOff>
      <xdr:row>33</xdr:row>
      <xdr:rowOff>140099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1996872" y="6306655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(Berry) (0)</a:t>
          </a:r>
        </a:p>
      </xdr:txBody>
    </xdr:sp>
    <xdr:clientData/>
  </xdr:twoCellAnchor>
  <xdr:twoCellAnchor>
    <xdr:from>
      <xdr:col>5</xdr:col>
      <xdr:colOff>22740</xdr:colOff>
      <xdr:row>28</xdr:row>
      <xdr:rowOff>83655</xdr:rowOff>
    </xdr:from>
    <xdr:to>
      <xdr:col>7</xdr:col>
      <xdr:colOff>90474</xdr:colOff>
      <xdr:row>33</xdr:row>
      <xdr:rowOff>140099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4150240" y="6306655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(1)</a:t>
          </a:r>
        </a:p>
      </xdr:txBody>
    </xdr:sp>
    <xdr:clientData/>
  </xdr:twoCellAnchor>
  <xdr:twoCellAnchor>
    <xdr:from>
      <xdr:col>7</xdr:col>
      <xdr:colOff>532164</xdr:colOff>
      <xdr:row>28</xdr:row>
      <xdr:rowOff>83655</xdr:rowOff>
    </xdr:from>
    <xdr:to>
      <xdr:col>9</xdr:col>
      <xdr:colOff>599898</xdr:colOff>
      <xdr:row>33</xdr:row>
      <xdr:rowOff>140099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6310664" y="6306655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(Kohler) (2)</a:t>
          </a:r>
        </a:p>
      </xdr:txBody>
    </xdr:sp>
    <xdr:clientData/>
  </xdr:twoCellAnchor>
  <xdr:twoCellAnchor>
    <xdr:from>
      <xdr:col>10</xdr:col>
      <xdr:colOff>216088</xdr:colOff>
      <xdr:row>28</xdr:row>
      <xdr:rowOff>83654</xdr:rowOff>
    </xdr:from>
    <xdr:to>
      <xdr:col>12</xdr:col>
      <xdr:colOff>283822</xdr:colOff>
      <xdr:row>33</xdr:row>
      <xdr:rowOff>140098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8471088" y="6306654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(EoL) (3) </a:t>
          </a:r>
        </a:p>
      </xdr:txBody>
    </xdr:sp>
    <xdr:clientData/>
  </xdr:twoCellAnchor>
  <xdr:twoCellAnchor>
    <xdr:from>
      <xdr:col>12</xdr:col>
      <xdr:colOff>718456</xdr:colOff>
      <xdr:row>28</xdr:row>
      <xdr:rowOff>83654</xdr:rowOff>
    </xdr:from>
    <xdr:to>
      <xdr:col>14</xdr:col>
      <xdr:colOff>786190</xdr:colOff>
      <xdr:row>33</xdr:row>
      <xdr:rowOff>140098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10624456" y="6306654"/>
          <a:ext cx="1718734" cy="1072444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Incineration (EoL)</a:t>
          </a:r>
          <a:r>
            <a:rPr lang="en-US" sz="1800" kern="0">
              <a:solidFill>
                <a:sysClr val="windowText" lastClr="000000"/>
              </a:solidFill>
              <a:latin typeface="Calibri" panose="020F0502020204030204"/>
            </a:rPr>
            <a:t> </a:t>
          </a: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(4)</a:t>
          </a:r>
        </a:p>
      </xdr:txBody>
    </xdr:sp>
    <xdr:clientData/>
  </xdr:twoCellAnchor>
  <xdr:twoCellAnchor>
    <xdr:from>
      <xdr:col>1</xdr:col>
      <xdr:colOff>729683</xdr:colOff>
      <xdr:row>31</xdr:row>
      <xdr:rowOff>61077</xdr:rowOff>
    </xdr:from>
    <xdr:to>
      <xdr:col>2</xdr:col>
      <xdr:colOff>345872</xdr:colOff>
      <xdr:row>31</xdr:row>
      <xdr:rowOff>61080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CxnSpPr>
          <a:cxnSpLocks/>
        </xdr:cNvCxnSpPr>
      </xdr:nvCxnSpPr>
      <xdr:spPr>
        <a:xfrm flipV="1">
          <a:off x="1555183" y="6893677"/>
          <a:ext cx="441689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413606</xdr:colOff>
      <xdr:row>31</xdr:row>
      <xdr:rowOff>10277</xdr:rowOff>
    </xdr:from>
    <xdr:to>
      <xdr:col>5</xdr:col>
      <xdr:colOff>22740</xdr:colOff>
      <xdr:row>31</xdr:row>
      <xdr:rowOff>10277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CxnSpPr>
          <a:cxnSpLocks/>
          <a:stCxn id="105" idx="3"/>
          <a:endCxn id="106" idx="1"/>
        </xdr:cNvCxnSpPr>
      </xdr:nvCxnSpPr>
      <xdr:spPr>
        <a:xfrm>
          <a:off x="3715606" y="6842877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90474</xdr:colOff>
      <xdr:row>31</xdr:row>
      <xdr:rowOff>10277</xdr:rowOff>
    </xdr:from>
    <xdr:to>
      <xdr:col>7</xdr:col>
      <xdr:colOff>532164</xdr:colOff>
      <xdr:row>31</xdr:row>
      <xdr:rowOff>10277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CxnSpPr>
          <a:cxnSpLocks/>
          <a:stCxn id="106" idx="3"/>
          <a:endCxn id="107" idx="1"/>
        </xdr:cNvCxnSpPr>
      </xdr:nvCxnSpPr>
      <xdr:spPr>
        <a:xfrm>
          <a:off x="5868974" y="6842877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599898</xdr:colOff>
      <xdr:row>31</xdr:row>
      <xdr:rowOff>10276</xdr:rowOff>
    </xdr:from>
    <xdr:to>
      <xdr:col>10</xdr:col>
      <xdr:colOff>216088</xdr:colOff>
      <xdr:row>31</xdr:row>
      <xdr:rowOff>10277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CxnSpPr>
          <a:cxnSpLocks/>
          <a:stCxn id="107" idx="3"/>
          <a:endCxn id="108" idx="1"/>
        </xdr:cNvCxnSpPr>
      </xdr:nvCxnSpPr>
      <xdr:spPr>
        <a:xfrm flipV="1">
          <a:off x="8029398" y="6842876"/>
          <a:ext cx="44169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283822</xdr:colOff>
      <xdr:row>31</xdr:row>
      <xdr:rowOff>10276</xdr:rowOff>
    </xdr:from>
    <xdr:to>
      <xdr:col>12</xdr:col>
      <xdr:colOff>718456</xdr:colOff>
      <xdr:row>31</xdr:row>
      <xdr:rowOff>10276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CxnSpPr>
          <a:cxnSpLocks/>
          <a:stCxn id="108" idx="3"/>
          <a:endCxn id="109" idx="1"/>
        </xdr:cNvCxnSpPr>
      </xdr:nvCxnSpPr>
      <xdr:spPr>
        <a:xfrm>
          <a:off x="10189822" y="6842876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101600</xdr:colOff>
      <xdr:row>29</xdr:row>
      <xdr:rowOff>160976</xdr:rowOff>
    </xdr:from>
    <xdr:to>
      <xdr:col>1</xdr:col>
      <xdr:colOff>774700</xdr:colOff>
      <xdr:row>32</xdr:row>
      <xdr:rowOff>144615</xdr:rowOff>
    </xdr:to>
    <xdr:sp macro="" textlink="">
      <xdr:nvSpPr>
        <xdr:cNvPr id="115" name="TextBox 77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 txBox="1"/>
      </xdr:nvSpPr>
      <xdr:spPr>
        <a:xfrm>
          <a:off x="101600" y="6587176"/>
          <a:ext cx="1498600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(0.32 t)</a:t>
          </a:r>
        </a:p>
      </xdr:txBody>
    </xdr:sp>
    <xdr:clientData/>
  </xdr:twoCellAnchor>
  <xdr:twoCellAnchor>
    <xdr:from>
      <xdr:col>3</xdr:col>
      <xdr:colOff>379739</xdr:colOff>
      <xdr:row>33</xdr:row>
      <xdr:rowOff>140098</xdr:rowOff>
    </xdr:from>
    <xdr:to>
      <xdr:col>13</xdr:col>
      <xdr:colOff>752323</xdr:colOff>
      <xdr:row>33</xdr:row>
      <xdr:rowOff>140099</xdr:rowOff>
    </xdr:to>
    <xdr:cxnSp macro="">
      <xdr:nvCxnSpPr>
        <xdr:cNvPr id="116" name="Elbow Connector 115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CxnSpPr>
          <a:cxnSpLocks/>
          <a:stCxn id="105" idx="2"/>
          <a:endCxn id="109" idx="2"/>
        </xdr:cNvCxnSpPr>
      </xdr:nvCxnSpPr>
      <xdr:spPr>
        <a:xfrm rot="5400000" flipH="1" flipV="1">
          <a:off x="7170030" y="3065307"/>
          <a:ext cx="1" cy="8627584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763549</xdr:colOff>
      <xdr:row>33</xdr:row>
      <xdr:rowOff>140098</xdr:rowOff>
    </xdr:from>
    <xdr:to>
      <xdr:col>2</xdr:col>
      <xdr:colOff>763559</xdr:colOff>
      <xdr:row>35</xdr:row>
      <xdr:rowOff>184073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CxnSpPr>
          <a:cxnSpLocks/>
        </xdr:cNvCxnSpPr>
      </xdr:nvCxnSpPr>
      <xdr:spPr>
        <a:xfrm flipH="1">
          <a:off x="2414549" y="7379098"/>
          <a:ext cx="10" cy="45037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213721</xdr:colOff>
      <xdr:row>35</xdr:row>
      <xdr:rowOff>188078</xdr:rowOff>
    </xdr:from>
    <xdr:to>
      <xdr:col>3</xdr:col>
      <xdr:colOff>494937</xdr:colOff>
      <xdr:row>40</xdr:row>
      <xdr:rowOff>3075</xdr:rowOff>
    </xdr:to>
    <xdr:sp macro="" textlink="">
      <xdr:nvSpPr>
        <xdr:cNvPr id="118" name="TextBox 9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 txBox="1"/>
      </xdr:nvSpPr>
      <xdr:spPr>
        <a:xfrm>
          <a:off x="1864721" y="7833478"/>
          <a:ext cx="1106716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(0.0555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270171</xdr:colOff>
      <xdr:row>33</xdr:row>
      <xdr:rowOff>141854</xdr:rowOff>
    </xdr:from>
    <xdr:to>
      <xdr:col>14</xdr:col>
      <xdr:colOff>270181</xdr:colOff>
      <xdr:row>35</xdr:row>
      <xdr:rowOff>185829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CxnSpPr>
          <a:cxnSpLocks/>
        </xdr:cNvCxnSpPr>
      </xdr:nvCxnSpPr>
      <xdr:spPr>
        <a:xfrm flipH="1">
          <a:off x="11827171" y="7380854"/>
          <a:ext cx="10" cy="45037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560610</xdr:colOff>
      <xdr:row>35</xdr:row>
      <xdr:rowOff>169906</xdr:rowOff>
    </xdr:from>
    <xdr:to>
      <xdr:col>15</xdr:col>
      <xdr:colOff>16326</xdr:colOff>
      <xdr:row>38</xdr:row>
      <xdr:rowOff>145081</xdr:rowOff>
    </xdr:to>
    <xdr:sp macro="" textlink="">
      <xdr:nvSpPr>
        <xdr:cNvPr id="120" name="TextBox 103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 txBox="1"/>
      </xdr:nvSpPr>
      <xdr:spPr>
        <a:xfrm>
          <a:off x="11292110" y="7815306"/>
          <a:ext cx="1106716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(0.9625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62</xdr:row>
      <xdr:rowOff>66737</xdr:rowOff>
    </xdr:from>
    <xdr:to>
      <xdr:col>0</xdr:col>
      <xdr:colOff>0</xdr:colOff>
      <xdr:row>64</xdr:row>
      <xdr:rowOff>112476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CxnSpPr>
          <a:cxnSpLocks/>
        </xdr:cNvCxnSpPr>
      </xdr:nvCxnSpPr>
      <xdr:spPr>
        <a:xfrm>
          <a:off x="0" y="1319853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270171</xdr:colOff>
      <xdr:row>26</xdr:row>
      <xdr:rowOff>18038</xdr:rowOff>
    </xdr:from>
    <xdr:to>
      <xdr:col>14</xdr:col>
      <xdr:colOff>270171</xdr:colOff>
      <xdr:row>28</xdr:row>
      <xdr:rowOff>83654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CxnSpPr>
          <a:cxnSpLocks/>
        </xdr:cNvCxnSpPr>
      </xdr:nvCxnSpPr>
      <xdr:spPr>
        <a:xfrm flipV="1">
          <a:off x="11827171" y="5834638"/>
          <a:ext cx="0" cy="472016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463089</xdr:colOff>
      <xdr:row>23</xdr:row>
      <xdr:rowOff>114300</xdr:rowOff>
    </xdr:from>
    <xdr:to>
      <xdr:col>15</xdr:col>
      <xdr:colOff>77252</xdr:colOff>
      <xdr:row>26</xdr:row>
      <xdr:rowOff>89475</xdr:rowOff>
    </xdr:to>
    <xdr:sp macro="" textlink="">
      <xdr:nvSpPr>
        <xdr:cNvPr id="123" name="TextBox 103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 txBox="1"/>
      </xdr:nvSpPr>
      <xdr:spPr>
        <a:xfrm>
          <a:off x="11194589" y="5321300"/>
          <a:ext cx="1265163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Export (0.093 t)</a:t>
          </a:r>
        </a:p>
      </xdr:txBody>
    </xdr:sp>
    <xdr:clientData/>
  </xdr:twoCellAnchor>
  <xdr:twoCellAnchor>
    <xdr:from>
      <xdr:col>3</xdr:col>
      <xdr:colOff>415914</xdr:colOff>
      <xdr:row>34</xdr:row>
      <xdr:rowOff>134565</xdr:rowOff>
    </xdr:from>
    <xdr:to>
      <xdr:col>4</xdr:col>
      <xdr:colOff>697130</xdr:colOff>
      <xdr:row>36</xdr:row>
      <xdr:rowOff>66719</xdr:rowOff>
    </xdr:to>
    <xdr:sp macro="" textlink="">
      <xdr:nvSpPr>
        <xdr:cNvPr id="124" name="TextBox 95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 txBox="1"/>
      </xdr:nvSpPr>
      <xdr:spPr>
        <a:xfrm>
          <a:off x="2892414" y="7576765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0.0555 t</a:t>
          </a:r>
        </a:p>
      </xdr:txBody>
    </xdr:sp>
    <xdr:clientData/>
  </xdr:twoCellAnchor>
  <xdr:twoCellAnchor>
    <xdr:from>
      <xdr:col>4</xdr:col>
      <xdr:colOff>53051</xdr:colOff>
      <xdr:row>29</xdr:row>
      <xdr:rowOff>72478</xdr:rowOff>
    </xdr:from>
    <xdr:to>
      <xdr:col>5</xdr:col>
      <xdr:colOff>334267</xdr:colOff>
      <xdr:row>31</xdr:row>
      <xdr:rowOff>4632</xdr:rowOff>
    </xdr:to>
    <xdr:sp macro="" textlink="">
      <xdr:nvSpPr>
        <xdr:cNvPr id="125" name="TextBox 95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 txBox="1"/>
      </xdr:nvSpPr>
      <xdr:spPr>
        <a:xfrm>
          <a:off x="3355051" y="6498678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6</xdr:col>
      <xdr:colOff>553429</xdr:colOff>
      <xdr:row>29</xdr:row>
      <xdr:rowOff>72478</xdr:rowOff>
    </xdr:from>
    <xdr:to>
      <xdr:col>8</xdr:col>
      <xdr:colOff>9145</xdr:colOff>
      <xdr:row>31</xdr:row>
      <xdr:rowOff>4632</xdr:rowOff>
    </xdr:to>
    <xdr:sp macro="" textlink="">
      <xdr:nvSpPr>
        <xdr:cNvPr id="126" name="TextBox 95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 txBox="1"/>
      </xdr:nvSpPr>
      <xdr:spPr>
        <a:xfrm>
          <a:off x="5506429" y="6498678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9</xdr:col>
      <xdr:colOff>252568</xdr:colOff>
      <xdr:row>29</xdr:row>
      <xdr:rowOff>49734</xdr:rowOff>
    </xdr:from>
    <xdr:to>
      <xdr:col>10</xdr:col>
      <xdr:colOff>533784</xdr:colOff>
      <xdr:row>30</xdr:row>
      <xdr:rowOff>185088</xdr:rowOff>
    </xdr:to>
    <xdr:sp macro="" textlink="">
      <xdr:nvSpPr>
        <xdr:cNvPr id="127" name="TextBox 8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 txBox="1"/>
      </xdr:nvSpPr>
      <xdr:spPr>
        <a:xfrm>
          <a:off x="7682068" y="6475934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11</xdr:col>
      <xdr:colOff>761992</xdr:colOff>
      <xdr:row>29</xdr:row>
      <xdr:rowOff>49734</xdr:rowOff>
    </xdr:from>
    <xdr:to>
      <xdr:col>13</xdr:col>
      <xdr:colOff>217708</xdr:colOff>
      <xdr:row>30</xdr:row>
      <xdr:rowOff>185088</xdr:rowOff>
    </xdr:to>
    <xdr:sp macro="" textlink="">
      <xdr:nvSpPr>
        <xdr:cNvPr id="128" name="TextBox 9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 txBox="1"/>
      </xdr:nvSpPr>
      <xdr:spPr>
        <a:xfrm>
          <a:off x="9842492" y="6475934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0</xdr:col>
      <xdr:colOff>324999</xdr:colOff>
      <xdr:row>39</xdr:row>
      <xdr:rowOff>2613</xdr:rowOff>
    </xdr:from>
    <xdr:to>
      <xdr:col>5</xdr:col>
      <xdr:colOff>577948</xdr:colOff>
      <xdr:row>45</xdr:row>
      <xdr:rowOff>110027</xdr:rowOff>
    </xdr:to>
    <xdr:sp macro="" textlink="">
      <xdr:nvSpPr>
        <xdr:cNvPr id="129" name="TextBox 95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 txBox="1"/>
      </xdr:nvSpPr>
      <xdr:spPr>
        <a:xfrm>
          <a:off x="324999" y="9606988"/>
          <a:ext cx="4380449" cy="13456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HHV of colored film = 42 MJ/kg</a:t>
          </a:r>
        </a:p>
        <a:p>
          <a:pPr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Actual Electricity Production = 3.92 MJ/kg</a:t>
          </a:r>
        </a:p>
        <a:p>
          <a:pPr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Export = 1 t*(3.92/42) = 0.093 t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83</xdr:row>
      <xdr:rowOff>107317</xdr:rowOff>
    </xdr:from>
    <xdr:to>
      <xdr:col>0</xdr:col>
      <xdr:colOff>0</xdr:colOff>
      <xdr:row>85</xdr:row>
      <xdr:rowOff>153056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CxnSpPr>
          <a:cxnSpLocks/>
        </xdr:cNvCxnSpPr>
      </xdr:nvCxnSpPr>
      <xdr:spPr>
        <a:xfrm>
          <a:off x="0" y="1750631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361113</xdr:colOff>
      <xdr:row>47</xdr:row>
      <xdr:rowOff>177801</xdr:rowOff>
    </xdr:from>
    <xdr:to>
      <xdr:col>4</xdr:col>
      <xdr:colOff>414736</xdr:colOff>
      <xdr:row>53</xdr:row>
      <xdr:rowOff>64912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2012113" y="102616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  <a:p>
          <a:pPr algn="ctr"/>
          <a:r>
            <a:rPr lang="en-US"/>
            <a:t>(0)</a:t>
          </a:r>
        </a:p>
      </xdr:txBody>
    </xdr:sp>
    <xdr:clientData/>
  </xdr:twoCellAnchor>
  <xdr:twoCellAnchor>
    <xdr:from>
      <xdr:col>5</xdr:col>
      <xdr:colOff>23870</xdr:colOff>
      <xdr:row>47</xdr:row>
      <xdr:rowOff>177801</xdr:rowOff>
    </xdr:from>
    <xdr:to>
      <xdr:col>7</xdr:col>
      <xdr:colOff>77493</xdr:colOff>
      <xdr:row>53</xdr:row>
      <xdr:rowOff>64912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151370" y="102616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7</xdr:col>
      <xdr:colOff>512127</xdr:colOff>
      <xdr:row>47</xdr:row>
      <xdr:rowOff>177801</xdr:rowOff>
    </xdr:from>
    <xdr:to>
      <xdr:col>9</xdr:col>
      <xdr:colOff>565750</xdr:colOff>
      <xdr:row>53</xdr:row>
      <xdr:rowOff>64912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6290627" y="10261601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10</xdr:col>
      <xdr:colOff>174884</xdr:colOff>
      <xdr:row>47</xdr:row>
      <xdr:rowOff>177800</xdr:rowOff>
    </xdr:from>
    <xdr:to>
      <xdr:col>12</xdr:col>
      <xdr:colOff>228507</xdr:colOff>
      <xdr:row>53</xdr:row>
      <xdr:rowOff>64911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8429884" y="1026160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(EoL) (3) </a:t>
          </a:r>
        </a:p>
      </xdr:txBody>
    </xdr:sp>
    <xdr:clientData/>
  </xdr:twoCellAnchor>
  <xdr:twoCellAnchor>
    <xdr:from>
      <xdr:col>12</xdr:col>
      <xdr:colOff>663141</xdr:colOff>
      <xdr:row>47</xdr:row>
      <xdr:rowOff>177800</xdr:rowOff>
    </xdr:from>
    <xdr:to>
      <xdr:col>14</xdr:col>
      <xdr:colOff>716764</xdr:colOff>
      <xdr:row>53</xdr:row>
      <xdr:rowOff>64911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10569141" y="1026160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(EoL)</a:t>
          </a:r>
        </a:p>
        <a:p>
          <a:pPr algn="ctr"/>
          <a:r>
            <a:rPr lang="en-US"/>
            <a:t>(5)</a:t>
          </a:r>
        </a:p>
      </xdr:txBody>
    </xdr:sp>
    <xdr:clientData/>
  </xdr:twoCellAnchor>
  <xdr:twoCellAnchor>
    <xdr:from>
      <xdr:col>1</xdr:col>
      <xdr:colOff>751979</xdr:colOff>
      <xdr:row>50</xdr:row>
      <xdr:rowOff>121357</xdr:rowOff>
    </xdr:from>
    <xdr:to>
      <xdr:col>2</xdr:col>
      <xdr:colOff>361113</xdr:colOff>
      <xdr:row>50</xdr:row>
      <xdr:rowOff>121360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CxnSpPr>
          <a:cxnSpLocks/>
          <a:endCxn id="131" idx="1"/>
        </xdr:cNvCxnSpPr>
      </xdr:nvCxnSpPr>
      <xdr:spPr>
        <a:xfrm flipV="1">
          <a:off x="1577479" y="1081475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414736</xdr:colOff>
      <xdr:row>50</xdr:row>
      <xdr:rowOff>121357</xdr:rowOff>
    </xdr:from>
    <xdr:to>
      <xdr:col>5</xdr:col>
      <xdr:colOff>23870</xdr:colOff>
      <xdr:row>50</xdr:row>
      <xdr:rowOff>121357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CxnSpPr>
          <a:cxnSpLocks/>
          <a:stCxn id="131" idx="3"/>
          <a:endCxn id="132" idx="1"/>
        </xdr:cNvCxnSpPr>
      </xdr:nvCxnSpPr>
      <xdr:spPr>
        <a:xfrm>
          <a:off x="3716736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77493</xdr:colOff>
      <xdr:row>50</xdr:row>
      <xdr:rowOff>121357</xdr:rowOff>
    </xdr:from>
    <xdr:to>
      <xdr:col>7</xdr:col>
      <xdr:colOff>512127</xdr:colOff>
      <xdr:row>50</xdr:row>
      <xdr:rowOff>121357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CxnSpPr>
          <a:cxnSpLocks/>
          <a:stCxn id="132" idx="3"/>
          <a:endCxn id="133" idx="1"/>
        </xdr:cNvCxnSpPr>
      </xdr:nvCxnSpPr>
      <xdr:spPr>
        <a:xfrm>
          <a:off x="5855993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565750</xdr:colOff>
      <xdr:row>50</xdr:row>
      <xdr:rowOff>121356</xdr:rowOff>
    </xdr:from>
    <xdr:to>
      <xdr:col>10</xdr:col>
      <xdr:colOff>174884</xdr:colOff>
      <xdr:row>50</xdr:row>
      <xdr:rowOff>121357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CxnSpPr>
          <a:cxnSpLocks/>
          <a:stCxn id="133" idx="3"/>
          <a:endCxn id="134" idx="1"/>
        </xdr:cNvCxnSpPr>
      </xdr:nvCxnSpPr>
      <xdr:spPr>
        <a:xfrm flipV="1">
          <a:off x="7995250" y="10814756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228507</xdr:colOff>
      <xdr:row>50</xdr:row>
      <xdr:rowOff>121356</xdr:rowOff>
    </xdr:from>
    <xdr:to>
      <xdr:col>12</xdr:col>
      <xdr:colOff>663141</xdr:colOff>
      <xdr:row>50</xdr:row>
      <xdr:rowOff>121356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CxnSpPr>
          <a:cxnSpLocks/>
          <a:stCxn id="134" idx="3"/>
          <a:endCxn id="135" idx="1"/>
        </xdr:cNvCxnSpPr>
      </xdr:nvCxnSpPr>
      <xdr:spPr>
        <a:xfrm>
          <a:off x="10134507" y="1081475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57</xdr:row>
      <xdr:rowOff>79028</xdr:rowOff>
    </xdr:from>
    <xdr:to>
      <xdr:col>9</xdr:col>
      <xdr:colOff>565750</xdr:colOff>
      <xdr:row>62</xdr:row>
      <xdr:rowOff>169339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6290627" y="12194828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 Cleaning (EoL) (4) </a:t>
          </a:r>
        </a:p>
      </xdr:txBody>
    </xdr:sp>
    <xdr:clientData/>
  </xdr:twoCellAnchor>
  <xdr:twoCellAnchor>
    <xdr:from>
      <xdr:col>9</xdr:col>
      <xdr:colOff>565750</xdr:colOff>
      <xdr:row>50</xdr:row>
      <xdr:rowOff>121357</xdr:rowOff>
    </xdr:from>
    <xdr:to>
      <xdr:col>9</xdr:col>
      <xdr:colOff>578450</xdr:colOff>
      <xdr:row>60</xdr:row>
      <xdr:rowOff>22584</xdr:rowOff>
    </xdr:to>
    <xdr:cxnSp macro="">
      <xdr:nvCxnSpPr>
        <xdr:cNvPr id="142" name="Curved Connector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CxnSpPr>
          <a:cxnSpLocks/>
          <a:stCxn id="133" idx="3"/>
          <a:endCxn id="141" idx="3"/>
        </xdr:cNvCxnSpPr>
      </xdr:nvCxnSpPr>
      <xdr:spPr>
        <a:xfrm>
          <a:off x="7995250" y="10814757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50</xdr:row>
      <xdr:rowOff>121358</xdr:rowOff>
    </xdr:from>
    <xdr:to>
      <xdr:col>7</xdr:col>
      <xdr:colOff>524827</xdr:colOff>
      <xdr:row>60</xdr:row>
      <xdr:rowOff>22585</xdr:rowOff>
    </xdr:to>
    <xdr:cxnSp macro="">
      <xdr:nvCxnSpPr>
        <xdr:cNvPr id="143" name="Curved Connector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CxnSpPr>
          <a:cxnSpLocks/>
          <a:stCxn id="141" idx="1"/>
          <a:endCxn id="133" idx="1"/>
        </xdr:cNvCxnSpPr>
      </xdr:nvCxnSpPr>
      <xdr:spPr>
        <a:xfrm rot="10800000">
          <a:off x="6290627" y="10814758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538939</xdr:colOff>
      <xdr:row>53</xdr:row>
      <xdr:rowOff>64911</xdr:rowOff>
    </xdr:from>
    <xdr:to>
      <xdr:col>13</xdr:col>
      <xdr:colOff>689953</xdr:colOff>
      <xdr:row>62</xdr:row>
      <xdr:rowOff>169339</xdr:rowOff>
    </xdr:to>
    <xdr:cxnSp macro="">
      <xdr:nvCxnSpPr>
        <xdr:cNvPr id="144" name="Elbow Connector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CxnSpPr>
          <a:cxnSpLocks/>
          <a:stCxn id="141" idx="2"/>
          <a:endCxn id="135" idx="2"/>
        </xdr:cNvCxnSpPr>
      </xdr:nvCxnSpPr>
      <xdr:spPr>
        <a:xfrm rot="5400000" flipH="1" flipV="1">
          <a:off x="8315582" y="10195268"/>
          <a:ext cx="1933228" cy="4278514"/>
        </a:xfrm>
        <a:prstGeom prst="bentConnector3">
          <a:avLst>
            <a:gd name="adj1" fmla="val -1182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165100</xdr:colOff>
      <xdr:row>49</xdr:row>
      <xdr:rowOff>53503</xdr:rowOff>
    </xdr:from>
    <xdr:to>
      <xdr:col>2</xdr:col>
      <xdr:colOff>93378</xdr:colOff>
      <xdr:row>52</xdr:row>
      <xdr:rowOff>28678</xdr:rowOff>
    </xdr:to>
    <xdr:sp macro="" textlink="">
      <xdr:nvSpPr>
        <xdr:cNvPr id="145" name="TextBox 16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 txBox="1"/>
      </xdr:nvSpPr>
      <xdr:spPr>
        <a:xfrm>
          <a:off x="165100" y="10543703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387925</xdr:colOff>
      <xdr:row>53</xdr:row>
      <xdr:rowOff>64911</xdr:rowOff>
    </xdr:from>
    <xdr:to>
      <xdr:col>13</xdr:col>
      <xdr:colOff>689953</xdr:colOff>
      <xdr:row>53</xdr:row>
      <xdr:rowOff>64912</xdr:rowOff>
    </xdr:to>
    <xdr:cxnSp macro="">
      <xdr:nvCxnSpPr>
        <xdr:cNvPr id="146" name="Elbow Connector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CxnSpPr>
          <a:cxnSpLocks/>
          <a:stCxn id="131" idx="2"/>
          <a:endCxn id="135" idx="2"/>
        </xdr:cNvCxnSpPr>
      </xdr:nvCxnSpPr>
      <xdr:spPr>
        <a:xfrm rot="5400000" flipH="1" flipV="1">
          <a:off x="7142938" y="7089398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778790</xdr:colOff>
      <xdr:row>53</xdr:row>
      <xdr:rowOff>64911</xdr:rowOff>
    </xdr:from>
    <xdr:to>
      <xdr:col>2</xdr:col>
      <xdr:colOff>778800</xdr:colOff>
      <xdr:row>55</xdr:row>
      <xdr:rowOff>120175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CxnSpPr>
          <a:cxnSpLocks/>
        </xdr:cNvCxnSpPr>
      </xdr:nvCxnSpPr>
      <xdr:spPr>
        <a:xfrm flipH="1">
          <a:off x="2429790" y="113679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228000</xdr:colOff>
      <xdr:row>55</xdr:row>
      <xdr:rowOff>124180</xdr:rowOff>
    </xdr:from>
    <xdr:to>
      <xdr:col>3</xdr:col>
      <xdr:colOff>504084</xdr:colOff>
      <xdr:row>58</xdr:row>
      <xdr:rowOff>99355</xdr:rowOff>
    </xdr:to>
    <xdr:sp macro="" textlink="">
      <xdr:nvSpPr>
        <xdr:cNvPr id="148" name="TextBox 19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 txBox="1"/>
      </xdr:nvSpPr>
      <xdr:spPr>
        <a:xfrm>
          <a:off x="1879000" y="11833580"/>
          <a:ext cx="1101584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14</xdr:col>
      <xdr:colOff>370080</xdr:colOff>
      <xdr:row>53</xdr:row>
      <xdr:rowOff>66667</xdr:rowOff>
    </xdr:from>
    <xdr:to>
      <xdr:col>14</xdr:col>
      <xdr:colOff>370090</xdr:colOff>
      <xdr:row>55</xdr:row>
      <xdr:rowOff>121931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CxnSpPr>
          <a:cxnSpLocks/>
        </xdr:cNvCxnSpPr>
      </xdr:nvCxnSpPr>
      <xdr:spPr>
        <a:xfrm flipH="1">
          <a:off x="11927080" y="11369667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633105</xdr:colOff>
      <xdr:row>55</xdr:row>
      <xdr:rowOff>124180</xdr:rowOff>
    </xdr:from>
    <xdr:to>
      <xdr:col>15</xdr:col>
      <xdr:colOff>254000</xdr:colOff>
      <xdr:row>58</xdr:row>
      <xdr:rowOff>14034</xdr:rowOff>
    </xdr:to>
    <xdr:sp macro="" textlink="">
      <xdr:nvSpPr>
        <xdr:cNvPr id="150" name="TextBox 27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 txBox="1"/>
      </xdr:nvSpPr>
      <xdr:spPr>
        <a:xfrm>
          <a:off x="11301105" y="13254026"/>
          <a:ext cx="126212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(0.161 t)</a:t>
          </a:r>
        </a:p>
      </xdr:txBody>
    </xdr:sp>
    <xdr:clientData/>
  </xdr:twoCellAnchor>
  <xdr:twoCellAnchor>
    <xdr:from>
      <xdr:col>8</xdr:col>
      <xdr:colOff>232021</xdr:colOff>
      <xdr:row>62</xdr:row>
      <xdr:rowOff>160479</xdr:rowOff>
    </xdr:from>
    <xdr:to>
      <xdr:col>8</xdr:col>
      <xdr:colOff>232031</xdr:colOff>
      <xdr:row>65</xdr:row>
      <xdr:rowOff>12543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CxnSpPr>
          <a:cxnSpLocks/>
        </xdr:cNvCxnSpPr>
      </xdr:nvCxnSpPr>
      <xdr:spPr>
        <a:xfrm flipH="1">
          <a:off x="6836021" y="1329227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507693</xdr:colOff>
      <xdr:row>65</xdr:row>
      <xdr:rowOff>16548</xdr:rowOff>
    </xdr:from>
    <xdr:to>
      <xdr:col>8</xdr:col>
      <xdr:colOff>781853</xdr:colOff>
      <xdr:row>67</xdr:row>
      <xdr:rowOff>194923</xdr:rowOff>
    </xdr:to>
    <xdr:sp macro="" textlink="">
      <xdr:nvSpPr>
        <xdr:cNvPr id="152" name="TextBox 29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 txBox="1"/>
      </xdr:nvSpPr>
      <xdr:spPr>
        <a:xfrm>
          <a:off x="6286193" y="13757948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11</xdr:col>
      <xdr:colOff>717966</xdr:colOff>
      <xdr:row>48</xdr:row>
      <xdr:rowOff>189200</xdr:rowOff>
    </xdr:from>
    <xdr:to>
      <xdr:col>13</xdr:col>
      <xdr:colOff>173682</xdr:colOff>
      <xdr:row>50</xdr:row>
      <xdr:rowOff>121354</xdr:rowOff>
    </xdr:to>
    <xdr:sp macro="" textlink="">
      <xdr:nvSpPr>
        <xdr:cNvPr id="153" name="TextBox 95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 txBox="1"/>
      </xdr:nvSpPr>
      <xdr:spPr>
        <a:xfrm>
          <a:off x="9798466" y="10476200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 t</a:t>
          </a:r>
        </a:p>
      </xdr:txBody>
    </xdr:sp>
    <xdr:clientData/>
  </xdr:twoCellAnchor>
  <xdr:twoCellAnchor>
    <xdr:from>
      <xdr:col>4</xdr:col>
      <xdr:colOff>72345</xdr:colOff>
      <xdr:row>49</xdr:row>
      <xdr:rowOff>7337</xdr:rowOff>
    </xdr:from>
    <xdr:to>
      <xdr:col>5</xdr:col>
      <xdr:colOff>353561</xdr:colOff>
      <xdr:row>50</xdr:row>
      <xdr:rowOff>142691</xdr:rowOff>
    </xdr:to>
    <xdr:sp macro="" textlink="">
      <xdr:nvSpPr>
        <xdr:cNvPr id="154" name="TextBox 95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 txBox="1"/>
      </xdr:nvSpPr>
      <xdr:spPr>
        <a:xfrm>
          <a:off x="3374345" y="10497537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573302</xdr:colOff>
      <xdr:row>48</xdr:row>
      <xdr:rowOff>200276</xdr:rowOff>
    </xdr:from>
    <xdr:to>
      <xdr:col>8</xdr:col>
      <xdr:colOff>29018</xdr:colOff>
      <xdr:row>50</xdr:row>
      <xdr:rowOff>132430</xdr:rowOff>
    </xdr:to>
    <xdr:sp macro="" textlink="">
      <xdr:nvSpPr>
        <xdr:cNvPr id="155" name="TextBox 95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 txBox="1"/>
      </xdr:nvSpPr>
      <xdr:spPr>
        <a:xfrm>
          <a:off x="5526302" y="10487276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332486</xdr:colOff>
      <xdr:row>54</xdr:row>
      <xdr:rowOff>178795</xdr:rowOff>
    </xdr:from>
    <xdr:to>
      <xdr:col>7</xdr:col>
      <xdr:colOff>613702</xdr:colOff>
      <xdr:row>56</xdr:row>
      <xdr:rowOff>110949</xdr:rowOff>
    </xdr:to>
    <xdr:sp macro="" textlink="">
      <xdr:nvSpPr>
        <xdr:cNvPr id="156" name="TextBox 9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 txBox="1"/>
      </xdr:nvSpPr>
      <xdr:spPr>
        <a:xfrm>
          <a:off x="5285486" y="11684995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0.8 t</a:t>
          </a:r>
        </a:p>
      </xdr:txBody>
    </xdr:sp>
    <xdr:clientData/>
  </xdr:twoCellAnchor>
  <xdr:twoCellAnchor>
    <xdr:from>
      <xdr:col>9</xdr:col>
      <xdr:colOff>756026</xdr:colOff>
      <xdr:row>55</xdr:row>
      <xdr:rowOff>15948</xdr:rowOff>
    </xdr:from>
    <xdr:to>
      <xdr:col>10</xdr:col>
      <xdr:colOff>335714</xdr:colOff>
      <xdr:row>56</xdr:row>
      <xdr:rowOff>151302</xdr:rowOff>
    </xdr:to>
    <xdr:sp macro="" textlink="">
      <xdr:nvSpPr>
        <xdr:cNvPr id="157" name="TextBox 95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8185526" y="11725348"/>
          <a:ext cx="40518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9</xdr:col>
      <xdr:colOff>223359</xdr:colOff>
      <xdr:row>49</xdr:row>
      <xdr:rowOff>7337</xdr:rowOff>
    </xdr:from>
    <xdr:to>
      <xdr:col>10</xdr:col>
      <xdr:colOff>504575</xdr:colOff>
      <xdr:row>50</xdr:row>
      <xdr:rowOff>142691</xdr:rowOff>
    </xdr:to>
    <xdr:sp macro="" textlink="">
      <xdr:nvSpPr>
        <xdr:cNvPr id="158" name="TextBox 95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 txBox="1"/>
      </xdr:nvSpPr>
      <xdr:spPr>
        <a:xfrm>
          <a:off x="7652859" y="10497537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 t</a:t>
          </a:r>
        </a:p>
      </xdr:txBody>
    </xdr:sp>
    <xdr:clientData/>
  </xdr:twoCellAnchor>
  <xdr:twoCellAnchor>
    <xdr:from>
      <xdr:col>3</xdr:col>
      <xdr:colOff>400623</xdr:colOff>
      <xdr:row>54</xdr:row>
      <xdr:rowOff>47979</xdr:rowOff>
    </xdr:from>
    <xdr:to>
      <xdr:col>4</xdr:col>
      <xdr:colOff>681839</xdr:colOff>
      <xdr:row>55</xdr:row>
      <xdr:rowOff>183333</xdr:rowOff>
    </xdr:to>
    <xdr:sp macro="" textlink="">
      <xdr:nvSpPr>
        <xdr:cNvPr id="159" name="TextBox 95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 txBox="1"/>
      </xdr:nvSpPr>
      <xdr:spPr>
        <a:xfrm>
          <a:off x="2877123" y="11554179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9</xdr:col>
      <xdr:colOff>480857</xdr:colOff>
      <xdr:row>62</xdr:row>
      <xdr:rowOff>119699</xdr:rowOff>
    </xdr:from>
    <xdr:to>
      <xdr:col>10</xdr:col>
      <xdr:colOff>755017</xdr:colOff>
      <xdr:row>64</xdr:row>
      <xdr:rowOff>51853</xdr:rowOff>
    </xdr:to>
    <xdr:sp macro="" textlink="">
      <xdr:nvSpPr>
        <xdr:cNvPr id="160" name="TextBox 4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7910357" y="13251499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236100</xdr:colOff>
      <xdr:row>85</xdr:row>
      <xdr:rowOff>95346</xdr:rowOff>
    </xdr:from>
    <xdr:to>
      <xdr:col>4</xdr:col>
      <xdr:colOff>289723</xdr:colOff>
      <xdr:row>90</xdr:row>
      <xdr:rowOff>185657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1887100" y="18434146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4</xdr:col>
      <xdr:colOff>724357</xdr:colOff>
      <xdr:row>85</xdr:row>
      <xdr:rowOff>95346</xdr:rowOff>
    </xdr:from>
    <xdr:to>
      <xdr:col>6</xdr:col>
      <xdr:colOff>777980</xdr:colOff>
      <xdr:row>90</xdr:row>
      <xdr:rowOff>185657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4026357" y="18434146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7</xdr:col>
      <xdr:colOff>387114</xdr:colOff>
      <xdr:row>85</xdr:row>
      <xdr:rowOff>95346</xdr:rowOff>
    </xdr:from>
    <xdr:to>
      <xdr:col>9</xdr:col>
      <xdr:colOff>440737</xdr:colOff>
      <xdr:row>90</xdr:row>
      <xdr:rowOff>185657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6165614" y="18434146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  <a:p>
          <a:pPr algn="ctr"/>
          <a:r>
            <a:rPr lang="en-US"/>
            <a:t>(3)</a:t>
          </a:r>
        </a:p>
      </xdr:txBody>
    </xdr:sp>
    <xdr:clientData/>
  </xdr:twoCellAnchor>
  <xdr:twoCellAnchor>
    <xdr:from>
      <xdr:col>10</xdr:col>
      <xdr:colOff>49871</xdr:colOff>
      <xdr:row>85</xdr:row>
      <xdr:rowOff>95345</xdr:rowOff>
    </xdr:from>
    <xdr:to>
      <xdr:col>12</xdr:col>
      <xdr:colOff>103494</xdr:colOff>
      <xdr:row>90</xdr:row>
      <xdr:rowOff>185656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8304871" y="18434145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(EoL)  (4)</a:t>
          </a:r>
        </a:p>
      </xdr:txBody>
    </xdr:sp>
    <xdr:clientData/>
  </xdr:twoCellAnchor>
  <xdr:twoCellAnchor>
    <xdr:from>
      <xdr:col>12</xdr:col>
      <xdr:colOff>538128</xdr:colOff>
      <xdr:row>85</xdr:row>
      <xdr:rowOff>95345</xdr:rowOff>
    </xdr:from>
    <xdr:to>
      <xdr:col>14</xdr:col>
      <xdr:colOff>591751</xdr:colOff>
      <xdr:row>90</xdr:row>
      <xdr:rowOff>185656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10444128" y="18434145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(EoL)</a:t>
          </a:r>
        </a:p>
        <a:p>
          <a:pPr algn="ctr"/>
          <a:r>
            <a:rPr lang="en-US"/>
            <a:t>(8)</a:t>
          </a:r>
        </a:p>
      </xdr:txBody>
    </xdr:sp>
    <xdr:clientData/>
  </xdr:twoCellAnchor>
  <xdr:twoCellAnchor>
    <xdr:from>
      <xdr:col>1</xdr:col>
      <xdr:colOff>626966</xdr:colOff>
      <xdr:row>88</xdr:row>
      <xdr:rowOff>38902</xdr:rowOff>
    </xdr:from>
    <xdr:to>
      <xdr:col>2</xdr:col>
      <xdr:colOff>236100</xdr:colOff>
      <xdr:row>88</xdr:row>
      <xdr:rowOff>38905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CxnSpPr>
          <a:cxnSpLocks/>
          <a:endCxn id="161" idx="1"/>
        </xdr:cNvCxnSpPr>
      </xdr:nvCxnSpPr>
      <xdr:spPr>
        <a:xfrm flipV="1">
          <a:off x="1452466" y="18987302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88</xdr:row>
      <xdr:rowOff>38902</xdr:rowOff>
    </xdr:from>
    <xdr:to>
      <xdr:col>4</xdr:col>
      <xdr:colOff>724357</xdr:colOff>
      <xdr:row>88</xdr:row>
      <xdr:rowOff>38902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CxnSpPr>
          <a:cxnSpLocks/>
          <a:stCxn id="161" idx="3"/>
          <a:endCxn id="162" idx="1"/>
        </xdr:cNvCxnSpPr>
      </xdr:nvCxnSpPr>
      <xdr:spPr>
        <a:xfrm>
          <a:off x="3591723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777980</xdr:colOff>
      <xdr:row>88</xdr:row>
      <xdr:rowOff>38902</xdr:rowOff>
    </xdr:from>
    <xdr:to>
      <xdr:col>7</xdr:col>
      <xdr:colOff>387114</xdr:colOff>
      <xdr:row>88</xdr:row>
      <xdr:rowOff>38902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CxnSpPr>
          <a:cxnSpLocks/>
          <a:stCxn id="162" idx="3"/>
          <a:endCxn id="163" idx="1"/>
        </xdr:cNvCxnSpPr>
      </xdr:nvCxnSpPr>
      <xdr:spPr>
        <a:xfrm>
          <a:off x="5730980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440737</xdr:colOff>
      <xdr:row>88</xdr:row>
      <xdr:rowOff>38901</xdr:rowOff>
    </xdr:from>
    <xdr:to>
      <xdr:col>10</xdr:col>
      <xdr:colOff>49871</xdr:colOff>
      <xdr:row>88</xdr:row>
      <xdr:rowOff>38902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CxnSpPr>
          <a:cxnSpLocks/>
          <a:stCxn id="163" idx="3"/>
          <a:endCxn id="164" idx="1"/>
        </xdr:cNvCxnSpPr>
      </xdr:nvCxnSpPr>
      <xdr:spPr>
        <a:xfrm flipV="1">
          <a:off x="7870237" y="18987301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103494</xdr:colOff>
      <xdr:row>88</xdr:row>
      <xdr:rowOff>38901</xdr:rowOff>
    </xdr:from>
    <xdr:to>
      <xdr:col>12</xdr:col>
      <xdr:colOff>538128</xdr:colOff>
      <xdr:row>88</xdr:row>
      <xdr:rowOff>38901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CxnSpPr>
          <a:cxnSpLocks/>
          <a:stCxn id="164" idx="3"/>
          <a:endCxn id="165" idx="1"/>
        </xdr:cNvCxnSpPr>
      </xdr:nvCxnSpPr>
      <xdr:spPr>
        <a:xfrm>
          <a:off x="10009494" y="18987301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236100</xdr:colOff>
      <xdr:row>76</xdr:row>
      <xdr:rowOff>69943</xdr:rowOff>
    </xdr:from>
    <xdr:to>
      <xdr:col>4</xdr:col>
      <xdr:colOff>289723</xdr:colOff>
      <xdr:row>81</xdr:row>
      <xdr:rowOff>160254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1887100" y="16579943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(EoL)</a:t>
          </a:r>
        </a:p>
        <a:p>
          <a:pPr algn="ctr"/>
          <a:r>
            <a:rPr lang="en-US"/>
            <a:t>(7) </a:t>
          </a:r>
        </a:p>
      </xdr:txBody>
    </xdr:sp>
    <xdr:clientData/>
  </xdr:twoCellAnchor>
  <xdr:twoCellAnchor>
    <xdr:from>
      <xdr:col>3</xdr:col>
      <xdr:colOff>262913</xdr:colOff>
      <xdr:row>81</xdr:row>
      <xdr:rowOff>160253</xdr:rowOff>
    </xdr:from>
    <xdr:to>
      <xdr:col>13</xdr:col>
      <xdr:colOff>564941</xdr:colOff>
      <xdr:row>85</xdr:row>
      <xdr:rowOff>95344</xdr:rowOff>
    </xdr:to>
    <xdr:cxnSp macro="">
      <xdr:nvCxnSpPr>
        <xdr:cNvPr id="172" name="Elbow Connector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CxnSpPr>
          <a:cxnSpLocks/>
          <a:stCxn id="171" idx="2"/>
          <a:endCxn id="165" idx="0"/>
        </xdr:cNvCxnSpPr>
      </xdr:nvCxnSpPr>
      <xdr:spPr>
        <a:xfrm rot="16200000" flipH="1">
          <a:off x="6643981" y="13781685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79</xdr:row>
      <xdr:rowOff>13499</xdr:rowOff>
    </xdr:from>
    <xdr:to>
      <xdr:col>11</xdr:col>
      <xdr:colOff>76683</xdr:colOff>
      <xdr:row>85</xdr:row>
      <xdr:rowOff>95345</xdr:rowOff>
    </xdr:to>
    <xdr:cxnSp macro="">
      <xdr:nvCxnSpPr>
        <xdr:cNvPr id="173" name="Curved Connector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CxnSpPr>
          <a:cxnSpLocks/>
          <a:stCxn id="164" idx="0"/>
          <a:endCxn id="171" idx="3"/>
        </xdr:cNvCxnSpPr>
      </xdr:nvCxnSpPr>
      <xdr:spPr>
        <a:xfrm rot="16200000" flipV="1">
          <a:off x="5723930" y="15000892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86</xdr:row>
      <xdr:rowOff>186779</xdr:rowOff>
    </xdr:from>
    <xdr:to>
      <xdr:col>1</xdr:col>
      <xdr:colOff>804578</xdr:colOff>
      <xdr:row>89</xdr:row>
      <xdr:rowOff>161954</xdr:rowOff>
    </xdr:to>
    <xdr:sp macro="" textlink="">
      <xdr:nvSpPr>
        <xdr:cNvPr id="174" name="TextBox 16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 txBox="1"/>
      </xdr:nvSpPr>
      <xdr:spPr>
        <a:xfrm>
          <a:off x="50800" y="18728779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(0.23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(0.081 t)</a:t>
          </a:r>
        </a:p>
      </xdr:txBody>
    </xdr:sp>
    <xdr:clientData/>
  </xdr:twoCellAnchor>
  <xdr:twoCellAnchor>
    <xdr:from>
      <xdr:col>3</xdr:col>
      <xdr:colOff>262912</xdr:colOff>
      <xdr:row>90</xdr:row>
      <xdr:rowOff>185656</xdr:rowOff>
    </xdr:from>
    <xdr:to>
      <xdr:col>13</xdr:col>
      <xdr:colOff>564940</xdr:colOff>
      <xdr:row>90</xdr:row>
      <xdr:rowOff>185657</xdr:rowOff>
    </xdr:to>
    <xdr:cxnSp macro="">
      <xdr:nvCxnSpPr>
        <xdr:cNvPr id="175" name="Elbow Connector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CxnSpPr>
          <a:cxnSpLocks/>
          <a:stCxn id="161" idx="2"/>
          <a:endCxn id="165" idx="2"/>
        </xdr:cNvCxnSpPr>
      </xdr:nvCxnSpPr>
      <xdr:spPr>
        <a:xfrm rot="5400000" flipH="1" flipV="1">
          <a:off x="7017925" y="15261943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653777</xdr:colOff>
      <xdr:row>90</xdr:row>
      <xdr:rowOff>185656</xdr:rowOff>
    </xdr:from>
    <xdr:to>
      <xdr:col>2</xdr:col>
      <xdr:colOff>653787</xdr:colOff>
      <xdr:row>93</xdr:row>
      <xdr:rowOff>37720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CxnSpPr>
          <a:cxnSpLocks/>
        </xdr:cNvCxnSpPr>
      </xdr:nvCxnSpPr>
      <xdr:spPr>
        <a:xfrm flipH="1">
          <a:off x="2304777" y="1954045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103949</xdr:colOff>
      <xdr:row>93</xdr:row>
      <xdr:rowOff>41725</xdr:rowOff>
    </xdr:from>
    <xdr:to>
      <xdr:col>3</xdr:col>
      <xdr:colOff>378109</xdr:colOff>
      <xdr:row>96</xdr:row>
      <xdr:rowOff>16900</xdr:rowOff>
    </xdr:to>
    <xdr:sp macro="" textlink="">
      <xdr:nvSpPr>
        <xdr:cNvPr id="177" name="TextBox 19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 txBox="1"/>
      </xdr:nvSpPr>
      <xdr:spPr>
        <a:xfrm>
          <a:off x="1754949" y="2000612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245067</xdr:colOff>
      <xdr:row>90</xdr:row>
      <xdr:rowOff>187412</xdr:rowOff>
    </xdr:from>
    <xdr:to>
      <xdr:col>14</xdr:col>
      <xdr:colOff>245077</xdr:colOff>
      <xdr:row>93</xdr:row>
      <xdr:rowOff>39476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CxnSpPr>
          <a:cxnSpLocks/>
        </xdr:cNvCxnSpPr>
      </xdr:nvCxnSpPr>
      <xdr:spPr>
        <a:xfrm flipH="1">
          <a:off x="11802067" y="1954221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406491</xdr:colOff>
      <xdr:row>92</xdr:row>
      <xdr:rowOff>188594</xdr:rowOff>
    </xdr:from>
    <xdr:to>
      <xdr:col>14</xdr:col>
      <xdr:colOff>680651</xdr:colOff>
      <xdr:row>97</xdr:row>
      <xdr:rowOff>3591</xdr:rowOff>
    </xdr:to>
    <xdr:sp macro="" textlink="">
      <xdr:nvSpPr>
        <xdr:cNvPr id="179" name="TextBox 27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 txBox="1"/>
      </xdr:nvSpPr>
      <xdr:spPr>
        <a:xfrm>
          <a:off x="11137991" y="19949794"/>
          <a:ext cx="1099660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(0.206)</a:t>
          </a:r>
        </a:p>
        <a:p>
          <a:pPr algn="ctr"/>
          <a:endParaRPr lang="en-US" sz="1600"/>
        </a:p>
      </xdr:txBody>
    </xdr:sp>
    <xdr:clientData/>
  </xdr:twoCellAnchor>
  <xdr:twoCellAnchor>
    <xdr:from>
      <xdr:col>3</xdr:col>
      <xdr:colOff>49625</xdr:colOff>
      <xdr:row>74</xdr:row>
      <xdr:rowOff>57604</xdr:rowOff>
    </xdr:from>
    <xdr:to>
      <xdr:col>3</xdr:col>
      <xdr:colOff>49625</xdr:colOff>
      <xdr:row>76</xdr:row>
      <xdr:rowOff>89241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CxnSpPr>
          <a:cxnSpLocks/>
        </xdr:cNvCxnSpPr>
      </xdr:nvCxnSpPr>
      <xdr:spPr>
        <a:xfrm flipV="1">
          <a:off x="2526125" y="16161204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325295</xdr:colOff>
      <xdr:row>71</xdr:row>
      <xdr:rowOff>165100</xdr:rowOff>
    </xdr:from>
    <xdr:to>
      <xdr:col>3</xdr:col>
      <xdr:colOff>599455</xdr:colOff>
      <xdr:row>74</xdr:row>
      <xdr:rowOff>140275</xdr:rowOff>
    </xdr:to>
    <xdr:sp macro="" textlink="">
      <xdr:nvSpPr>
        <xdr:cNvPr id="181" name="TextBox 29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 txBox="1"/>
      </xdr:nvSpPr>
      <xdr:spPr>
        <a:xfrm>
          <a:off x="1976295" y="156591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2</xdr:col>
      <xdr:colOff>236100</xdr:colOff>
      <xdr:row>79</xdr:row>
      <xdr:rowOff>13498</xdr:rowOff>
    </xdr:from>
    <xdr:to>
      <xdr:col>2</xdr:col>
      <xdr:colOff>248800</xdr:colOff>
      <xdr:row>88</xdr:row>
      <xdr:rowOff>38901</xdr:rowOff>
    </xdr:to>
    <xdr:cxnSp macro="">
      <xdr:nvCxnSpPr>
        <xdr:cNvPr id="182" name="Curved Connector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CxnSpPr>
          <a:cxnSpLocks/>
          <a:stCxn id="171" idx="1"/>
          <a:endCxn id="161" idx="1"/>
        </xdr:cNvCxnSpPr>
      </xdr:nvCxnSpPr>
      <xdr:spPr>
        <a:xfrm rot="10800000" flipV="1">
          <a:off x="1887100" y="17133098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444951</xdr:colOff>
      <xdr:row>86</xdr:row>
      <xdr:rowOff>134737</xdr:rowOff>
    </xdr:from>
    <xdr:to>
      <xdr:col>10</xdr:col>
      <xdr:colOff>23729</xdr:colOff>
      <xdr:row>88</xdr:row>
      <xdr:rowOff>66891</xdr:rowOff>
    </xdr:to>
    <xdr:sp macro="" textlink="">
      <xdr:nvSpPr>
        <xdr:cNvPr id="183" name="TextBox 3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 txBox="1"/>
      </xdr:nvSpPr>
      <xdr:spPr>
        <a:xfrm>
          <a:off x="7874451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1</xdr:col>
      <xdr:colOff>339719</xdr:colOff>
      <xdr:row>82</xdr:row>
      <xdr:rowOff>85636</xdr:rowOff>
    </xdr:from>
    <xdr:to>
      <xdr:col>2</xdr:col>
      <xdr:colOff>73988</xdr:colOff>
      <xdr:row>84</xdr:row>
      <xdr:rowOff>17790</xdr:rowOff>
    </xdr:to>
    <xdr:sp macro="" textlink="">
      <xdr:nvSpPr>
        <xdr:cNvPr id="184" name="TextBox 32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 txBox="1"/>
      </xdr:nvSpPr>
      <xdr:spPr>
        <a:xfrm>
          <a:off x="1165219" y="1781483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0.8 t</a:t>
          </a:r>
        </a:p>
      </xdr:txBody>
    </xdr:sp>
    <xdr:clientData/>
  </xdr:twoCellAnchor>
  <xdr:twoCellAnchor>
    <xdr:from>
      <xdr:col>3</xdr:col>
      <xdr:colOff>223514</xdr:colOff>
      <xdr:row>82</xdr:row>
      <xdr:rowOff>44603</xdr:rowOff>
    </xdr:from>
    <xdr:to>
      <xdr:col>4</xdr:col>
      <xdr:colOff>61978</xdr:colOff>
      <xdr:row>83</xdr:row>
      <xdr:rowOff>179957</xdr:rowOff>
    </xdr:to>
    <xdr:sp macro="" textlink="">
      <xdr:nvSpPr>
        <xdr:cNvPr id="185" name="TextBox 33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 txBox="1"/>
      </xdr:nvSpPr>
      <xdr:spPr>
        <a:xfrm>
          <a:off x="2700014" y="17773803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10</xdr:col>
      <xdr:colOff>23729</xdr:colOff>
      <xdr:row>81</xdr:row>
      <xdr:rowOff>13614</xdr:rowOff>
    </xdr:from>
    <xdr:to>
      <xdr:col>10</xdr:col>
      <xdr:colOff>428007</xdr:colOff>
      <xdr:row>82</xdr:row>
      <xdr:rowOff>148968</xdr:rowOff>
    </xdr:to>
    <xdr:sp macro="" textlink="">
      <xdr:nvSpPr>
        <xdr:cNvPr id="186" name="TextBox 34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 txBox="1"/>
      </xdr:nvSpPr>
      <xdr:spPr>
        <a:xfrm>
          <a:off x="8278729" y="17539614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12</xdr:col>
      <xdr:colOff>118672</xdr:colOff>
      <xdr:row>86</xdr:row>
      <xdr:rowOff>134737</xdr:rowOff>
    </xdr:from>
    <xdr:to>
      <xdr:col>12</xdr:col>
      <xdr:colOff>522950</xdr:colOff>
      <xdr:row>88</xdr:row>
      <xdr:rowOff>66891</xdr:rowOff>
    </xdr:to>
    <xdr:sp macro="" textlink="">
      <xdr:nvSpPr>
        <xdr:cNvPr id="187" name="TextBox 35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 txBox="1"/>
      </xdr:nvSpPr>
      <xdr:spPr>
        <a:xfrm>
          <a:off x="10024672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 t</a:t>
          </a:r>
        </a:p>
      </xdr:txBody>
    </xdr:sp>
    <xdr:clientData/>
  </xdr:twoCellAnchor>
  <xdr:twoCellAnchor>
    <xdr:from>
      <xdr:col>6</xdr:col>
      <xdr:colOff>770223</xdr:colOff>
      <xdr:row>86</xdr:row>
      <xdr:rowOff>134737</xdr:rowOff>
    </xdr:from>
    <xdr:to>
      <xdr:col>7</xdr:col>
      <xdr:colOff>349001</xdr:colOff>
      <xdr:row>88</xdr:row>
      <xdr:rowOff>66891</xdr:rowOff>
    </xdr:to>
    <xdr:sp macro="" textlink="">
      <xdr:nvSpPr>
        <xdr:cNvPr id="188" name="TextBox 36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 txBox="1"/>
      </xdr:nvSpPr>
      <xdr:spPr>
        <a:xfrm>
          <a:off x="5723223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293937</xdr:colOff>
      <xdr:row>86</xdr:row>
      <xdr:rowOff>134737</xdr:rowOff>
    </xdr:from>
    <xdr:to>
      <xdr:col>4</xdr:col>
      <xdr:colOff>698215</xdr:colOff>
      <xdr:row>88</xdr:row>
      <xdr:rowOff>66891</xdr:rowOff>
    </xdr:to>
    <xdr:sp macro="" textlink="">
      <xdr:nvSpPr>
        <xdr:cNvPr id="189" name="TextBox 37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 txBox="1"/>
      </xdr:nvSpPr>
      <xdr:spPr>
        <a:xfrm>
          <a:off x="3595937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357613</xdr:colOff>
      <xdr:row>91</xdr:row>
      <xdr:rowOff>169068</xdr:rowOff>
    </xdr:from>
    <xdr:to>
      <xdr:col>4</xdr:col>
      <xdr:colOff>300272</xdr:colOff>
      <xdr:row>93</xdr:row>
      <xdr:rowOff>101222</xdr:rowOff>
    </xdr:to>
    <xdr:sp macro="" textlink="">
      <xdr:nvSpPr>
        <xdr:cNvPr id="190" name="TextBox 3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 txBox="1"/>
      </xdr:nvSpPr>
      <xdr:spPr>
        <a:xfrm>
          <a:off x="2834113" y="19727068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2</xdr:col>
      <xdr:colOff>385679</xdr:colOff>
      <xdr:row>115</xdr:row>
      <xdr:rowOff>44494</xdr:rowOff>
    </xdr:from>
    <xdr:to>
      <xdr:col>4</xdr:col>
      <xdr:colOff>439302</xdr:colOff>
      <xdr:row>120</xdr:row>
      <xdr:rowOff>134805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2036679" y="24745994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5</xdr:col>
      <xdr:colOff>48436</xdr:colOff>
      <xdr:row>115</xdr:row>
      <xdr:rowOff>44494</xdr:rowOff>
    </xdr:from>
    <xdr:to>
      <xdr:col>7</xdr:col>
      <xdr:colOff>102059</xdr:colOff>
      <xdr:row>120</xdr:row>
      <xdr:rowOff>134805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4175936" y="24745994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7</xdr:col>
      <xdr:colOff>536693</xdr:colOff>
      <xdr:row>115</xdr:row>
      <xdr:rowOff>44494</xdr:rowOff>
    </xdr:from>
    <xdr:to>
      <xdr:col>9</xdr:col>
      <xdr:colOff>590316</xdr:colOff>
      <xdr:row>120</xdr:row>
      <xdr:rowOff>134805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6315193" y="24745994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  <a:p>
          <a:pPr algn="ctr"/>
          <a:r>
            <a:rPr lang="en-US"/>
            <a:t>(3)</a:t>
          </a:r>
        </a:p>
      </xdr:txBody>
    </xdr:sp>
    <xdr:clientData/>
  </xdr:twoCellAnchor>
  <xdr:twoCellAnchor>
    <xdr:from>
      <xdr:col>10</xdr:col>
      <xdr:colOff>199450</xdr:colOff>
      <xdr:row>115</xdr:row>
      <xdr:rowOff>44493</xdr:rowOff>
    </xdr:from>
    <xdr:to>
      <xdr:col>12</xdr:col>
      <xdr:colOff>253073</xdr:colOff>
      <xdr:row>120</xdr:row>
      <xdr:rowOff>134804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8454450" y="24745993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(EoL)  (4)</a:t>
          </a:r>
        </a:p>
      </xdr:txBody>
    </xdr:sp>
    <xdr:clientData/>
  </xdr:twoCellAnchor>
  <xdr:twoCellAnchor>
    <xdr:from>
      <xdr:col>12</xdr:col>
      <xdr:colOff>687707</xdr:colOff>
      <xdr:row>115</xdr:row>
      <xdr:rowOff>44493</xdr:rowOff>
    </xdr:from>
    <xdr:to>
      <xdr:col>14</xdr:col>
      <xdr:colOff>741330</xdr:colOff>
      <xdr:row>120</xdr:row>
      <xdr:rowOff>134804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10593707" y="24745993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(EoL)</a:t>
          </a:r>
        </a:p>
        <a:p>
          <a:pPr algn="ctr"/>
          <a:r>
            <a:rPr lang="en-US"/>
            <a:t>(8)</a:t>
          </a:r>
        </a:p>
      </xdr:txBody>
    </xdr:sp>
    <xdr:clientData/>
  </xdr:twoCellAnchor>
  <xdr:twoCellAnchor>
    <xdr:from>
      <xdr:col>1</xdr:col>
      <xdr:colOff>776545</xdr:colOff>
      <xdr:row>117</xdr:row>
      <xdr:rowOff>191250</xdr:rowOff>
    </xdr:from>
    <xdr:to>
      <xdr:col>2</xdr:col>
      <xdr:colOff>385679</xdr:colOff>
      <xdr:row>117</xdr:row>
      <xdr:rowOff>191253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CxnSpPr>
          <a:cxnSpLocks/>
          <a:endCxn id="191" idx="1"/>
        </xdr:cNvCxnSpPr>
      </xdr:nvCxnSpPr>
      <xdr:spPr>
        <a:xfrm flipV="1">
          <a:off x="1602045" y="25299150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117</xdr:row>
      <xdr:rowOff>191250</xdr:rowOff>
    </xdr:from>
    <xdr:to>
      <xdr:col>5</xdr:col>
      <xdr:colOff>48436</xdr:colOff>
      <xdr:row>117</xdr:row>
      <xdr:rowOff>191250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CxnSpPr>
          <a:cxnSpLocks/>
          <a:stCxn id="191" idx="3"/>
          <a:endCxn id="192" idx="1"/>
        </xdr:cNvCxnSpPr>
      </xdr:nvCxnSpPr>
      <xdr:spPr>
        <a:xfrm>
          <a:off x="3741302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102059</xdr:colOff>
      <xdr:row>117</xdr:row>
      <xdr:rowOff>191250</xdr:rowOff>
    </xdr:from>
    <xdr:to>
      <xdr:col>7</xdr:col>
      <xdr:colOff>536693</xdr:colOff>
      <xdr:row>117</xdr:row>
      <xdr:rowOff>191250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CxnSpPr>
          <a:cxnSpLocks/>
          <a:stCxn id="192" idx="3"/>
          <a:endCxn id="193" idx="1"/>
        </xdr:cNvCxnSpPr>
      </xdr:nvCxnSpPr>
      <xdr:spPr>
        <a:xfrm>
          <a:off x="5880559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590316</xdr:colOff>
      <xdr:row>117</xdr:row>
      <xdr:rowOff>191249</xdr:rowOff>
    </xdr:from>
    <xdr:to>
      <xdr:col>10</xdr:col>
      <xdr:colOff>199450</xdr:colOff>
      <xdr:row>117</xdr:row>
      <xdr:rowOff>191250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CxnSpPr>
          <a:cxnSpLocks/>
          <a:stCxn id="193" idx="3"/>
          <a:endCxn id="194" idx="1"/>
        </xdr:cNvCxnSpPr>
      </xdr:nvCxnSpPr>
      <xdr:spPr>
        <a:xfrm flipV="1">
          <a:off x="8019816" y="25299149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253073</xdr:colOff>
      <xdr:row>117</xdr:row>
      <xdr:rowOff>191249</xdr:rowOff>
    </xdr:from>
    <xdr:to>
      <xdr:col>12</xdr:col>
      <xdr:colOff>687707</xdr:colOff>
      <xdr:row>117</xdr:row>
      <xdr:rowOff>191249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CxnSpPr>
          <a:cxnSpLocks/>
          <a:stCxn id="194" idx="3"/>
          <a:endCxn id="195" idx="1"/>
        </xdr:cNvCxnSpPr>
      </xdr:nvCxnSpPr>
      <xdr:spPr>
        <a:xfrm>
          <a:off x="10159073" y="2529914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385679</xdr:colOff>
      <xdr:row>106</xdr:row>
      <xdr:rowOff>19091</xdr:rowOff>
    </xdr:from>
    <xdr:to>
      <xdr:col>4</xdr:col>
      <xdr:colOff>439302</xdr:colOff>
      <xdr:row>111</xdr:row>
      <xdr:rowOff>109402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2036679" y="22891791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Pelletization (EoL) (7) </a:t>
          </a:r>
        </a:p>
      </xdr:txBody>
    </xdr:sp>
    <xdr:clientData/>
  </xdr:twoCellAnchor>
  <xdr:twoCellAnchor>
    <xdr:from>
      <xdr:col>3</xdr:col>
      <xdr:colOff>412492</xdr:colOff>
      <xdr:row>111</xdr:row>
      <xdr:rowOff>109401</xdr:rowOff>
    </xdr:from>
    <xdr:to>
      <xdr:col>13</xdr:col>
      <xdr:colOff>714520</xdr:colOff>
      <xdr:row>115</xdr:row>
      <xdr:rowOff>44492</xdr:rowOff>
    </xdr:to>
    <xdr:cxnSp macro="">
      <xdr:nvCxnSpPr>
        <xdr:cNvPr id="202" name="Elbow Connector 20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CxnSpPr>
          <a:cxnSpLocks/>
          <a:stCxn id="201" idx="2"/>
          <a:endCxn id="195" idx="0"/>
        </xdr:cNvCxnSpPr>
      </xdr:nvCxnSpPr>
      <xdr:spPr>
        <a:xfrm rot="16200000" flipH="1">
          <a:off x="6793560" y="20093533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108</xdr:row>
      <xdr:rowOff>165847</xdr:rowOff>
    </xdr:from>
    <xdr:to>
      <xdr:col>11</xdr:col>
      <xdr:colOff>226262</xdr:colOff>
      <xdr:row>115</xdr:row>
      <xdr:rowOff>44493</xdr:rowOff>
    </xdr:to>
    <xdr:cxnSp macro="">
      <xdr:nvCxnSpPr>
        <xdr:cNvPr id="203" name="Curved Connector 202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CxnSpPr>
          <a:cxnSpLocks/>
          <a:stCxn id="194" idx="0"/>
          <a:endCxn id="201" idx="3"/>
        </xdr:cNvCxnSpPr>
      </xdr:nvCxnSpPr>
      <xdr:spPr>
        <a:xfrm rot="16200000" flipV="1">
          <a:off x="5873509" y="21312740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116</xdr:row>
      <xdr:rowOff>127460</xdr:rowOff>
    </xdr:from>
    <xdr:to>
      <xdr:col>2</xdr:col>
      <xdr:colOff>106078</xdr:colOff>
      <xdr:row>119</xdr:row>
      <xdr:rowOff>102635</xdr:rowOff>
    </xdr:to>
    <xdr:sp macro="" textlink="">
      <xdr:nvSpPr>
        <xdr:cNvPr id="204" name="TextBox 16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 txBox="1"/>
      </xdr:nvSpPr>
      <xdr:spPr>
        <a:xfrm>
          <a:off x="177800" y="25032160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412491</xdr:colOff>
      <xdr:row>120</xdr:row>
      <xdr:rowOff>134804</xdr:rowOff>
    </xdr:from>
    <xdr:to>
      <xdr:col>13</xdr:col>
      <xdr:colOff>714519</xdr:colOff>
      <xdr:row>120</xdr:row>
      <xdr:rowOff>134805</xdr:rowOff>
    </xdr:to>
    <xdr:cxnSp macro="">
      <xdr:nvCxnSpPr>
        <xdr:cNvPr id="205" name="Elbow Connector 204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CxnSpPr>
          <a:cxnSpLocks/>
          <a:stCxn id="191" idx="2"/>
          <a:endCxn id="195" idx="2"/>
        </xdr:cNvCxnSpPr>
      </xdr:nvCxnSpPr>
      <xdr:spPr>
        <a:xfrm rot="5400000" flipH="1" flipV="1">
          <a:off x="7167504" y="21573791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803356</xdr:colOff>
      <xdr:row>120</xdr:row>
      <xdr:rowOff>134804</xdr:rowOff>
    </xdr:from>
    <xdr:to>
      <xdr:col>2</xdr:col>
      <xdr:colOff>803366</xdr:colOff>
      <xdr:row>122</xdr:row>
      <xdr:rowOff>190068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CxnSpPr>
          <a:cxnSpLocks/>
        </xdr:cNvCxnSpPr>
      </xdr:nvCxnSpPr>
      <xdr:spPr>
        <a:xfrm flipH="1">
          <a:off x="2454356" y="258523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253528</xdr:colOff>
      <xdr:row>122</xdr:row>
      <xdr:rowOff>194073</xdr:rowOff>
    </xdr:from>
    <xdr:to>
      <xdr:col>3</xdr:col>
      <xdr:colOff>527688</xdr:colOff>
      <xdr:row>125</xdr:row>
      <xdr:rowOff>169248</xdr:rowOff>
    </xdr:to>
    <xdr:sp macro="" textlink="">
      <xdr:nvSpPr>
        <xdr:cNvPr id="207" name="TextBox 19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 txBox="1"/>
      </xdr:nvSpPr>
      <xdr:spPr>
        <a:xfrm>
          <a:off x="1904528" y="2631797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293046</xdr:colOff>
      <xdr:row>120</xdr:row>
      <xdr:rowOff>136560</xdr:rowOff>
    </xdr:from>
    <xdr:to>
      <xdr:col>14</xdr:col>
      <xdr:colOff>293056</xdr:colOff>
      <xdr:row>122</xdr:row>
      <xdr:rowOff>191824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CxnSpPr>
          <a:cxnSpLocks/>
        </xdr:cNvCxnSpPr>
      </xdr:nvCxnSpPr>
      <xdr:spPr>
        <a:xfrm flipH="1">
          <a:off x="11850046" y="2585406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556071</xdr:colOff>
      <xdr:row>122</xdr:row>
      <xdr:rowOff>181373</xdr:rowOff>
    </xdr:from>
    <xdr:to>
      <xdr:col>15</xdr:col>
      <xdr:colOff>390769</xdr:colOff>
      <xdr:row>125</xdr:row>
      <xdr:rowOff>188458</xdr:rowOff>
    </xdr:to>
    <xdr:sp macro="" textlink="">
      <xdr:nvSpPr>
        <xdr:cNvPr id="209" name="TextBox 27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 txBox="1"/>
      </xdr:nvSpPr>
      <xdr:spPr>
        <a:xfrm>
          <a:off x="11224071" y="28512142"/>
          <a:ext cx="1475929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 t)</a:t>
          </a:r>
        </a:p>
      </xdr:txBody>
    </xdr:sp>
    <xdr:clientData/>
  </xdr:twoCellAnchor>
  <xdr:twoCellAnchor>
    <xdr:from>
      <xdr:col>3</xdr:col>
      <xdr:colOff>436273</xdr:colOff>
      <xdr:row>104</xdr:row>
      <xdr:rowOff>6752</xdr:rowOff>
    </xdr:from>
    <xdr:to>
      <xdr:col>3</xdr:col>
      <xdr:colOff>436273</xdr:colOff>
      <xdr:row>106</xdr:row>
      <xdr:rowOff>38389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CxnSpPr>
          <a:cxnSpLocks/>
        </xdr:cNvCxnSpPr>
      </xdr:nvCxnSpPr>
      <xdr:spPr>
        <a:xfrm flipV="1">
          <a:off x="2912773" y="22473052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737343</xdr:colOff>
      <xdr:row>101</xdr:row>
      <xdr:rowOff>63500</xdr:rowOff>
    </xdr:from>
    <xdr:to>
      <xdr:col>4</xdr:col>
      <xdr:colOff>186003</xdr:colOff>
      <xdr:row>104</xdr:row>
      <xdr:rowOff>38675</xdr:rowOff>
    </xdr:to>
    <xdr:sp macro="" textlink="">
      <xdr:nvSpPr>
        <xdr:cNvPr id="211" name="TextBox 29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 txBox="1"/>
      </xdr:nvSpPr>
      <xdr:spPr>
        <a:xfrm>
          <a:off x="2388343" y="219202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439302</xdr:colOff>
      <xdr:row>107</xdr:row>
      <xdr:rowOff>16272</xdr:rowOff>
    </xdr:from>
    <xdr:to>
      <xdr:col>5</xdr:col>
      <xdr:colOff>48436</xdr:colOff>
      <xdr:row>107</xdr:row>
      <xdr:rowOff>16272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CxnSpPr>
          <a:cxnSpLocks/>
        </xdr:cNvCxnSpPr>
      </xdr:nvCxnSpPr>
      <xdr:spPr>
        <a:xfrm>
          <a:off x="3741302" y="2309217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70975</xdr:colOff>
      <xdr:row>105</xdr:row>
      <xdr:rowOff>197006</xdr:rowOff>
    </xdr:from>
    <xdr:to>
      <xdr:col>5</xdr:col>
      <xdr:colOff>802265</xdr:colOff>
      <xdr:row>108</xdr:row>
      <xdr:rowOff>172181</xdr:rowOff>
    </xdr:to>
    <xdr:sp macro="" textlink="">
      <xdr:nvSpPr>
        <xdr:cNvPr id="213" name="TextBox 20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 txBox="1"/>
      </xdr:nvSpPr>
      <xdr:spPr>
        <a:xfrm>
          <a:off x="4198475" y="22866506"/>
          <a:ext cx="73129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(0.8 t)</a:t>
          </a:r>
        </a:p>
      </xdr:txBody>
    </xdr:sp>
    <xdr:clientData/>
  </xdr:twoCellAnchor>
  <xdr:twoCellAnchor>
    <xdr:from>
      <xdr:col>10</xdr:col>
      <xdr:colOff>94286</xdr:colOff>
      <xdr:row>110</xdr:row>
      <xdr:rowOff>55131</xdr:rowOff>
    </xdr:from>
    <xdr:to>
      <xdr:col>10</xdr:col>
      <xdr:colOff>498564</xdr:colOff>
      <xdr:row>111</xdr:row>
      <xdr:rowOff>190485</xdr:rowOff>
    </xdr:to>
    <xdr:sp macro="" textlink="">
      <xdr:nvSpPr>
        <xdr:cNvPr id="214" name="TextBox 2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 txBox="1"/>
      </xdr:nvSpPr>
      <xdr:spPr>
        <a:xfrm>
          <a:off x="8349286" y="23740631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9</xdr:col>
      <xdr:colOff>598049</xdr:colOff>
      <xdr:row>116</xdr:row>
      <xdr:rowOff>26910</xdr:rowOff>
    </xdr:from>
    <xdr:to>
      <xdr:col>10</xdr:col>
      <xdr:colOff>176827</xdr:colOff>
      <xdr:row>117</xdr:row>
      <xdr:rowOff>162264</xdr:rowOff>
    </xdr:to>
    <xdr:sp macro="" textlink="">
      <xdr:nvSpPr>
        <xdr:cNvPr id="215" name="TextBox 22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 txBox="1"/>
      </xdr:nvSpPr>
      <xdr:spPr>
        <a:xfrm>
          <a:off x="8027549" y="24931610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7</xdr:col>
      <xdr:colOff>115135</xdr:colOff>
      <xdr:row>116</xdr:row>
      <xdr:rowOff>59649</xdr:rowOff>
    </xdr:from>
    <xdr:to>
      <xdr:col>7</xdr:col>
      <xdr:colOff>519413</xdr:colOff>
      <xdr:row>117</xdr:row>
      <xdr:rowOff>195003</xdr:rowOff>
    </xdr:to>
    <xdr:sp macro="" textlink="">
      <xdr:nvSpPr>
        <xdr:cNvPr id="216" name="TextBox 23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 txBox="1"/>
      </xdr:nvSpPr>
      <xdr:spPr>
        <a:xfrm>
          <a:off x="5893635" y="24964349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441397</xdr:colOff>
      <xdr:row>116</xdr:row>
      <xdr:rowOff>60663</xdr:rowOff>
    </xdr:from>
    <xdr:to>
      <xdr:col>5</xdr:col>
      <xdr:colOff>20175</xdr:colOff>
      <xdr:row>117</xdr:row>
      <xdr:rowOff>196017</xdr:rowOff>
    </xdr:to>
    <xdr:sp macro="" textlink="">
      <xdr:nvSpPr>
        <xdr:cNvPr id="217" name="TextBox 24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 txBox="1"/>
      </xdr:nvSpPr>
      <xdr:spPr>
        <a:xfrm>
          <a:off x="3743397" y="24965363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647710</xdr:colOff>
      <xdr:row>121</xdr:row>
      <xdr:rowOff>149736</xdr:rowOff>
    </xdr:from>
    <xdr:to>
      <xdr:col>4</xdr:col>
      <xdr:colOff>590369</xdr:colOff>
      <xdr:row>123</xdr:row>
      <xdr:rowOff>81890</xdr:rowOff>
    </xdr:to>
    <xdr:sp macro="" textlink="">
      <xdr:nvSpPr>
        <xdr:cNvPr id="218" name="TextBox 25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 txBox="1"/>
      </xdr:nvSpPr>
      <xdr:spPr>
        <a:xfrm>
          <a:off x="3124210" y="26070436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12</xdr:col>
      <xdr:colOff>270397</xdr:colOff>
      <xdr:row>116</xdr:row>
      <xdr:rowOff>26910</xdr:rowOff>
    </xdr:from>
    <xdr:to>
      <xdr:col>12</xdr:col>
      <xdr:colOff>674675</xdr:colOff>
      <xdr:row>117</xdr:row>
      <xdr:rowOff>162264</xdr:rowOff>
    </xdr:to>
    <xdr:sp macro="" textlink="">
      <xdr:nvSpPr>
        <xdr:cNvPr id="219" name="TextBox 31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 txBox="1"/>
      </xdr:nvSpPr>
      <xdr:spPr>
        <a:xfrm>
          <a:off x="10176397" y="24931610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 t</a:t>
          </a:r>
        </a:p>
      </xdr:txBody>
    </xdr:sp>
    <xdr:clientData/>
  </xdr:twoCellAnchor>
  <xdr:twoCellAnchor>
    <xdr:from>
      <xdr:col>3</xdr:col>
      <xdr:colOff>527121</xdr:colOff>
      <xdr:row>111</xdr:row>
      <xdr:rowOff>197595</xdr:rowOff>
    </xdr:from>
    <xdr:to>
      <xdr:col>4</xdr:col>
      <xdr:colOff>365585</xdr:colOff>
      <xdr:row>113</xdr:row>
      <xdr:rowOff>129749</xdr:rowOff>
    </xdr:to>
    <xdr:sp macro="" textlink="">
      <xdr:nvSpPr>
        <xdr:cNvPr id="220" name="TextBox 32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 txBox="1"/>
      </xdr:nvSpPr>
      <xdr:spPr>
        <a:xfrm>
          <a:off x="3003621" y="2408629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220579</xdr:colOff>
      <xdr:row>143</xdr:row>
      <xdr:rowOff>90898</xdr:rowOff>
    </xdr:from>
    <xdr:to>
      <xdr:col>4</xdr:col>
      <xdr:colOff>274202</xdr:colOff>
      <xdr:row>148</xdr:row>
      <xdr:rowOff>181209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1871579" y="3074869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4</xdr:col>
      <xdr:colOff>708836</xdr:colOff>
      <xdr:row>143</xdr:row>
      <xdr:rowOff>90898</xdr:rowOff>
    </xdr:from>
    <xdr:to>
      <xdr:col>6</xdr:col>
      <xdr:colOff>762459</xdr:colOff>
      <xdr:row>148</xdr:row>
      <xdr:rowOff>181209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4010836" y="3074869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7</xdr:col>
      <xdr:colOff>371593</xdr:colOff>
      <xdr:row>143</xdr:row>
      <xdr:rowOff>90898</xdr:rowOff>
    </xdr:from>
    <xdr:to>
      <xdr:col>9</xdr:col>
      <xdr:colOff>425216</xdr:colOff>
      <xdr:row>148</xdr:row>
      <xdr:rowOff>181209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6150093" y="30748698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  <a:p>
          <a:pPr algn="ctr"/>
          <a:r>
            <a:rPr lang="en-US"/>
            <a:t>(3)</a:t>
          </a:r>
        </a:p>
      </xdr:txBody>
    </xdr:sp>
    <xdr:clientData/>
  </xdr:twoCellAnchor>
  <xdr:twoCellAnchor>
    <xdr:from>
      <xdr:col>10</xdr:col>
      <xdr:colOff>34350</xdr:colOff>
      <xdr:row>143</xdr:row>
      <xdr:rowOff>90897</xdr:rowOff>
    </xdr:from>
    <xdr:to>
      <xdr:col>12</xdr:col>
      <xdr:colOff>87973</xdr:colOff>
      <xdr:row>148</xdr:row>
      <xdr:rowOff>181208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8289350" y="3074869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(EoL)  (4)</a:t>
          </a:r>
        </a:p>
      </xdr:txBody>
    </xdr:sp>
    <xdr:clientData/>
  </xdr:twoCellAnchor>
  <xdr:twoCellAnchor>
    <xdr:from>
      <xdr:col>12</xdr:col>
      <xdr:colOff>522607</xdr:colOff>
      <xdr:row>143</xdr:row>
      <xdr:rowOff>90897</xdr:rowOff>
    </xdr:from>
    <xdr:to>
      <xdr:col>14</xdr:col>
      <xdr:colOff>576230</xdr:colOff>
      <xdr:row>148</xdr:row>
      <xdr:rowOff>181208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/>
      </xdr:nvSpPr>
      <xdr:spPr>
        <a:xfrm>
          <a:off x="10428607" y="30748697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(8)</a:t>
          </a:r>
        </a:p>
      </xdr:txBody>
    </xdr:sp>
    <xdr:clientData/>
  </xdr:twoCellAnchor>
  <xdr:twoCellAnchor>
    <xdr:from>
      <xdr:col>1</xdr:col>
      <xdr:colOff>611445</xdr:colOff>
      <xdr:row>146</xdr:row>
      <xdr:rowOff>34454</xdr:rowOff>
    </xdr:from>
    <xdr:to>
      <xdr:col>2</xdr:col>
      <xdr:colOff>220579</xdr:colOff>
      <xdr:row>146</xdr:row>
      <xdr:rowOff>34457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CxnSpPr>
          <a:cxnSpLocks/>
          <a:endCxn id="221" idx="1"/>
        </xdr:cNvCxnSpPr>
      </xdr:nvCxnSpPr>
      <xdr:spPr>
        <a:xfrm flipV="1">
          <a:off x="1436945" y="31301854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274202</xdr:colOff>
      <xdr:row>146</xdr:row>
      <xdr:rowOff>34454</xdr:rowOff>
    </xdr:from>
    <xdr:to>
      <xdr:col>4</xdr:col>
      <xdr:colOff>708836</xdr:colOff>
      <xdr:row>146</xdr:row>
      <xdr:rowOff>34454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CxnSpPr>
          <a:cxnSpLocks/>
          <a:stCxn id="221" idx="3"/>
          <a:endCxn id="222" idx="1"/>
        </xdr:cNvCxnSpPr>
      </xdr:nvCxnSpPr>
      <xdr:spPr>
        <a:xfrm>
          <a:off x="3576202" y="3130185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762459</xdr:colOff>
      <xdr:row>146</xdr:row>
      <xdr:rowOff>34454</xdr:rowOff>
    </xdr:from>
    <xdr:to>
      <xdr:col>7</xdr:col>
      <xdr:colOff>371593</xdr:colOff>
      <xdr:row>146</xdr:row>
      <xdr:rowOff>34454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CxnSpPr>
          <a:cxnSpLocks/>
          <a:stCxn id="222" idx="3"/>
          <a:endCxn id="223" idx="1"/>
        </xdr:cNvCxnSpPr>
      </xdr:nvCxnSpPr>
      <xdr:spPr>
        <a:xfrm>
          <a:off x="5715459" y="31301854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425216</xdr:colOff>
      <xdr:row>146</xdr:row>
      <xdr:rowOff>34453</xdr:rowOff>
    </xdr:from>
    <xdr:to>
      <xdr:col>10</xdr:col>
      <xdr:colOff>34350</xdr:colOff>
      <xdr:row>146</xdr:row>
      <xdr:rowOff>34454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CxnSpPr>
          <a:cxnSpLocks/>
          <a:stCxn id="223" idx="3"/>
          <a:endCxn id="224" idx="1"/>
        </xdr:cNvCxnSpPr>
      </xdr:nvCxnSpPr>
      <xdr:spPr>
        <a:xfrm flipV="1">
          <a:off x="7854716" y="31301853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87973</xdr:colOff>
      <xdr:row>146</xdr:row>
      <xdr:rowOff>34453</xdr:rowOff>
    </xdr:from>
    <xdr:to>
      <xdr:col>12</xdr:col>
      <xdr:colOff>522607</xdr:colOff>
      <xdr:row>146</xdr:row>
      <xdr:rowOff>34453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CxnSpPr>
          <a:cxnSpLocks/>
          <a:stCxn id="224" idx="3"/>
          <a:endCxn id="225" idx="1"/>
        </xdr:cNvCxnSpPr>
      </xdr:nvCxnSpPr>
      <xdr:spPr>
        <a:xfrm>
          <a:off x="9993973" y="31301853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220579</xdr:colOff>
      <xdr:row>134</xdr:row>
      <xdr:rowOff>65495</xdr:rowOff>
    </xdr:from>
    <xdr:to>
      <xdr:col>4</xdr:col>
      <xdr:colOff>274202</xdr:colOff>
      <xdr:row>139</xdr:row>
      <xdr:rowOff>155806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SpPr/>
      </xdr:nvSpPr>
      <xdr:spPr>
        <a:xfrm>
          <a:off x="1871579" y="28894495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Pyrolysis (EoL)</a:t>
          </a:r>
        </a:p>
        <a:p>
          <a:pPr algn="ctr"/>
          <a:r>
            <a:rPr lang="en-US"/>
            <a:t>(7) </a:t>
          </a:r>
        </a:p>
      </xdr:txBody>
    </xdr:sp>
    <xdr:clientData/>
  </xdr:twoCellAnchor>
  <xdr:twoCellAnchor>
    <xdr:from>
      <xdr:col>3</xdr:col>
      <xdr:colOff>247392</xdr:colOff>
      <xdr:row>139</xdr:row>
      <xdr:rowOff>155805</xdr:rowOff>
    </xdr:from>
    <xdr:to>
      <xdr:col>13</xdr:col>
      <xdr:colOff>549420</xdr:colOff>
      <xdr:row>143</xdr:row>
      <xdr:rowOff>90896</xdr:rowOff>
    </xdr:to>
    <xdr:cxnSp macro="">
      <xdr:nvCxnSpPr>
        <xdr:cNvPr id="232" name="Elbow Connector 231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CxnSpPr>
          <a:cxnSpLocks/>
          <a:stCxn id="231" idx="2"/>
          <a:endCxn id="225" idx="0"/>
        </xdr:cNvCxnSpPr>
      </xdr:nvCxnSpPr>
      <xdr:spPr>
        <a:xfrm rot="16200000" flipH="1">
          <a:off x="6628460" y="26096237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274202</xdr:colOff>
      <xdr:row>137</xdr:row>
      <xdr:rowOff>9051</xdr:rowOff>
    </xdr:from>
    <xdr:to>
      <xdr:col>11</xdr:col>
      <xdr:colOff>61162</xdr:colOff>
      <xdr:row>143</xdr:row>
      <xdr:rowOff>90897</xdr:rowOff>
    </xdr:to>
    <xdr:cxnSp macro="">
      <xdr:nvCxnSpPr>
        <xdr:cNvPr id="233" name="Curved Connector 232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CxnSpPr>
          <a:cxnSpLocks/>
          <a:stCxn id="224" idx="0"/>
          <a:endCxn id="231" idx="3"/>
        </xdr:cNvCxnSpPr>
      </xdr:nvCxnSpPr>
      <xdr:spPr>
        <a:xfrm rot="16200000" flipV="1">
          <a:off x="5708409" y="27315444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247391</xdr:colOff>
      <xdr:row>148</xdr:row>
      <xdr:rowOff>181208</xdr:rowOff>
    </xdr:from>
    <xdr:to>
      <xdr:col>13</xdr:col>
      <xdr:colOff>549419</xdr:colOff>
      <xdr:row>148</xdr:row>
      <xdr:rowOff>181209</xdr:rowOff>
    </xdr:to>
    <xdr:cxnSp macro="">
      <xdr:nvCxnSpPr>
        <xdr:cNvPr id="234" name="Elbow Connector 233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CxnSpPr>
          <a:cxnSpLocks/>
          <a:stCxn id="221" idx="2"/>
          <a:endCxn id="225" idx="2"/>
        </xdr:cNvCxnSpPr>
      </xdr:nvCxnSpPr>
      <xdr:spPr>
        <a:xfrm rot="5400000" flipH="1" flipV="1">
          <a:off x="7002404" y="27576495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638256</xdr:colOff>
      <xdr:row>148</xdr:row>
      <xdr:rowOff>181208</xdr:rowOff>
    </xdr:from>
    <xdr:to>
      <xdr:col>2</xdr:col>
      <xdr:colOff>638266</xdr:colOff>
      <xdr:row>151</xdr:row>
      <xdr:rowOff>33272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CxnSpPr>
          <a:cxnSpLocks/>
        </xdr:cNvCxnSpPr>
      </xdr:nvCxnSpPr>
      <xdr:spPr>
        <a:xfrm flipH="1">
          <a:off x="2289256" y="31855008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88428</xdr:colOff>
      <xdr:row>151</xdr:row>
      <xdr:rowOff>37277</xdr:rowOff>
    </xdr:from>
    <xdr:to>
      <xdr:col>3</xdr:col>
      <xdr:colOff>362588</xdr:colOff>
      <xdr:row>154</xdr:row>
      <xdr:rowOff>12452</xdr:rowOff>
    </xdr:to>
    <xdr:sp macro="" textlink="">
      <xdr:nvSpPr>
        <xdr:cNvPr id="236" name="TextBox 19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SpPr txBox="1"/>
      </xdr:nvSpPr>
      <xdr:spPr>
        <a:xfrm>
          <a:off x="1739428" y="32320677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229546</xdr:colOff>
      <xdr:row>148</xdr:row>
      <xdr:rowOff>182964</xdr:rowOff>
    </xdr:from>
    <xdr:to>
      <xdr:col>14</xdr:col>
      <xdr:colOff>229556</xdr:colOff>
      <xdr:row>151</xdr:row>
      <xdr:rowOff>35028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CxnSpPr>
          <a:cxnSpLocks/>
        </xdr:cNvCxnSpPr>
      </xdr:nvCxnSpPr>
      <xdr:spPr>
        <a:xfrm flipH="1">
          <a:off x="11786546" y="3185676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492571</xdr:colOff>
      <xdr:row>151</xdr:row>
      <xdr:rowOff>37277</xdr:rowOff>
    </xdr:from>
    <xdr:to>
      <xdr:col>14</xdr:col>
      <xdr:colOff>766731</xdr:colOff>
      <xdr:row>154</xdr:row>
      <xdr:rowOff>40234</xdr:rowOff>
    </xdr:to>
    <xdr:sp macro="" textlink="">
      <xdr:nvSpPr>
        <xdr:cNvPr id="238" name="TextBox 27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SpPr txBox="1"/>
      </xdr:nvSpPr>
      <xdr:spPr>
        <a:xfrm>
          <a:off x="11189191" y="34792347"/>
          <a:ext cx="1096977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(0.136 t)</a:t>
          </a:r>
        </a:p>
      </xdr:txBody>
    </xdr:sp>
    <xdr:clientData/>
  </xdr:twoCellAnchor>
  <xdr:twoCellAnchor>
    <xdr:from>
      <xdr:col>3</xdr:col>
      <xdr:colOff>226017</xdr:colOff>
      <xdr:row>132</xdr:row>
      <xdr:rowOff>53156</xdr:rowOff>
    </xdr:from>
    <xdr:to>
      <xdr:col>3</xdr:col>
      <xdr:colOff>226017</xdr:colOff>
      <xdr:row>134</xdr:row>
      <xdr:rowOff>84793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CxnSpPr>
          <a:cxnSpLocks/>
        </xdr:cNvCxnSpPr>
      </xdr:nvCxnSpPr>
      <xdr:spPr>
        <a:xfrm flipV="1">
          <a:off x="2702517" y="28475756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501687</xdr:colOff>
      <xdr:row>129</xdr:row>
      <xdr:rowOff>76200</xdr:rowOff>
    </xdr:from>
    <xdr:to>
      <xdr:col>3</xdr:col>
      <xdr:colOff>775847</xdr:colOff>
      <xdr:row>132</xdr:row>
      <xdr:rowOff>51375</xdr:rowOff>
    </xdr:to>
    <xdr:sp macro="" textlink="">
      <xdr:nvSpPr>
        <xdr:cNvPr id="240" name="TextBox 29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SpPr txBox="1"/>
      </xdr:nvSpPr>
      <xdr:spPr>
        <a:xfrm>
          <a:off x="2152687" y="278892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(0.18)</a:t>
          </a:r>
        </a:p>
      </xdr:txBody>
    </xdr:sp>
    <xdr:clientData/>
  </xdr:twoCellAnchor>
  <xdr:twoCellAnchor>
    <xdr:from>
      <xdr:col>4</xdr:col>
      <xdr:colOff>274202</xdr:colOff>
      <xdr:row>135</xdr:row>
      <xdr:rowOff>62676</xdr:rowOff>
    </xdr:from>
    <xdr:to>
      <xdr:col>4</xdr:col>
      <xdr:colOff>708836</xdr:colOff>
      <xdr:row>135</xdr:row>
      <xdr:rowOff>62676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CxnSpPr>
          <a:cxnSpLocks/>
        </xdr:cNvCxnSpPr>
      </xdr:nvCxnSpPr>
      <xdr:spPr>
        <a:xfrm>
          <a:off x="3576202" y="290948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706486</xdr:colOff>
      <xdr:row>134</xdr:row>
      <xdr:rowOff>18064</xdr:rowOff>
    </xdr:from>
    <xdr:to>
      <xdr:col>5</xdr:col>
      <xdr:colOff>669985</xdr:colOff>
      <xdr:row>136</xdr:row>
      <xdr:rowOff>196439</xdr:rowOff>
    </xdr:to>
    <xdr:sp macro="" textlink="">
      <xdr:nvSpPr>
        <xdr:cNvPr id="242" name="TextBox 20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SpPr txBox="1"/>
      </xdr:nvSpPr>
      <xdr:spPr>
        <a:xfrm>
          <a:off x="4008486" y="28847064"/>
          <a:ext cx="788999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(0.74 t)</a:t>
          </a:r>
        </a:p>
      </xdr:txBody>
    </xdr:sp>
    <xdr:clientData/>
  </xdr:twoCellAnchor>
  <xdr:twoCellAnchor>
    <xdr:from>
      <xdr:col>3</xdr:col>
      <xdr:colOff>619393</xdr:colOff>
      <xdr:row>140</xdr:row>
      <xdr:rowOff>36028</xdr:rowOff>
    </xdr:from>
    <xdr:to>
      <xdr:col>4</xdr:col>
      <xdr:colOff>457857</xdr:colOff>
      <xdr:row>141</xdr:row>
      <xdr:rowOff>171382</xdr:rowOff>
    </xdr:to>
    <xdr:sp macro="" textlink="">
      <xdr:nvSpPr>
        <xdr:cNvPr id="243" name="TextBox 21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SpPr txBox="1"/>
      </xdr:nvSpPr>
      <xdr:spPr>
        <a:xfrm>
          <a:off x="3095893" y="30084228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0.08 t</a:t>
          </a:r>
        </a:p>
      </xdr:txBody>
    </xdr:sp>
    <xdr:clientData/>
  </xdr:twoCellAnchor>
  <xdr:twoCellAnchor>
    <xdr:from>
      <xdr:col>6</xdr:col>
      <xdr:colOff>762459</xdr:colOff>
      <xdr:row>144</xdr:row>
      <xdr:rowOff>102298</xdr:rowOff>
    </xdr:from>
    <xdr:to>
      <xdr:col>7</xdr:col>
      <xdr:colOff>341236</xdr:colOff>
      <xdr:row>146</xdr:row>
      <xdr:rowOff>34452</xdr:rowOff>
    </xdr:to>
    <xdr:sp macro="" textlink="">
      <xdr:nvSpPr>
        <xdr:cNvPr id="244" name="TextBox 23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SpPr txBox="1"/>
      </xdr:nvSpPr>
      <xdr:spPr>
        <a:xfrm>
          <a:off x="5715459" y="30963298"/>
          <a:ext cx="40427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9</xdr:col>
      <xdr:colOff>394159</xdr:colOff>
      <xdr:row>144</xdr:row>
      <xdr:rowOff>76898</xdr:rowOff>
    </xdr:from>
    <xdr:to>
      <xdr:col>9</xdr:col>
      <xdr:colOff>798436</xdr:colOff>
      <xdr:row>146</xdr:row>
      <xdr:rowOff>9052</xdr:rowOff>
    </xdr:to>
    <xdr:sp macro="" textlink="">
      <xdr:nvSpPr>
        <xdr:cNvPr id="245" name="TextBox 24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SpPr txBox="1"/>
      </xdr:nvSpPr>
      <xdr:spPr>
        <a:xfrm>
          <a:off x="7823659" y="30937898"/>
          <a:ext cx="40427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12</xdr:col>
      <xdr:colOff>89359</xdr:colOff>
      <xdr:row>144</xdr:row>
      <xdr:rowOff>89598</xdr:rowOff>
    </xdr:from>
    <xdr:to>
      <xdr:col>12</xdr:col>
      <xdr:colOff>493636</xdr:colOff>
      <xdr:row>146</xdr:row>
      <xdr:rowOff>21752</xdr:rowOff>
    </xdr:to>
    <xdr:sp macro="" textlink="">
      <xdr:nvSpPr>
        <xdr:cNvPr id="246" name="TextBox 25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SpPr txBox="1"/>
      </xdr:nvSpPr>
      <xdr:spPr>
        <a:xfrm>
          <a:off x="9995359" y="30950598"/>
          <a:ext cx="40427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 t</a:t>
          </a:r>
        </a:p>
      </xdr:txBody>
    </xdr:sp>
    <xdr:clientData/>
  </xdr:twoCellAnchor>
  <xdr:twoCellAnchor>
    <xdr:from>
      <xdr:col>10</xdr:col>
      <xdr:colOff>230603</xdr:colOff>
      <xdr:row>139</xdr:row>
      <xdr:rowOff>82941</xdr:rowOff>
    </xdr:from>
    <xdr:to>
      <xdr:col>10</xdr:col>
      <xdr:colOff>634880</xdr:colOff>
      <xdr:row>141</xdr:row>
      <xdr:rowOff>15095</xdr:rowOff>
    </xdr:to>
    <xdr:sp macro="" textlink="">
      <xdr:nvSpPr>
        <xdr:cNvPr id="247" name="TextBox 30">
          <a:extLst>
            <a:ext uri="{FF2B5EF4-FFF2-40B4-BE49-F238E27FC236}">
              <a16:creationId xmlns:a16="http://schemas.microsoft.com/office/drawing/2014/main" id="{00000000-0008-0000-0800-0000F7000000}"/>
            </a:ext>
          </a:extLst>
        </xdr:cNvPr>
        <xdr:cNvSpPr txBox="1"/>
      </xdr:nvSpPr>
      <xdr:spPr>
        <a:xfrm>
          <a:off x="8485603" y="29927941"/>
          <a:ext cx="40427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274941</xdr:colOff>
      <xdr:row>144</xdr:row>
      <xdr:rowOff>126879</xdr:rowOff>
    </xdr:from>
    <xdr:to>
      <xdr:col>4</xdr:col>
      <xdr:colOff>679218</xdr:colOff>
      <xdr:row>146</xdr:row>
      <xdr:rowOff>59033</xdr:rowOff>
    </xdr:to>
    <xdr:sp macro="" textlink="">
      <xdr:nvSpPr>
        <xdr:cNvPr id="248" name="TextBox 31">
          <a:extLst>
            <a:ext uri="{FF2B5EF4-FFF2-40B4-BE49-F238E27FC236}">
              <a16:creationId xmlns:a16="http://schemas.microsoft.com/office/drawing/2014/main" id="{00000000-0008-0000-0800-0000F8000000}"/>
            </a:ext>
          </a:extLst>
        </xdr:cNvPr>
        <xdr:cNvSpPr txBox="1"/>
      </xdr:nvSpPr>
      <xdr:spPr>
        <a:xfrm>
          <a:off x="3576941" y="30987879"/>
          <a:ext cx="40427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482610</xdr:colOff>
      <xdr:row>149</xdr:row>
      <xdr:rowOff>196140</xdr:rowOff>
    </xdr:from>
    <xdr:to>
      <xdr:col>4</xdr:col>
      <xdr:colOff>425269</xdr:colOff>
      <xdr:row>151</xdr:row>
      <xdr:rowOff>128294</xdr:rowOff>
    </xdr:to>
    <xdr:sp macro="" textlink="">
      <xdr:nvSpPr>
        <xdr:cNvPr id="249" name="TextBox 32">
          <a:extLst>
            <a:ext uri="{FF2B5EF4-FFF2-40B4-BE49-F238E27FC236}">
              <a16:creationId xmlns:a16="http://schemas.microsoft.com/office/drawing/2014/main" id="{00000000-0008-0000-0800-0000F9000000}"/>
            </a:ext>
          </a:extLst>
        </xdr:cNvPr>
        <xdr:cNvSpPr txBox="1"/>
      </xdr:nvSpPr>
      <xdr:spPr>
        <a:xfrm>
          <a:off x="2959110" y="32073140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0</xdr:col>
      <xdr:colOff>12700</xdr:colOff>
      <xdr:row>144</xdr:row>
      <xdr:rowOff>173864</xdr:rowOff>
    </xdr:from>
    <xdr:to>
      <xdr:col>1</xdr:col>
      <xdr:colOff>766478</xdr:colOff>
      <xdr:row>147</xdr:row>
      <xdr:rowOff>149039</xdr:rowOff>
    </xdr:to>
    <xdr:sp macro="" textlink="">
      <xdr:nvSpPr>
        <xdr:cNvPr id="250" name="TextBox 33">
          <a:extLst>
            <a:ext uri="{FF2B5EF4-FFF2-40B4-BE49-F238E27FC236}">
              <a16:creationId xmlns:a16="http://schemas.microsoft.com/office/drawing/2014/main" id="{00000000-0008-0000-0800-0000FA000000}"/>
            </a:ext>
          </a:extLst>
        </xdr:cNvPr>
        <xdr:cNvSpPr txBox="1"/>
      </xdr:nvSpPr>
      <xdr:spPr>
        <a:xfrm>
          <a:off x="12700" y="31034864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2</xdr:col>
      <xdr:colOff>536664</xdr:colOff>
      <xdr:row>173</xdr:row>
      <xdr:rowOff>43188</xdr:rowOff>
    </xdr:from>
    <xdr:to>
      <xdr:col>4</xdr:col>
      <xdr:colOff>595653</xdr:colOff>
      <xdr:row>178</xdr:row>
      <xdr:rowOff>165696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2182298" y="3993192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Product Manufacturer</a:t>
          </a:r>
        </a:p>
        <a:p>
          <a:pPr algn="ctr"/>
          <a:r>
            <a:rPr lang="en-US"/>
            <a:t>(0)</a:t>
          </a:r>
        </a:p>
      </xdr:txBody>
    </xdr:sp>
    <xdr:clientData/>
  </xdr:twoCellAnchor>
  <xdr:twoCellAnchor>
    <xdr:from>
      <xdr:col>5</xdr:col>
      <xdr:colOff>207470</xdr:colOff>
      <xdr:row>173</xdr:row>
      <xdr:rowOff>43188</xdr:rowOff>
    </xdr:from>
    <xdr:to>
      <xdr:col>7</xdr:col>
      <xdr:colOff>266460</xdr:colOff>
      <xdr:row>178</xdr:row>
      <xdr:rowOff>165696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4321555" y="3993192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  <a:p>
          <a:pPr algn="ctr"/>
          <a:r>
            <a:rPr lang="en-US"/>
            <a:t>(1)</a:t>
          </a:r>
        </a:p>
      </xdr:txBody>
    </xdr:sp>
    <xdr:clientData/>
  </xdr:twoCellAnchor>
  <xdr:twoCellAnchor>
    <xdr:from>
      <xdr:col>7</xdr:col>
      <xdr:colOff>701094</xdr:colOff>
      <xdr:row>173</xdr:row>
      <xdr:rowOff>43188</xdr:rowOff>
    </xdr:from>
    <xdr:to>
      <xdr:col>9</xdr:col>
      <xdr:colOff>760083</xdr:colOff>
      <xdr:row>178</xdr:row>
      <xdr:rowOff>165696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6460812" y="39931920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  <a:p>
          <a:pPr algn="ctr"/>
          <a:r>
            <a:rPr lang="en-US"/>
            <a:t>(2)</a:t>
          </a:r>
        </a:p>
      </xdr:txBody>
    </xdr:sp>
    <xdr:clientData/>
  </xdr:twoCellAnchor>
  <xdr:twoCellAnchor>
    <xdr:from>
      <xdr:col>10</xdr:col>
      <xdr:colOff>371900</xdr:colOff>
      <xdr:row>173</xdr:row>
      <xdr:rowOff>43187</xdr:rowOff>
    </xdr:from>
    <xdr:to>
      <xdr:col>12</xdr:col>
      <xdr:colOff>430889</xdr:colOff>
      <xdr:row>178</xdr:row>
      <xdr:rowOff>165695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8600069" y="39931919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(EoL)  (3)</a:t>
          </a:r>
        </a:p>
      </xdr:txBody>
    </xdr:sp>
    <xdr:clientData/>
  </xdr:twoCellAnchor>
  <xdr:twoCellAnchor>
    <xdr:from>
      <xdr:col>13</xdr:col>
      <xdr:colOff>42706</xdr:colOff>
      <xdr:row>173</xdr:row>
      <xdr:rowOff>43187</xdr:rowOff>
    </xdr:from>
    <xdr:to>
      <xdr:col>15</xdr:col>
      <xdr:colOff>101695</xdr:colOff>
      <xdr:row>178</xdr:row>
      <xdr:rowOff>165695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10739326" y="39931919"/>
          <a:ext cx="1704623" cy="11063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Ultimate EoL</a:t>
          </a:r>
        </a:p>
        <a:p>
          <a:pPr algn="ctr"/>
          <a:r>
            <a:rPr lang="en-US"/>
            <a:t>(8)</a:t>
          </a:r>
        </a:p>
      </xdr:txBody>
    </xdr:sp>
    <xdr:clientData/>
  </xdr:twoCellAnchor>
  <xdr:twoCellAnchor>
    <xdr:from>
      <xdr:col>2</xdr:col>
      <xdr:colOff>102030</xdr:colOff>
      <xdr:row>176</xdr:row>
      <xdr:rowOff>6062</xdr:rowOff>
    </xdr:from>
    <xdr:to>
      <xdr:col>2</xdr:col>
      <xdr:colOff>536664</xdr:colOff>
      <xdr:row>176</xdr:row>
      <xdr:rowOff>6065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CxnSpPr>
          <a:cxnSpLocks/>
          <a:endCxn id="55" idx="1"/>
        </xdr:cNvCxnSpPr>
      </xdr:nvCxnSpPr>
      <xdr:spPr>
        <a:xfrm flipV="1">
          <a:off x="1747664" y="40485076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595653</xdr:colOff>
      <xdr:row>176</xdr:row>
      <xdr:rowOff>6062</xdr:rowOff>
    </xdr:from>
    <xdr:to>
      <xdr:col>5</xdr:col>
      <xdr:colOff>207470</xdr:colOff>
      <xdr:row>176</xdr:row>
      <xdr:rowOff>6062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>
          <a:cxnSpLocks/>
          <a:stCxn id="55" idx="3"/>
          <a:endCxn id="56" idx="1"/>
        </xdr:cNvCxnSpPr>
      </xdr:nvCxnSpPr>
      <xdr:spPr>
        <a:xfrm>
          <a:off x="3886921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266460</xdr:colOff>
      <xdr:row>176</xdr:row>
      <xdr:rowOff>6062</xdr:rowOff>
    </xdr:from>
    <xdr:to>
      <xdr:col>7</xdr:col>
      <xdr:colOff>701094</xdr:colOff>
      <xdr:row>176</xdr:row>
      <xdr:rowOff>6062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CxnSpPr>
          <a:cxnSpLocks/>
          <a:stCxn id="56" idx="3"/>
          <a:endCxn id="57" idx="1"/>
        </xdr:cNvCxnSpPr>
      </xdr:nvCxnSpPr>
      <xdr:spPr>
        <a:xfrm>
          <a:off x="6026178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760083</xdr:colOff>
      <xdr:row>176</xdr:row>
      <xdr:rowOff>6061</xdr:rowOff>
    </xdr:from>
    <xdr:to>
      <xdr:col>10</xdr:col>
      <xdr:colOff>371900</xdr:colOff>
      <xdr:row>176</xdr:row>
      <xdr:rowOff>6062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CxnSpPr>
          <a:cxnSpLocks/>
          <a:stCxn id="57" idx="3"/>
          <a:endCxn id="58" idx="1"/>
        </xdr:cNvCxnSpPr>
      </xdr:nvCxnSpPr>
      <xdr:spPr>
        <a:xfrm flipV="1">
          <a:off x="8165435" y="40485075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430889</xdr:colOff>
      <xdr:row>176</xdr:row>
      <xdr:rowOff>6061</xdr:rowOff>
    </xdr:from>
    <xdr:to>
      <xdr:col>13</xdr:col>
      <xdr:colOff>42706</xdr:colOff>
      <xdr:row>176</xdr:row>
      <xdr:rowOff>6061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CxnSpPr>
          <a:cxnSpLocks/>
          <a:stCxn id="58" idx="3"/>
          <a:endCxn id="59" idx="1"/>
        </xdr:cNvCxnSpPr>
      </xdr:nvCxnSpPr>
      <xdr:spPr>
        <a:xfrm>
          <a:off x="10304692" y="40485075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558447</xdr:colOff>
      <xdr:row>163</xdr:row>
      <xdr:rowOff>20131</xdr:rowOff>
    </xdr:from>
    <xdr:to>
      <xdr:col>4</xdr:col>
      <xdr:colOff>617436</xdr:colOff>
      <xdr:row>167</xdr:row>
      <xdr:rowOff>196301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2204081" y="37583511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</a:t>
          </a:r>
        </a:p>
        <a:p>
          <a:pPr algn="ctr"/>
          <a:r>
            <a:rPr lang="en-US"/>
            <a:t>(Recycle 1)</a:t>
          </a:r>
        </a:p>
        <a:p>
          <a:pPr algn="ctr"/>
          <a:r>
            <a:rPr lang="en-US"/>
            <a:t>(7) </a:t>
          </a:r>
        </a:p>
      </xdr:txBody>
    </xdr:sp>
    <xdr:clientData/>
  </xdr:twoCellAnchor>
  <xdr:twoCellAnchor>
    <xdr:from>
      <xdr:col>3</xdr:col>
      <xdr:colOff>587942</xdr:colOff>
      <xdr:row>167</xdr:row>
      <xdr:rowOff>196300</xdr:rowOff>
    </xdr:from>
    <xdr:to>
      <xdr:col>14</xdr:col>
      <xdr:colOff>72201</xdr:colOff>
      <xdr:row>173</xdr:row>
      <xdr:rowOff>43186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CxnSpPr>
          <a:cxnSpLocks/>
          <a:stCxn id="65" idx="2"/>
          <a:endCxn id="59" idx="0"/>
        </xdr:cNvCxnSpPr>
      </xdr:nvCxnSpPr>
      <xdr:spPr>
        <a:xfrm rot="16200000" flipH="1">
          <a:off x="6702967" y="35043247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49141</xdr:colOff>
      <xdr:row>165</xdr:row>
      <xdr:rowOff>123358</xdr:rowOff>
    </xdr:from>
    <xdr:to>
      <xdr:col>11</xdr:col>
      <xdr:colOff>401395</xdr:colOff>
      <xdr:row>173</xdr:row>
      <xdr:rowOff>43187</xdr:rowOff>
    </xdr:to>
    <xdr:cxnSp macro="">
      <xdr:nvCxnSpPr>
        <xdr:cNvPr id="67" name="Curved Connector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CxnSpPr>
          <a:cxnSpLocks/>
          <a:stCxn id="58" idx="0"/>
          <a:endCxn id="315" idx="3"/>
        </xdr:cNvCxnSpPr>
      </xdr:nvCxnSpPr>
      <xdr:spPr>
        <a:xfrm rot="16200000" flipV="1">
          <a:off x="6740565" y="37220103"/>
          <a:ext cx="1780110" cy="3643522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357746</xdr:colOff>
      <xdr:row>174</xdr:row>
      <xdr:rowOff>107193</xdr:rowOff>
    </xdr:from>
    <xdr:to>
      <xdr:col>2</xdr:col>
      <xdr:colOff>291390</xdr:colOff>
      <xdr:row>177</xdr:row>
      <xdr:rowOff>114278</xdr:rowOff>
    </xdr:to>
    <xdr:sp macro="" textlink="">
      <xdr:nvSpPr>
        <xdr:cNvPr id="68" name="TextBox 16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357746" y="40395501"/>
          <a:ext cx="157487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(0.345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(0.121 t)</a:t>
          </a:r>
        </a:p>
      </xdr:txBody>
    </xdr:sp>
    <xdr:clientData/>
  </xdr:twoCellAnchor>
  <xdr:twoCellAnchor>
    <xdr:from>
      <xdr:col>3</xdr:col>
      <xdr:colOff>566159</xdr:colOff>
      <xdr:row>178</xdr:row>
      <xdr:rowOff>165695</xdr:rowOff>
    </xdr:from>
    <xdr:to>
      <xdr:col>14</xdr:col>
      <xdr:colOff>72201</xdr:colOff>
      <xdr:row>178</xdr:row>
      <xdr:rowOff>165696</xdr:rowOff>
    </xdr:to>
    <xdr:cxnSp macro="">
      <xdr:nvCxnSpPr>
        <xdr:cNvPr id="69" name="Elbow Connector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CxnSpPr>
          <a:cxnSpLocks/>
          <a:stCxn id="55" idx="2"/>
          <a:endCxn id="59" idx="2"/>
        </xdr:cNvCxnSpPr>
      </xdr:nvCxnSpPr>
      <xdr:spPr>
        <a:xfrm rot="5400000" flipH="1" flipV="1">
          <a:off x="7313123" y="36759717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131524</xdr:colOff>
      <xdr:row>178</xdr:row>
      <xdr:rowOff>165695</xdr:rowOff>
    </xdr:from>
    <xdr:to>
      <xdr:col>3</xdr:col>
      <xdr:colOff>131534</xdr:colOff>
      <xdr:row>181</xdr:row>
      <xdr:rowOff>37077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CxnSpPr>
          <a:cxnSpLocks/>
        </xdr:cNvCxnSpPr>
      </xdr:nvCxnSpPr>
      <xdr:spPr>
        <a:xfrm flipH="1">
          <a:off x="2599975" y="4103823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404511</xdr:colOff>
      <xdr:row>180</xdr:row>
      <xdr:rowOff>187159</xdr:rowOff>
    </xdr:from>
    <xdr:to>
      <xdr:col>3</xdr:col>
      <xdr:colOff>681354</xdr:colOff>
      <xdr:row>183</xdr:row>
      <xdr:rowOff>181652</xdr:rowOff>
    </xdr:to>
    <xdr:sp macro="" textlink="">
      <xdr:nvSpPr>
        <xdr:cNvPr id="71" name="Text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2050145" y="4145321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(0.033 t)</a:t>
          </a:r>
        </a:p>
      </xdr:txBody>
    </xdr:sp>
    <xdr:clientData/>
  </xdr:twoCellAnchor>
  <xdr:twoCellAnchor>
    <xdr:from>
      <xdr:col>14</xdr:col>
      <xdr:colOff>594195</xdr:colOff>
      <xdr:row>178</xdr:row>
      <xdr:rowOff>167451</xdr:rowOff>
    </xdr:from>
    <xdr:to>
      <xdr:col>14</xdr:col>
      <xdr:colOff>594205</xdr:colOff>
      <xdr:row>181</xdr:row>
      <xdr:rowOff>38833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CxnSpPr>
          <a:cxnSpLocks/>
        </xdr:cNvCxnSpPr>
      </xdr:nvCxnSpPr>
      <xdr:spPr>
        <a:xfrm flipH="1">
          <a:off x="12082810" y="41237297"/>
          <a:ext cx="10" cy="4575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113334</xdr:colOff>
      <xdr:row>181</xdr:row>
      <xdr:rowOff>4853</xdr:rowOff>
    </xdr:from>
    <xdr:to>
      <xdr:col>15</xdr:col>
      <xdr:colOff>390177</xdr:colOff>
      <xdr:row>183</xdr:row>
      <xdr:rowOff>194731</xdr:rowOff>
    </xdr:to>
    <xdr:sp macro="" textlink="">
      <xdr:nvSpPr>
        <xdr:cNvPr id="73" name="TextBox 27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11601949" y="41660853"/>
          <a:ext cx="1097459" cy="5806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(0.183 t)</a:t>
          </a:r>
        </a:p>
      </xdr:txBody>
    </xdr:sp>
    <xdr:clientData/>
  </xdr:twoCellAnchor>
  <xdr:twoCellAnchor>
    <xdr:from>
      <xdr:col>3</xdr:col>
      <xdr:colOff>126504</xdr:colOff>
      <xdr:row>160</xdr:row>
      <xdr:rowOff>112186</xdr:rowOff>
    </xdr:from>
    <xdr:to>
      <xdr:col>5</xdr:col>
      <xdr:colOff>270036</xdr:colOff>
      <xdr:row>163</xdr:row>
      <xdr:rowOff>10058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>
          <a:cxnSpLocks/>
        </xdr:cNvCxnSpPr>
      </xdr:nvCxnSpPr>
      <xdr:spPr>
        <a:xfrm flipV="1">
          <a:off x="2594955" y="36942186"/>
          <a:ext cx="1789166" cy="6312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293515</xdr:colOff>
      <xdr:row>160</xdr:row>
      <xdr:rowOff>133518</xdr:rowOff>
    </xdr:from>
    <xdr:to>
      <xdr:col>4</xdr:col>
      <xdr:colOff>557356</xdr:colOff>
      <xdr:row>161</xdr:row>
      <xdr:rowOff>203762</xdr:rowOff>
    </xdr:to>
    <xdr:sp macro="" textlink="">
      <xdr:nvSpPr>
        <xdr:cNvPr id="75" name="TextBox 20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/>
      </xdr:nvSpPr>
      <xdr:spPr>
        <a:xfrm>
          <a:off x="2761966" y="36963518"/>
          <a:ext cx="108665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2</xdr:col>
      <xdr:colOff>536665</xdr:colOff>
      <xdr:row>165</xdr:row>
      <xdr:rowOff>108215</xdr:rowOff>
    </xdr:from>
    <xdr:to>
      <xdr:col>2</xdr:col>
      <xdr:colOff>558448</xdr:colOff>
      <xdr:row>176</xdr:row>
      <xdr:rowOff>6061</xdr:rowOff>
    </xdr:to>
    <xdr:cxnSp macro="">
      <xdr:nvCxnSpPr>
        <xdr:cNvPr id="76" name="Curved Connector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CxnSpPr>
          <a:cxnSpLocks/>
          <a:stCxn id="65" idx="1"/>
          <a:endCxn id="55" idx="1"/>
        </xdr:cNvCxnSpPr>
      </xdr:nvCxnSpPr>
      <xdr:spPr>
        <a:xfrm rot="10800000" flipV="1">
          <a:off x="2182299" y="38136666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182</xdr:row>
      <xdr:rowOff>101082</xdr:rowOff>
    </xdr:from>
    <xdr:to>
      <xdr:col>9</xdr:col>
      <xdr:colOff>760083</xdr:colOff>
      <xdr:row>188</xdr:row>
      <xdr:rowOff>26829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6460812" y="41760659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(EoL)</a:t>
          </a:r>
        </a:p>
        <a:p>
          <a:pPr algn="ctr"/>
          <a:r>
            <a:rPr lang="en-US"/>
            <a:t>(4) </a:t>
          </a:r>
        </a:p>
      </xdr:txBody>
    </xdr:sp>
    <xdr:clientData/>
  </xdr:twoCellAnchor>
  <xdr:twoCellAnchor>
    <xdr:from>
      <xdr:col>9</xdr:col>
      <xdr:colOff>760083</xdr:colOff>
      <xdr:row>176</xdr:row>
      <xdr:rowOff>6062</xdr:rowOff>
    </xdr:from>
    <xdr:to>
      <xdr:col>9</xdr:col>
      <xdr:colOff>772783</xdr:colOff>
      <xdr:row>185</xdr:row>
      <xdr:rowOff>63956</xdr:rowOff>
    </xdr:to>
    <xdr:cxnSp macro="">
      <xdr:nvCxnSpPr>
        <xdr:cNvPr id="78" name="Curved Connector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CxnSpPr>
          <a:cxnSpLocks/>
          <a:stCxn id="57" idx="3"/>
          <a:endCxn id="77" idx="3"/>
        </xdr:cNvCxnSpPr>
      </xdr:nvCxnSpPr>
      <xdr:spPr>
        <a:xfrm>
          <a:off x="8165435" y="40485076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176</xdr:row>
      <xdr:rowOff>6063</xdr:rowOff>
    </xdr:from>
    <xdr:to>
      <xdr:col>7</xdr:col>
      <xdr:colOff>713794</xdr:colOff>
      <xdr:row>185</xdr:row>
      <xdr:rowOff>63957</xdr:rowOff>
    </xdr:to>
    <xdr:cxnSp macro="">
      <xdr:nvCxnSpPr>
        <xdr:cNvPr id="79" name="Curved Connector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CxnSpPr>
          <a:cxnSpLocks/>
          <a:stCxn id="77" idx="1"/>
          <a:endCxn id="57" idx="1"/>
        </xdr:cNvCxnSpPr>
      </xdr:nvCxnSpPr>
      <xdr:spPr>
        <a:xfrm rot="10800000">
          <a:off x="6460812" y="40485077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41504</xdr:colOff>
      <xdr:row>186</xdr:row>
      <xdr:rowOff>184298</xdr:rowOff>
    </xdr:from>
    <xdr:to>
      <xdr:col>7</xdr:col>
      <xdr:colOff>677131</xdr:colOff>
      <xdr:row>186</xdr:row>
      <xdr:rowOff>184298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CxnSpPr>
          <a:cxnSpLocks/>
        </xdr:cNvCxnSpPr>
      </xdr:nvCxnSpPr>
      <xdr:spPr>
        <a:xfrm flipH="1">
          <a:off x="5801222" y="42630918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642302</xdr:colOff>
      <xdr:row>185</xdr:row>
      <xdr:rowOff>88671</xdr:rowOff>
    </xdr:from>
    <xdr:to>
      <xdr:col>7</xdr:col>
      <xdr:colOff>96329</xdr:colOff>
      <xdr:row>188</xdr:row>
      <xdr:rowOff>83164</xdr:rowOff>
    </xdr:to>
    <xdr:sp macro="" textlink="">
      <xdr:nvSpPr>
        <xdr:cNvPr id="81" name="TextBox 5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4756387" y="4233853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(0.025 t)</a:t>
          </a:r>
        </a:p>
      </xdr:txBody>
    </xdr:sp>
    <xdr:clientData/>
  </xdr:twoCellAnchor>
  <xdr:twoCellAnchor>
    <xdr:from>
      <xdr:col>5</xdr:col>
      <xdr:colOff>270036</xdr:colOff>
      <xdr:row>160</xdr:row>
      <xdr:rowOff>112186</xdr:rowOff>
    </xdr:from>
    <xdr:to>
      <xdr:col>6</xdr:col>
      <xdr:colOff>643245</xdr:colOff>
      <xdr:row>163</xdr:row>
      <xdr:rowOff>13644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CxnSpPr>
          <a:cxnSpLocks/>
        </xdr:cNvCxnSpPr>
      </xdr:nvCxnSpPr>
      <xdr:spPr>
        <a:xfrm flipH="1" flipV="1">
          <a:off x="4384121" y="36942186"/>
          <a:ext cx="1196025" cy="6348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597710</xdr:colOff>
      <xdr:row>160</xdr:row>
      <xdr:rowOff>139724</xdr:rowOff>
    </xdr:from>
    <xdr:to>
      <xdr:col>6</xdr:col>
      <xdr:colOff>797892</xdr:colOff>
      <xdr:row>161</xdr:row>
      <xdr:rowOff>209968</xdr:rowOff>
    </xdr:to>
    <xdr:sp macro="" textlink="">
      <xdr:nvSpPr>
        <xdr:cNvPr id="83" name="TextBox 5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/>
      </xdr:nvSpPr>
      <xdr:spPr>
        <a:xfrm>
          <a:off x="4711795" y="36969724"/>
          <a:ext cx="102299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7</xdr:col>
      <xdr:colOff>55454</xdr:colOff>
      <xdr:row>164</xdr:row>
      <xdr:rowOff>134941</xdr:rowOff>
    </xdr:from>
    <xdr:to>
      <xdr:col>7</xdr:col>
      <xdr:colOff>713794</xdr:colOff>
      <xdr:row>164</xdr:row>
      <xdr:rowOff>134941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CxnSpPr>
          <a:cxnSpLocks/>
        </xdr:cNvCxnSpPr>
      </xdr:nvCxnSpPr>
      <xdr:spPr>
        <a:xfrm>
          <a:off x="5815172" y="37930856"/>
          <a:ext cx="6583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691506</xdr:colOff>
      <xdr:row>163</xdr:row>
      <xdr:rowOff>71506</xdr:rowOff>
    </xdr:from>
    <xdr:to>
      <xdr:col>8</xdr:col>
      <xdr:colOff>599979</xdr:colOff>
      <xdr:row>165</xdr:row>
      <xdr:rowOff>191210</xdr:rowOff>
    </xdr:to>
    <xdr:sp macro="" textlink="">
      <xdr:nvSpPr>
        <xdr:cNvPr id="300" name="TextBox 59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SpPr txBox="1"/>
      </xdr:nvSpPr>
      <xdr:spPr>
        <a:xfrm>
          <a:off x="6451224" y="37634886"/>
          <a:ext cx="73129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(0.2 t)</a:t>
          </a:r>
        </a:p>
      </xdr:txBody>
    </xdr:sp>
    <xdr:clientData/>
  </xdr:twoCellAnchor>
  <xdr:twoCellAnchor>
    <xdr:from>
      <xdr:col>6</xdr:col>
      <xdr:colOff>809392</xdr:colOff>
      <xdr:row>180</xdr:row>
      <xdr:rowOff>133389</xdr:rowOff>
    </xdr:from>
    <xdr:to>
      <xdr:col>7</xdr:col>
      <xdr:colOff>546345</xdr:colOff>
      <xdr:row>182</xdr:row>
      <xdr:rowOff>78422</xdr:rowOff>
    </xdr:to>
    <xdr:sp macro="" textlink="">
      <xdr:nvSpPr>
        <xdr:cNvPr id="301" name="TextBox 6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SpPr txBox="1"/>
      </xdr:nvSpPr>
      <xdr:spPr>
        <a:xfrm>
          <a:off x="5746293" y="41399445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0.4 t</a:t>
          </a:r>
        </a:p>
      </xdr:txBody>
    </xdr:sp>
    <xdr:clientData/>
  </xdr:twoCellAnchor>
  <xdr:twoCellAnchor>
    <xdr:from>
      <xdr:col>1</xdr:col>
      <xdr:colOff>644960</xdr:colOff>
      <xdr:row>170</xdr:row>
      <xdr:rowOff>217150</xdr:rowOff>
    </xdr:from>
    <xdr:to>
      <xdr:col>2</xdr:col>
      <xdr:colOff>381913</xdr:colOff>
      <xdr:row>172</xdr:row>
      <xdr:rowOff>90634</xdr:rowOff>
    </xdr:to>
    <xdr:sp macro="" textlink="">
      <xdr:nvSpPr>
        <xdr:cNvPr id="302" name="TextBox 62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SpPr txBox="1"/>
      </xdr:nvSpPr>
      <xdr:spPr>
        <a:xfrm>
          <a:off x="1467777" y="39408277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 t</a:t>
          </a:r>
        </a:p>
      </xdr:txBody>
    </xdr:sp>
    <xdr:clientData/>
  </xdr:twoCellAnchor>
  <xdr:twoCellAnchor>
    <xdr:from>
      <xdr:col>9</xdr:col>
      <xdr:colOff>127749</xdr:colOff>
      <xdr:row>167</xdr:row>
      <xdr:rowOff>103207</xdr:rowOff>
    </xdr:from>
    <xdr:to>
      <xdr:col>9</xdr:col>
      <xdr:colOff>791713</xdr:colOff>
      <xdr:row>168</xdr:row>
      <xdr:rowOff>209226</xdr:rowOff>
    </xdr:to>
    <xdr:sp macro="" textlink="">
      <xdr:nvSpPr>
        <xdr:cNvPr id="303" name="TextBox 63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SpPr txBox="1"/>
      </xdr:nvSpPr>
      <xdr:spPr>
        <a:xfrm>
          <a:off x="7533101" y="38596728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10</xdr:col>
      <xdr:colOff>138624</xdr:colOff>
      <xdr:row>180</xdr:row>
      <xdr:rowOff>130985</xdr:rowOff>
    </xdr:from>
    <xdr:to>
      <xdr:col>10</xdr:col>
      <xdr:colOff>698393</xdr:colOff>
      <xdr:row>182</xdr:row>
      <xdr:rowOff>76018</xdr:rowOff>
    </xdr:to>
    <xdr:sp macro="" textlink="">
      <xdr:nvSpPr>
        <xdr:cNvPr id="304" name="TextBox 65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SpPr txBox="1"/>
      </xdr:nvSpPr>
      <xdr:spPr>
        <a:xfrm>
          <a:off x="8366793" y="41397041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9</xdr:col>
      <xdr:colOff>700999</xdr:colOff>
      <xdr:row>174</xdr:row>
      <xdr:rowOff>83692</xdr:rowOff>
    </xdr:from>
    <xdr:to>
      <xdr:col>10</xdr:col>
      <xdr:colOff>437951</xdr:colOff>
      <xdr:row>176</xdr:row>
      <xdr:rowOff>28725</xdr:rowOff>
    </xdr:to>
    <xdr:sp macro="" textlink="">
      <xdr:nvSpPr>
        <xdr:cNvPr id="305" name="TextBox 66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SpPr txBox="1"/>
      </xdr:nvSpPr>
      <xdr:spPr>
        <a:xfrm>
          <a:off x="8106351" y="40169185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7</xdr:col>
      <xdr:colOff>210243</xdr:colOff>
      <xdr:row>174</xdr:row>
      <xdr:rowOff>107193</xdr:rowOff>
    </xdr:from>
    <xdr:to>
      <xdr:col>7</xdr:col>
      <xdr:colOff>770012</xdr:colOff>
      <xdr:row>176</xdr:row>
      <xdr:rowOff>52226</xdr:rowOff>
    </xdr:to>
    <xdr:sp macro="" textlink="">
      <xdr:nvSpPr>
        <xdr:cNvPr id="306" name="TextBox 67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SpPr txBox="1"/>
      </xdr:nvSpPr>
      <xdr:spPr>
        <a:xfrm>
          <a:off x="5969961" y="4019268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4</xdr:col>
      <xdr:colOff>533084</xdr:colOff>
      <xdr:row>174</xdr:row>
      <xdr:rowOff>70960</xdr:rowOff>
    </xdr:from>
    <xdr:to>
      <xdr:col>5</xdr:col>
      <xdr:colOff>270036</xdr:colOff>
      <xdr:row>176</xdr:row>
      <xdr:rowOff>15993</xdr:rowOff>
    </xdr:to>
    <xdr:sp macro="" textlink="">
      <xdr:nvSpPr>
        <xdr:cNvPr id="307" name="TextBox 68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SpPr txBox="1"/>
      </xdr:nvSpPr>
      <xdr:spPr>
        <a:xfrm>
          <a:off x="3824352" y="40156453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8</xdr:col>
      <xdr:colOff>730589</xdr:colOff>
      <xdr:row>178</xdr:row>
      <xdr:rowOff>165695</xdr:rowOff>
    </xdr:from>
    <xdr:to>
      <xdr:col>14</xdr:col>
      <xdr:colOff>72201</xdr:colOff>
      <xdr:row>188</xdr:row>
      <xdr:rowOff>26829</xdr:rowOff>
    </xdr:to>
    <xdr:cxnSp macro="">
      <xdr:nvCxnSpPr>
        <xdr:cNvPr id="308" name="Elbow Connector 307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CxnSpPr>
          <a:cxnSpLocks/>
          <a:stCxn id="77" idx="2"/>
          <a:endCxn id="59" idx="2"/>
        </xdr:cNvCxnSpPr>
      </xdr:nvCxnSpPr>
      <xdr:spPr>
        <a:xfrm rot="5400000" flipH="1" flipV="1">
          <a:off x="8538011" y="39813343"/>
          <a:ext cx="1828740" cy="4278514"/>
        </a:xfrm>
        <a:prstGeom prst="bentConnector3">
          <a:avLst>
            <a:gd name="adj1" fmla="val -125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548803</xdr:colOff>
      <xdr:row>168</xdr:row>
      <xdr:rowOff>22308</xdr:rowOff>
    </xdr:from>
    <xdr:to>
      <xdr:col>4</xdr:col>
      <xdr:colOff>598341</xdr:colOff>
      <xdr:row>169</xdr:row>
      <xdr:rowOff>128326</xdr:rowOff>
    </xdr:to>
    <xdr:sp macro="" textlink="">
      <xdr:nvSpPr>
        <xdr:cNvPr id="309" name="TextBox 72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SpPr txBox="1"/>
      </xdr:nvSpPr>
      <xdr:spPr>
        <a:xfrm>
          <a:off x="3017254" y="38748364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5</xdr:col>
      <xdr:colOff>797737</xdr:colOff>
      <xdr:row>168</xdr:row>
      <xdr:rowOff>1567</xdr:rowOff>
    </xdr:from>
    <xdr:to>
      <xdr:col>7</xdr:col>
      <xdr:colOff>24459</xdr:colOff>
      <xdr:row>169</xdr:row>
      <xdr:rowOff>107585</xdr:rowOff>
    </xdr:to>
    <xdr:sp macro="" textlink="">
      <xdr:nvSpPr>
        <xdr:cNvPr id="310" name="TextBox 73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SpPr txBox="1"/>
      </xdr:nvSpPr>
      <xdr:spPr>
        <a:xfrm>
          <a:off x="4911822" y="3872762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3</xdr:col>
      <xdr:colOff>607245</xdr:colOff>
      <xdr:row>179</xdr:row>
      <xdr:rowOff>144133</xdr:rowOff>
    </xdr:from>
    <xdr:to>
      <xdr:col>4</xdr:col>
      <xdr:colOff>552587</xdr:colOff>
      <xdr:row>181</xdr:row>
      <xdr:rowOff>89166</xdr:rowOff>
    </xdr:to>
    <xdr:sp macro="" textlink="">
      <xdr:nvSpPr>
        <xdr:cNvPr id="311" name="TextBox 74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SpPr txBox="1"/>
      </xdr:nvSpPr>
      <xdr:spPr>
        <a:xfrm>
          <a:off x="3075696" y="41213429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0.033 t</a:t>
          </a:r>
        </a:p>
      </xdr:txBody>
    </xdr:sp>
    <xdr:clientData/>
  </xdr:twoCellAnchor>
  <xdr:twoCellAnchor>
    <xdr:from>
      <xdr:col>9</xdr:col>
      <xdr:colOff>27699</xdr:colOff>
      <xdr:row>189</xdr:row>
      <xdr:rowOff>22053</xdr:rowOff>
    </xdr:from>
    <xdr:to>
      <xdr:col>9</xdr:col>
      <xdr:colOff>795858</xdr:colOff>
      <xdr:row>190</xdr:row>
      <xdr:rowOff>163846</xdr:rowOff>
    </xdr:to>
    <xdr:sp macro="" textlink="">
      <xdr:nvSpPr>
        <xdr:cNvPr id="312" name="TextBox 75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SpPr txBox="1"/>
      </xdr:nvSpPr>
      <xdr:spPr>
        <a:xfrm>
          <a:off x="7433051" y="43058954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0.075 t</a:t>
          </a:r>
        </a:p>
      </xdr:txBody>
    </xdr:sp>
    <xdr:clientData/>
  </xdr:twoCellAnchor>
  <xdr:twoCellAnchor>
    <xdr:from>
      <xdr:col>12</xdr:col>
      <xdr:colOff>446067</xdr:colOff>
      <xdr:row>174</xdr:row>
      <xdr:rowOff>70960</xdr:rowOff>
    </xdr:from>
    <xdr:to>
      <xdr:col>13</xdr:col>
      <xdr:colOff>27527</xdr:colOff>
      <xdr:row>176</xdr:row>
      <xdr:rowOff>15993</xdr:rowOff>
    </xdr:to>
    <xdr:sp macro="" textlink="">
      <xdr:nvSpPr>
        <xdr:cNvPr id="313" name="TextBox 76">
          <a:extLst>
            <a:ext uri="{FF2B5EF4-FFF2-40B4-BE49-F238E27FC236}">
              <a16:creationId xmlns:a16="http://schemas.microsoft.com/office/drawing/2014/main" id="{00000000-0008-0000-0800-000039010000}"/>
            </a:ext>
          </a:extLst>
        </xdr:cNvPr>
        <xdr:cNvSpPr txBox="1"/>
      </xdr:nvSpPr>
      <xdr:spPr>
        <a:xfrm>
          <a:off x="10319870" y="40156453"/>
          <a:ext cx="404277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 t</a:t>
          </a:r>
        </a:p>
      </xdr:txBody>
    </xdr:sp>
    <xdr:clientData/>
  </xdr:twoCellAnchor>
  <xdr:twoCellAnchor>
    <xdr:from>
      <xdr:col>2</xdr:col>
      <xdr:colOff>222671</xdr:colOff>
      <xdr:row>160</xdr:row>
      <xdr:rowOff>112186</xdr:rowOff>
    </xdr:from>
    <xdr:to>
      <xdr:col>7</xdr:col>
      <xdr:colOff>437425</xdr:colOff>
      <xdr:row>169</xdr:row>
      <xdr:rowOff>185336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00000000-0008-0000-0800-00003A010000}"/>
            </a:ext>
          </a:extLst>
        </xdr:cNvPr>
        <xdr:cNvSpPr/>
      </xdr:nvSpPr>
      <xdr:spPr>
        <a:xfrm>
          <a:off x="1868305" y="36942186"/>
          <a:ext cx="4328838" cy="2201742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812968</xdr:colOff>
      <xdr:row>163</xdr:row>
      <xdr:rowOff>35273</xdr:rowOff>
    </xdr:from>
    <xdr:to>
      <xdr:col>7</xdr:col>
      <xdr:colOff>49141</xdr:colOff>
      <xdr:row>167</xdr:row>
      <xdr:rowOff>211443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SpPr/>
      </xdr:nvSpPr>
      <xdr:spPr>
        <a:xfrm>
          <a:off x="4104236" y="37598653"/>
          <a:ext cx="1704623" cy="110631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Pelletization</a:t>
          </a:r>
        </a:p>
        <a:p>
          <a:pPr algn="ctr"/>
          <a:r>
            <a:rPr lang="en-US"/>
            <a:t>(Recycle</a:t>
          </a:r>
          <a:r>
            <a:rPr lang="en-US" baseline="0"/>
            <a:t> 2)</a:t>
          </a:r>
        </a:p>
        <a:p>
          <a:pPr algn="ctr"/>
          <a:r>
            <a:rPr lang="en-US" baseline="0"/>
            <a:t>(6)</a:t>
          </a:r>
          <a:endParaRPr lang="en-US"/>
        </a:p>
      </xdr:txBody>
    </xdr:sp>
    <xdr:clientData/>
  </xdr:twoCellAnchor>
  <xdr:twoCellAnchor>
    <xdr:from>
      <xdr:col>1</xdr:col>
      <xdr:colOff>583810</xdr:colOff>
      <xdr:row>159</xdr:row>
      <xdr:rowOff>35908</xdr:rowOff>
    </xdr:from>
    <xdr:to>
      <xdr:col>3</xdr:col>
      <xdr:colOff>656981</xdr:colOff>
      <xdr:row>160</xdr:row>
      <xdr:rowOff>141739</xdr:rowOff>
    </xdr:to>
    <xdr:sp macro="" textlink="">
      <xdr:nvSpPr>
        <xdr:cNvPr id="316" name="TextBox 83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SpPr txBox="1"/>
      </xdr:nvSpPr>
      <xdr:spPr>
        <a:xfrm>
          <a:off x="1406627" y="36597598"/>
          <a:ext cx="1718805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Recycle </a:t>
          </a:r>
        </a:p>
      </xdr:txBody>
    </xdr:sp>
    <xdr:clientData/>
  </xdr:twoCellAnchor>
  <xdr:twoCellAnchor>
    <xdr:from>
      <xdr:col>3</xdr:col>
      <xdr:colOff>587942</xdr:colOff>
      <xdr:row>163</xdr:row>
      <xdr:rowOff>20131</xdr:rowOff>
    </xdr:from>
    <xdr:to>
      <xdr:col>11</xdr:col>
      <xdr:colOff>401395</xdr:colOff>
      <xdr:row>173</xdr:row>
      <xdr:rowOff>43187</xdr:rowOff>
    </xdr:to>
    <xdr:cxnSp macro="">
      <xdr:nvCxnSpPr>
        <xdr:cNvPr id="317" name="Curved Connector 316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CxnSpPr>
          <a:cxnSpLocks/>
          <a:stCxn id="58" idx="0"/>
          <a:endCxn id="65" idx="0"/>
        </xdr:cNvCxnSpPr>
      </xdr:nvCxnSpPr>
      <xdr:spPr>
        <a:xfrm rot="16200000" flipV="1">
          <a:off x="5080183" y="35559721"/>
          <a:ext cx="2348408" cy="6395988"/>
        </a:xfrm>
        <a:prstGeom prst="curvedConnector3">
          <a:avLst>
            <a:gd name="adj1" fmla="val 109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19648</xdr:colOff>
      <xdr:row>167</xdr:row>
      <xdr:rowOff>211442</xdr:rowOff>
    </xdr:from>
    <xdr:to>
      <xdr:col>14</xdr:col>
      <xdr:colOff>72202</xdr:colOff>
      <xdr:row>173</xdr:row>
      <xdr:rowOff>43186</xdr:rowOff>
    </xdr:to>
    <xdr:cxnSp macro="">
      <xdr:nvCxnSpPr>
        <xdr:cNvPr id="318" name="Elbow Connector 317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CxnSpPr>
          <a:cxnSpLocks/>
          <a:stCxn id="315" idx="2"/>
          <a:endCxn id="59" idx="0"/>
        </xdr:cNvCxnSpPr>
      </xdr:nvCxnSpPr>
      <xdr:spPr>
        <a:xfrm rot="16200000" flipH="1">
          <a:off x="7660616" y="36000896"/>
          <a:ext cx="1226955" cy="663509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367951</xdr:colOff>
      <xdr:row>171</xdr:row>
      <xdr:rowOff>220199</xdr:rowOff>
    </xdr:from>
    <xdr:to>
      <xdr:col>12</xdr:col>
      <xdr:colOff>209098</xdr:colOff>
      <xdr:row>173</xdr:row>
      <xdr:rowOff>97915</xdr:rowOff>
    </xdr:to>
    <xdr:sp macro="" textlink="">
      <xdr:nvSpPr>
        <xdr:cNvPr id="319" name="TextBox 99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SpPr txBox="1"/>
      </xdr:nvSpPr>
      <xdr:spPr>
        <a:xfrm>
          <a:off x="9418937" y="39643861"/>
          <a:ext cx="663964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5</xdr:col>
      <xdr:colOff>269255</xdr:colOff>
      <xdr:row>159</xdr:row>
      <xdr:rowOff>84783</xdr:rowOff>
    </xdr:from>
    <xdr:to>
      <xdr:col>5</xdr:col>
      <xdr:colOff>269255</xdr:colOff>
      <xdr:row>160</xdr:row>
      <xdr:rowOff>112186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00000000-0008-0000-0800-000040010000}"/>
            </a:ext>
          </a:extLst>
        </xdr:cNvPr>
        <xdr:cNvCxnSpPr>
          <a:cxnSpLocks/>
        </xdr:cNvCxnSpPr>
      </xdr:nvCxnSpPr>
      <xdr:spPr>
        <a:xfrm flipV="1">
          <a:off x="4383340" y="36646473"/>
          <a:ext cx="0" cy="2957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743627</xdr:colOff>
      <xdr:row>158</xdr:row>
      <xdr:rowOff>-1</xdr:rowOff>
    </xdr:from>
    <xdr:to>
      <xdr:col>6</xdr:col>
      <xdr:colOff>617700</xdr:colOff>
      <xdr:row>159</xdr:row>
      <xdr:rowOff>141793</xdr:rowOff>
    </xdr:to>
    <xdr:sp macro="" textlink="">
      <xdr:nvSpPr>
        <xdr:cNvPr id="321" name="TextBox 106">
          <a:extLst>
            <a:ext uri="{FF2B5EF4-FFF2-40B4-BE49-F238E27FC236}">
              <a16:creationId xmlns:a16="http://schemas.microsoft.com/office/drawing/2014/main" id="{00000000-0008-0000-0800-000041010000}"/>
            </a:ext>
          </a:extLst>
        </xdr:cNvPr>
        <xdr:cNvSpPr txBox="1"/>
      </xdr:nvSpPr>
      <xdr:spPr>
        <a:xfrm>
          <a:off x="3212078" y="36364929"/>
          <a:ext cx="2342523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 (0.025 t)</a:t>
          </a:r>
        </a:p>
      </xdr:txBody>
    </xdr:sp>
    <xdr:clientData/>
  </xdr:twoCellAnchor>
  <xdr:twoCellAnchor>
    <xdr:from>
      <xdr:col>6</xdr:col>
      <xdr:colOff>162857</xdr:colOff>
      <xdr:row>170</xdr:row>
      <xdr:rowOff>74508</xdr:rowOff>
    </xdr:from>
    <xdr:to>
      <xdr:col>7</xdr:col>
      <xdr:colOff>108199</xdr:colOff>
      <xdr:row>171</xdr:row>
      <xdr:rowOff>180527</xdr:rowOff>
    </xdr:to>
    <xdr:sp macro="" textlink="">
      <xdr:nvSpPr>
        <xdr:cNvPr id="322" name="TextBox 110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SpPr txBox="1"/>
      </xdr:nvSpPr>
      <xdr:spPr>
        <a:xfrm>
          <a:off x="5099758" y="39265635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0.075 t</a:t>
          </a:r>
        </a:p>
      </xdr:txBody>
    </xdr:sp>
    <xdr:clientData/>
  </xdr:twoCellAnchor>
  <xdr:twoCellAnchor>
    <xdr:from>
      <xdr:col>10</xdr:col>
      <xdr:colOff>216267</xdr:colOff>
      <xdr:row>164</xdr:row>
      <xdr:rowOff>157951</xdr:rowOff>
    </xdr:from>
    <xdr:to>
      <xdr:col>11</xdr:col>
      <xdr:colOff>57414</xdr:colOff>
      <xdr:row>166</xdr:row>
      <xdr:rowOff>31434</xdr:rowOff>
    </xdr:to>
    <xdr:sp macro="" textlink="">
      <xdr:nvSpPr>
        <xdr:cNvPr id="323" name="TextBox 99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SpPr txBox="1"/>
      </xdr:nvSpPr>
      <xdr:spPr>
        <a:xfrm>
          <a:off x="8444436" y="37953866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2</xdr:col>
      <xdr:colOff>268260</xdr:colOff>
      <xdr:row>199</xdr:row>
      <xdr:rowOff>76201</xdr:rowOff>
    </xdr:from>
    <xdr:to>
      <xdr:col>4</xdr:col>
      <xdr:colOff>335994</xdr:colOff>
      <xdr:row>204</xdr:row>
      <xdr:rowOff>132645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9B0D97-7FD4-CD42-954B-257C5569A807}"/>
            </a:ext>
          </a:extLst>
        </xdr:cNvPr>
        <xdr:cNvSpPr/>
      </xdr:nvSpPr>
      <xdr:spPr>
        <a:xfrm>
          <a:off x="1919260" y="1298576"/>
          <a:ext cx="1718734" cy="1247069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(Berry) (0)</a:t>
          </a:r>
        </a:p>
      </xdr:txBody>
    </xdr:sp>
    <xdr:clientData/>
  </xdr:twoCellAnchor>
  <xdr:twoCellAnchor>
    <xdr:from>
      <xdr:col>4</xdr:col>
      <xdr:colOff>770628</xdr:colOff>
      <xdr:row>199</xdr:row>
      <xdr:rowOff>76201</xdr:rowOff>
    </xdr:from>
    <xdr:to>
      <xdr:col>7</xdr:col>
      <xdr:colOff>12862</xdr:colOff>
      <xdr:row>204</xdr:row>
      <xdr:rowOff>132645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2544AD0-6CDA-3E44-9A05-DA1BEB769A9E}"/>
            </a:ext>
          </a:extLst>
        </xdr:cNvPr>
        <xdr:cNvSpPr/>
      </xdr:nvSpPr>
      <xdr:spPr>
        <a:xfrm>
          <a:off x="4072628" y="1298576"/>
          <a:ext cx="1718734" cy="1247069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(1)</a:t>
          </a:r>
        </a:p>
      </xdr:txBody>
    </xdr:sp>
    <xdr:clientData/>
  </xdr:twoCellAnchor>
  <xdr:twoCellAnchor>
    <xdr:from>
      <xdr:col>7</xdr:col>
      <xdr:colOff>454552</xdr:colOff>
      <xdr:row>199</xdr:row>
      <xdr:rowOff>76201</xdr:rowOff>
    </xdr:from>
    <xdr:to>
      <xdr:col>9</xdr:col>
      <xdr:colOff>522286</xdr:colOff>
      <xdr:row>204</xdr:row>
      <xdr:rowOff>132645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97237FF-CA8C-824B-B2C5-1A8A40E8FAB3}"/>
            </a:ext>
          </a:extLst>
        </xdr:cNvPr>
        <xdr:cNvSpPr/>
      </xdr:nvSpPr>
      <xdr:spPr>
        <a:xfrm>
          <a:off x="6233052" y="1298576"/>
          <a:ext cx="1718734" cy="1247069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(Kohler) (2)</a:t>
          </a:r>
        </a:p>
      </xdr:txBody>
    </xdr:sp>
    <xdr:clientData/>
  </xdr:twoCellAnchor>
  <xdr:twoCellAnchor>
    <xdr:from>
      <xdr:col>10</xdr:col>
      <xdr:colOff>138476</xdr:colOff>
      <xdr:row>199</xdr:row>
      <xdr:rowOff>76200</xdr:rowOff>
    </xdr:from>
    <xdr:to>
      <xdr:col>12</xdr:col>
      <xdr:colOff>206210</xdr:colOff>
      <xdr:row>204</xdr:row>
      <xdr:rowOff>132644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9393B8-489C-D24B-81A5-781F11E20269}"/>
            </a:ext>
          </a:extLst>
        </xdr:cNvPr>
        <xdr:cNvSpPr/>
      </xdr:nvSpPr>
      <xdr:spPr>
        <a:xfrm>
          <a:off x="8393476" y="1298575"/>
          <a:ext cx="1718734" cy="1247069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(EoL) (3) </a:t>
          </a:r>
        </a:p>
      </xdr:txBody>
    </xdr:sp>
    <xdr:clientData/>
  </xdr:twoCellAnchor>
  <xdr:twoCellAnchor>
    <xdr:from>
      <xdr:col>12</xdr:col>
      <xdr:colOff>640844</xdr:colOff>
      <xdr:row>199</xdr:row>
      <xdr:rowOff>76200</xdr:rowOff>
    </xdr:from>
    <xdr:to>
      <xdr:col>14</xdr:col>
      <xdr:colOff>708578</xdr:colOff>
      <xdr:row>204</xdr:row>
      <xdr:rowOff>132644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EAFC14-6E1C-6C4E-9780-B285FE13CF9F}"/>
            </a:ext>
          </a:extLst>
        </xdr:cNvPr>
        <xdr:cNvSpPr/>
      </xdr:nvSpPr>
      <xdr:spPr>
        <a:xfrm>
          <a:off x="10546844" y="1298575"/>
          <a:ext cx="1718734" cy="1247069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(EoL)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(4)</a:t>
          </a:r>
        </a:p>
      </xdr:txBody>
    </xdr:sp>
    <xdr:clientData/>
  </xdr:twoCellAnchor>
  <xdr:twoCellAnchor>
    <xdr:from>
      <xdr:col>1</xdr:col>
      <xdr:colOff>652071</xdr:colOff>
      <xdr:row>201</xdr:row>
      <xdr:rowOff>200378</xdr:rowOff>
    </xdr:from>
    <xdr:to>
      <xdr:col>2</xdr:col>
      <xdr:colOff>268260</xdr:colOff>
      <xdr:row>201</xdr:row>
      <xdr:rowOff>200381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7286FE8-12B3-A14B-B59B-03973FEACC3C}"/>
            </a:ext>
          </a:extLst>
        </xdr:cNvPr>
        <xdr:cNvCxnSpPr>
          <a:cxnSpLocks/>
        </xdr:cNvCxnSpPr>
      </xdr:nvCxnSpPr>
      <xdr:spPr>
        <a:xfrm flipV="1">
          <a:off x="1477571" y="1899003"/>
          <a:ext cx="441689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335994</xdr:colOff>
      <xdr:row>202</xdr:row>
      <xdr:rowOff>2823</xdr:rowOff>
    </xdr:from>
    <xdr:to>
      <xdr:col>4</xdr:col>
      <xdr:colOff>770628</xdr:colOff>
      <xdr:row>202</xdr:row>
      <xdr:rowOff>2823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FAD14B-C04F-1D46-ACCD-C96C55C2F245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637994" y="1939573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12862</xdr:colOff>
      <xdr:row>202</xdr:row>
      <xdr:rowOff>2823</xdr:rowOff>
    </xdr:from>
    <xdr:to>
      <xdr:col>7</xdr:col>
      <xdr:colOff>454552</xdr:colOff>
      <xdr:row>202</xdr:row>
      <xdr:rowOff>2823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EF18891-3929-7342-91BF-22FBB4FA16C6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791362" y="1939573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522286</xdr:colOff>
      <xdr:row>202</xdr:row>
      <xdr:rowOff>2822</xdr:rowOff>
    </xdr:from>
    <xdr:to>
      <xdr:col>10</xdr:col>
      <xdr:colOff>138476</xdr:colOff>
      <xdr:row>202</xdr:row>
      <xdr:rowOff>2823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FC3DC21-BF50-E048-A3D9-A239E3D56FEB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951786" y="1939572"/>
          <a:ext cx="44169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206210</xdr:colOff>
      <xdr:row>202</xdr:row>
      <xdr:rowOff>2822</xdr:rowOff>
    </xdr:from>
    <xdr:to>
      <xdr:col>12</xdr:col>
      <xdr:colOff>640844</xdr:colOff>
      <xdr:row>202</xdr:row>
      <xdr:rowOff>2822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C2BF50C-AE5D-0547-9841-951AECBC24AC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0112210" y="1939572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114300</xdr:colOff>
      <xdr:row>200</xdr:row>
      <xdr:rowOff>153522</xdr:rowOff>
    </xdr:from>
    <xdr:to>
      <xdr:col>2</xdr:col>
      <xdr:colOff>293077</xdr:colOff>
      <xdr:row>203</xdr:row>
      <xdr:rowOff>43376</xdr:rowOff>
    </xdr:to>
    <xdr:sp macro="" textlink="">
      <xdr:nvSpPr>
        <xdr:cNvPr id="12" name="TextBox 77">
          <a:extLst>
            <a:ext uri="{FF2B5EF4-FFF2-40B4-BE49-F238E27FC236}">
              <a16:creationId xmlns:a16="http://schemas.microsoft.com/office/drawing/2014/main" id="{02F721C3-E829-4A43-997B-0AF9696BBB5D}"/>
            </a:ext>
          </a:extLst>
        </xdr:cNvPr>
        <xdr:cNvSpPr txBox="1"/>
      </xdr:nvSpPr>
      <xdr:spPr>
        <a:xfrm>
          <a:off x="114300" y="1614022"/>
          <a:ext cx="1829777" cy="6042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302127</xdr:colOff>
      <xdr:row>204</xdr:row>
      <xdr:rowOff>132644</xdr:rowOff>
    </xdr:from>
    <xdr:to>
      <xdr:col>13</xdr:col>
      <xdr:colOff>674711</xdr:colOff>
      <xdr:row>204</xdr:row>
      <xdr:rowOff>132645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E520AD90-6FBA-DA4B-8066-B0B1B3537741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7092418" y="-1768147"/>
          <a:ext cx="1" cy="8627584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685937</xdr:colOff>
      <xdr:row>204</xdr:row>
      <xdr:rowOff>132644</xdr:rowOff>
    </xdr:from>
    <xdr:to>
      <xdr:col>2</xdr:col>
      <xdr:colOff>685947</xdr:colOff>
      <xdr:row>206</xdr:row>
      <xdr:rowOff>176619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0CCDE60-AFE4-CC43-93D8-CCDA1E2578B3}"/>
            </a:ext>
          </a:extLst>
        </xdr:cNvPr>
        <xdr:cNvCxnSpPr>
          <a:cxnSpLocks/>
        </xdr:cNvCxnSpPr>
      </xdr:nvCxnSpPr>
      <xdr:spPr>
        <a:xfrm flipH="1">
          <a:off x="2336937" y="2545644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136109</xdr:colOff>
      <xdr:row>206</xdr:row>
      <xdr:rowOff>180624</xdr:rowOff>
    </xdr:from>
    <xdr:to>
      <xdr:col>3</xdr:col>
      <xdr:colOff>417325</xdr:colOff>
      <xdr:row>209</xdr:row>
      <xdr:rowOff>59488</xdr:rowOff>
    </xdr:to>
    <xdr:sp macro="" textlink="">
      <xdr:nvSpPr>
        <xdr:cNvPr id="15" name="TextBox 95">
          <a:extLst>
            <a:ext uri="{FF2B5EF4-FFF2-40B4-BE49-F238E27FC236}">
              <a16:creationId xmlns:a16="http://schemas.microsoft.com/office/drawing/2014/main" id="{D10A956E-7455-F142-AD5E-604C0A04B413}"/>
            </a:ext>
          </a:extLst>
        </xdr:cNvPr>
        <xdr:cNvSpPr txBox="1"/>
      </xdr:nvSpPr>
      <xdr:spPr>
        <a:xfrm>
          <a:off x="1787109" y="48758124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14</xdr:col>
      <xdr:colOff>361894</xdr:colOff>
      <xdr:row>204</xdr:row>
      <xdr:rowOff>134400</xdr:rowOff>
    </xdr:from>
    <xdr:to>
      <xdr:col>14</xdr:col>
      <xdr:colOff>361904</xdr:colOff>
      <xdr:row>206</xdr:row>
      <xdr:rowOff>178375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A842494-C885-B047-90B8-99C9F8661078}"/>
            </a:ext>
          </a:extLst>
        </xdr:cNvPr>
        <xdr:cNvCxnSpPr>
          <a:cxnSpLocks/>
        </xdr:cNvCxnSpPr>
      </xdr:nvCxnSpPr>
      <xdr:spPr>
        <a:xfrm flipH="1">
          <a:off x="11918894" y="2547400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562021</xdr:colOff>
      <xdr:row>206</xdr:row>
      <xdr:rowOff>197546</xdr:rowOff>
    </xdr:from>
    <xdr:to>
      <xdr:col>15</xdr:col>
      <xdr:colOff>17737</xdr:colOff>
      <xdr:row>209</xdr:row>
      <xdr:rowOff>76410</xdr:rowOff>
    </xdr:to>
    <xdr:sp macro="" textlink="">
      <xdr:nvSpPr>
        <xdr:cNvPr id="17" name="TextBox 103">
          <a:extLst>
            <a:ext uri="{FF2B5EF4-FFF2-40B4-BE49-F238E27FC236}">
              <a16:creationId xmlns:a16="http://schemas.microsoft.com/office/drawing/2014/main" id="{5C69590C-B1F7-B84C-B7D5-43EFE75B9A4D}"/>
            </a:ext>
          </a:extLst>
        </xdr:cNvPr>
        <xdr:cNvSpPr txBox="1"/>
      </xdr:nvSpPr>
      <xdr:spPr>
        <a:xfrm>
          <a:off x="11293521" y="48775046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(0.211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417325</xdr:colOff>
      <xdr:row>205</xdr:row>
      <xdr:rowOff>127111</xdr:rowOff>
    </xdr:from>
    <xdr:to>
      <xdr:col>4</xdr:col>
      <xdr:colOff>698541</xdr:colOff>
      <xdr:row>206</xdr:row>
      <xdr:rowOff>231772</xdr:rowOff>
    </xdr:to>
    <xdr:sp macro="" textlink="">
      <xdr:nvSpPr>
        <xdr:cNvPr id="18" name="TextBox 95">
          <a:extLst>
            <a:ext uri="{FF2B5EF4-FFF2-40B4-BE49-F238E27FC236}">
              <a16:creationId xmlns:a16="http://schemas.microsoft.com/office/drawing/2014/main" id="{309A9A55-06B3-ED46-BE60-85D35B23FD35}"/>
            </a:ext>
          </a:extLst>
        </xdr:cNvPr>
        <xdr:cNvSpPr txBox="1"/>
      </xdr:nvSpPr>
      <xdr:spPr>
        <a:xfrm>
          <a:off x="2893825" y="48466486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6</xdr:col>
      <xdr:colOff>475817</xdr:colOff>
      <xdr:row>200</xdr:row>
      <xdr:rowOff>65024</xdr:rowOff>
    </xdr:from>
    <xdr:to>
      <xdr:col>7</xdr:col>
      <xdr:colOff>757033</xdr:colOff>
      <xdr:row>201</xdr:row>
      <xdr:rowOff>169685</xdr:rowOff>
    </xdr:to>
    <xdr:sp macro="" textlink="">
      <xdr:nvSpPr>
        <xdr:cNvPr id="19" name="TextBox 95">
          <a:extLst>
            <a:ext uri="{FF2B5EF4-FFF2-40B4-BE49-F238E27FC236}">
              <a16:creationId xmlns:a16="http://schemas.microsoft.com/office/drawing/2014/main" id="{F0C26A4A-1B4B-584C-B472-449F5B573537}"/>
            </a:ext>
          </a:extLst>
        </xdr:cNvPr>
        <xdr:cNvSpPr txBox="1"/>
      </xdr:nvSpPr>
      <xdr:spPr>
        <a:xfrm>
          <a:off x="5428817" y="47213774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3</xdr:col>
      <xdr:colOff>823517</xdr:colOff>
      <xdr:row>200</xdr:row>
      <xdr:rowOff>65024</xdr:rowOff>
    </xdr:from>
    <xdr:to>
      <xdr:col>5</xdr:col>
      <xdr:colOff>279233</xdr:colOff>
      <xdr:row>201</xdr:row>
      <xdr:rowOff>169685</xdr:rowOff>
    </xdr:to>
    <xdr:sp macro="" textlink="">
      <xdr:nvSpPr>
        <xdr:cNvPr id="20" name="TextBox 95">
          <a:extLst>
            <a:ext uri="{FF2B5EF4-FFF2-40B4-BE49-F238E27FC236}">
              <a16:creationId xmlns:a16="http://schemas.microsoft.com/office/drawing/2014/main" id="{010151BC-26D8-AB47-BF30-595BCCA9EC2C}"/>
            </a:ext>
          </a:extLst>
        </xdr:cNvPr>
        <xdr:cNvSpPr txBox="1"/>
      </xdr:nvSpPr>
      <xdr:spPr>
        <a:xfrm>
          <a:off x="3300017" y="47213774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9</xdr:col>
      <xdr:colOff>186245</xdr:colOff>
      <xdr:row>200</xdr:row>
      <xdr:rowOff>42280</xdr:rowOff>
    </xdr:from>
    <xdr:to>
      <xdr:col>10</xdr:col>
      <xdr:colOff>467461</xdr:colOff>
      <xdr:row>201</xdr:row>
      <xdr:rowOff>146941</xdr:rowOff>
    </xdr:to>
    <xdr:sp macro="" textlink="">
      <xdr:nvSpPr>
        <xdr:cNvPr id="21" name="TextBox 95">
          <a:extLst>
            <a:ext uri="{FF2B5EF4-FFF2-40B4-BE49-F238E27FC236}">
              <a16:creationId xmlns:a16="http://schemas.microsoft.com/office/drawing/2014/main" id="{F85D8027-E3F2-8148-9B40-C8151CAF0A1B}"/>
            </a:ext>
          </a:extLst>
        </xdr:cNvPr>
        <xdr:cNvSpPr txBox="1"/>
      </xdr:nvSpPr>
      <xdr:spPr>
        <a:xfrm>
          <a:off x="7615745" y="47191030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11</xdr:col>
      <xdr:colOff>695669</xdr:colOff>
      <xdr:row>200</xdr:row>
      <xdr:rowOff>42280</xdr:rowOff>
    </xdr:from>
    <xdr:to>
      <xdr:col>13</xdr:col>
      <xdr:colOff>151385</xdr:colOff>
      <xdr:row>201</xdr:row>
      <xdr:rowOff>146941</xdr:rowOff>
    </xdr:to>
    <xdr:sp macro="" textlink="">
      <xdr:nvSpPr>
        <xdr:cNvPr id="22" name="TextBox 96">
          <a:extLst>
            <a:ext uri="{FF2B5EF4-FFF2-40B4-BE49-F238E27FC236}">
              <a16:creationId xmlns:a16="http://schemas.microsoft.com/office/drawing/2014/main" id="{062C20C6-5D65-F649-8EE1-9980B0265265}"/>
            </a:ext>
          </a:extLst>
        </xdr:cNvPr>
        <xdr:cNvSpPr txBox="1"/>
      </xdr:nvSpPr>
      <xdr:spPr>
        <a:xfrm>
          <a:off x="9776169" y="47191030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104</xdr:row>
      <xdr:rowOff>95250</xdr:rowOff>
    </xdr:from>
    <xdr:to>
      <xdr:col>4</xdr:col>
      <xdr:colOff>1746250</xdr:colOff>
      <xdr:row>117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544286</xdr:colOff>
      <xdr:row>104</xdr:row>
      <xdr:rowOff>67128</xdr:rowOff>
    </xdr:from>
    <xdr:to>
      <xdr:col>2</xdr:col>
      <xdr:colOff>201386</xdr:colOff>
      <xdr:row>117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61384</xdr:colOff>
      <xdr:row>104</xdr:row>
      <xdr:rowOff>99484</xdr:rowOff>
    </xdr:from>
    <xdr:to>
      <xdr:col>8</xdr:col>
      <xdr:colOff>281517</xdr:colOff>
      <xdr:row>118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290286</xdr:colOff>
      <xdr:row>128</xdr:row>
      <xdr:rowOff>154215</xdr:rowOff>
    </xdr:from>
    <xdr:to>
      <xdr:col>1</xdr:col>
      <xdr:colOff>4864100</xdr:colOff>
      <xdr:row>142</xdr:row>
      <xdr:rowOff>52615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18143</xdr:colOff>
      <xdr:row>128</xdr:row>
      <xdr:rowOff>172358</xdr:rowOff>
    </xdr:from>
    <xdr:to>
      <xdr:col>4</xdr:col>
      <xdr:colOff>1123043</xdr:colOff>
      <xdr:row>142</xdr:row>
      <xdr:rowOff>74387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103</xdr:row>
      <xdr:rowOff>95250</xdr:rowOff>
    </xdr:from>
    <xdr:to>
      <xdr:col>4</xdr:col>
      <xdr:colOff>1746250</xdr:colOff>
      <xdr:row>116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861786</xdr:colOff>
      <xdr:row>103</xdr:row>
      <xdr:rowOff>162378</xdr:rowOff>
    </xdr:from>
    <xdr:to>
      <xdr:col>2</xdr:col>
      <xdr:colOff>518886</xdr:colOff>
      <xdr:row>117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7931B-1697-8742-B48A-158B41629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1860550</xdr:colOff>
      <xdr:row>103</xdr:row>
      <xdr:rowOff>110067</xdr:rowOff>
    </xdr:from>
    <xdr:to>
      <xdr:col>8</xdr:col>
      <xdr:colOff>133350</xdr:colOff>
      <xdr:row>117</xdr:row>
      <xdr:rowOff>10584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75232-ABBD-744A-83D7-0578E47F5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290286</xdr:colOff>
      <xdr:row>127</xdr:row>
      <xdr:rowOff>154215</xdr:rowOff>
    </xdr:from>
    <xdr:to>
      <xdr:col>1</xdr:col>
      <xdr:colOff>4864100</xdr:colOff>
      <xdr:row>141</xdr:row>
      <xdr:rowOff>52615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9602E3-C1F9-7C4F-9A02-9460FB7A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18143</xdr:colOff>
      <xdr:row>127</xdr:row>
      <xdr:rowOff>172358</xdr:rowOff>
    </xdr:from>
    <xdr:to>
      <xdr:col>4</xdr:col>
      <xdr:colOff>1123043</xdr:colOff>
      <xdr:row>141</xdr:row>
      <xdr:rowOff>74387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390BC9-60E2-A148-8B8D-87CF8B1E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C5B5-FF90-ED4F-9E12-13B52DF776A2}">
  <dimension ref="A10:E45"/>
  <sheetViews>
    <sheetView workbookViewId="0">
      <selection activeCell="K18" sqref="K18"/>
    </sheetView>
  </sheetViews>
  <sheetFormatPr baseColWidth="10" defaultRowHeight="16" x14ac:dyDescent="0.2"/>
  <cols>
    <col min="1" max="1" width="41.83203125" customWidth="1"/>
  </cols>
  <sheetData>
    <row r="10" spans="1:5" ht="19" x14ac:dyDescent="0.25">
      <c r="A10" s="2" t="s">
        <v>21</v>
      </c>
      <c r="B10" s="13">
        <v>100</v>
      </c>
      <c r="C10" s="2"/>
      <c r="D10" s="2"/>
      <c r="E10" s="2"/>
    </row>
    <row r="11" spans="1:5" ht="19" x14ac:dyDescent="0.25">
      <c r="A11" s="2" t="s">
        <v>22</v>
      </c>
      <c r="B11" s="14">
        <v>0.95</v>
      </c>
      <c r="C11" s="2"/>
      <c r="D11" s="2"/>
      <c r="E11" s="2"/>
    </row>
    <row r="12" spans="1:5" ht="19" x14ac:dyDescent="0.25">
      <c r="A12" s="2" t="s">
        <v>23</v>
      </c>
      <c r="B12" s="14">
        <v>0.95</v>
      </c>
      <c r="C12" s="2"/>
      <c r="D12" s="2"/>
      <c r="E12" s="2"/>
    </row>
    <row r="13" spans="1:5" ht="19" x14ac:dyDescent="0.25">
      <c r="A13" s="2" t="s">
        <v>24</v>
      </c>
      <c r="B13" s="14">
        <v>0.6</v>
      </c>
      <c r="C13" s="2"/>
      <c r="D13" s="2"/>
      <c r="E13" s="2"/>
    </row>
    <row r="14" spans="1:5" ht="19" x14ac:dyDescent="0.25">
      <c r="A14" s="2" t="s">
        <v>25</v>
      </c>
      <c r="B14" s="13">
        <v>30</v>
      </c>
      <c r="C14" s="2"/>
      <c r="D14" s="2"/>
      <c r="E14" s="2"/>
    </row>
    <row r="15" spans="1:5" ht="19" x14ac:dyDescent="0.25">
      <c r="A15" s="2" t="s">
        <v>26</v>
      </c>
      <c r="B15" s="13" t="s">
        <v>27</v>
      </c>
      <c r="C15" s="2"/>
      <c r="D15" s="2"/>
      <c r="E15" s="2"/>
    </row>
    <row r="16" spans="1:5" ht="19" x14ac:dyDescent="0.25">
      <c r="A16" s="2" t="s">
        <v>28</v>
      </c>
      <c r="B16" s="13" t="s">
        <v>29</v>
      </c>
      <c r="C16" s="2"/>
      <c r="D16" s="2"/>
      <c r="E16" s="2"/>
    </row>
    <row r="17" spans="1:5" ht="19" x14ac:dyDescent="0.25">
      <c r="A17" s="2" t="s">
        <v>30</v>
      </c>
      <c r="B17" s="13" t="s">
        <v>38</v>
      </c>
      <c r="C17" s="2"/>
      <c r="D17" s="2"/>
      <c r="E17" s="2"/>
    </row>
    <row r="18" spans="1:5" ht="19" x14ac:dyDescent="0.25">
      <c r="A18" s="2" t="s">
        <v>37</v>
      </c>
      <c r="B18" s="12">
        <v>2.5</v>
      </c>
    </row>
    <row r="19" spans="1:5" x14ac:dyDescent="0.2">
      <c r="B19" s="4"/>
    </row>
    <row r="20" spans="1:5" x14ac:dyDescent="0.2">
      <c r="B20" s="4"/>
    </row>
    <row r="21" spans="1:5" x14ac:dyDescent="0.2">
      <c r="B21" s="4"/>
    </row>
    <row r="22" spans="1:5" x14ac:dyDescent="0.2">
      <c r="B22" s="4"/>
    </row>
    <row r="23" spans="1:5" x14ac:dyDescent="0.2">
      <c r="B23" s="4"/>
    </row>
    <row r="24" spans="1:5" x14ac:dyDescent="0.2">
      <c r="B24" s="4"/>
    </row>
    <row r="25" spans="1:5" x14ac:dyDescent="0.2">
      <c r="B25" s="4"/>
    </row>
    <row r="26" spans="1:5" x14ac:dyDescent="0.2">
      <c r="B26" s="4"/>
    </row>
    <row r="27" spans="1:5" x14ac:dyDescent="0.2">
      <c r="B27" s="4"/>
    </row>
    <row r="28" spans="1:5" x14ac:dyDescent="0.2">
      <c r="B28" s="4"/>
    </row>
    <row r="29" spans="1:5" x14ac:dyDescent="0.2">
      <c r="B29" s="4"/>
    </row>
    <row r="30" spans="1:5" x14ac:dyDescent="0.2">
      <c r="B30" s="4"/>
    </row>
    <row r="31" spans="1:5" x14ac:dyDescent="0.2">
      <c r="B31" s="4"/>
    </row>
    <row r="32" spans="1:5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B60-15AF-7849-8949-C3C2DA1EC060}">
  <dimension ref="A3:I69"/>
  <sheetViews>
    <sheetView topLeftCell="A52" workbookViewId="0">
      <selection activeCell="C71" sqref="C71"/>
    </sheetView>
  </sheetViews>
  <sheetFormatPr baseColWidth="10" defaultRowHeight="16" x14ac:dyDescent="0.2"/>
  <cols>
    <col min="1" max="1" width="42.5" customWidth="1"/>
    <col min="2" max="2" width="24.1640625" customWidth="1"/>
    <col min="3" max="3" width="22" customWidth="1"/>
    <col min="4" max="4" width="19" customWidth="1"/>
    <col min="5" max="5" width="28.83203125" customWidth="1"/>
    <col min="6" max="6" width="29.33203125" customWidth="1"/>
    <col min="7" max="7" width="28.6640625" customWidth="1"/>
    <col min="8" max="8" width="22.6640625" customWidth="1"/>
    <col min="9" max="9" width="18.33203125" customWidth="1"/>
  </cols>
  <sheetData>
    <row r="3" spans="1:9" ht="19" x14ac:dyDescent="0.25">
      <c r="A3" s="11" t="s">
        <v>16</v>
      </c>
      <c r="B3" s="19" t="s">
        <v>93</v>
      </c>
      <c r="C3" s="46" t="s">
        <v>94</v>
      </c>
      <c r="D3" s="19" t="s">
        <v>8</v>
      </c>
      <c r="E3" s="19" t="s">
        <v>95</v>
      </c>
      <c r="F3" s="19" t="s">
        <v>96</v>
      </c>
      <c r="G3" s="46" t="s">
        <v>97</v>
      </c>
      <c r="H3" s="19" t="s">
        <v>98</v>
      </c>
      <c r="I3" s="19" t="s">
        <v>199</v>
      </c>
    </row>
    <row r="4" spans="1:9" ht="19" x14ac:dyDescent="0.25">
      <c r="A4" s="2" t="s">
        <v>3</v>
      </c>
      <c r="B4" s="9"/>
      <c r="C4" s="46"/>
      <c r="D4" s="9"/>
      <c r="E4" s="9"/>
      <c r="F4" s="9"/>
      <c r="G4" s="46"/>
      <c r="H4" s="9"/>
      <c r="I4" s="5"/>
    </row>
    <row r="5" spans="1:9" ht="19" x14ac:dyDescent="0.25">
      <c r="A5" s="2" t="s">
        <v>4</v>
      </c>
      <c r="B5" s="9"/>
      <c r="C5" s="46"/>
      <c r="D5" s="9"/>
      <c r="E5" s="9"/>
      <c r="F5" s="9"/>
      <c r="G5" s="50"/>
      <c r="H5" s="5"/>
      <c r="I5" s="5"/>
    </row>
    <row r="6" spans="1:9" ht="19" x14ac:dyDescent="0.25">
      <c r="A6" s="2" t="s">
        <v>6</v>
      </c>
      <c r="B6" s="9"/>
      <c r="C6" s="46"/>
      <c r="D6" s="9"/>
      <c r="E6" s="9"/>
      <c r="F6" s="9"/>
      <c r="G6" s="46"/>
      <c r="H6" s="5"/>
      <c r="I6" s="5"/>
    </row>
    <row r="7" spans="1:9" ht="19" x14ac:dyDescent="0.25">
      <c r="A7" s="2" t="s">
        <v>5</v>
      </c>
      <c r="B7" s="10"/>
      <c r="C7" s="47"/>
      <c r="D7" s="10"/>
      <c r="E7" s="10"/>
      <c r="F7" s="10"/>
      <c r="G7" s="47"/>
      <c r="H7" s="5"/>
      <c r="I7" s="5"/>
    </row>
    <row r="8" spans="1:9" ht="19" x14ac:dyDescent="0.25">
      <c r="A8" s="2" t="s">
        <v>13</v>
      </c>
      <c r="B8" s="10"/>
      <c r="C8" s="47"/>
      <c r="D8" s="10"/>
      <c r="E8" s="10"/>
      <c r="F8" s="10"/>
      <c r="G8" s="47"/>
      <c r="H8" s="5"/>
      <c r="I8" s="5"/>
    </row>
    <row r="9" spans="1:9" ht="19" x14ac:dyDescent="0.25">
      <c r="A9" s="2" t="s">
        <v>14</v>
      </c>
      <c r="B9" s="9"/>
      <c r="C9" s="46"/>
      <c r="D9" s="9"/>
      <c r="E9" s="9"/>
      <c r="F9" s="9"/>
      <c r="G9" s="50"/>
      <c r="H9" s="5"/>
      <c r="I9" s="5"/>
    </row>
    <row r="10" spans="1:9" ht="19" x14ac:dyDescent="0.25">
      <c r="A10" s="2" t="s">
        <v>15</v>
      </c>
      <c r="B10" s="9"/>
      <c r="C10" s="46"/>
      <c r="D10" s="9"/>
      <c r="E10" s="9"/>
      <c r="F10" s="9"/>
      <c r="G10" s="50"/>
      <c r="H10" s="5"/>
      <c r="I10" s="5"/>
    </row>
    <row r="11" spans="1:9" ht="19" x14ac:dyDescent="0.25">
      <c r="A11" s="2"/>
      <c r="B11" s="9"/>
      <c r="C11" s="46"/>
      <c r="D11" s="9"/>
      <c r="E11" s="9"/>
      <c r="F11" s="9"/>
      <c r="G11" s="50"/>
      <c r="H11" s="5"/>
      <c r="I11" s="5"/>
    </row>
    <row r="12" spans="1:9" ht="19" x14ac:dyDescent="0.25">
      <c r="A12" s="2"/>
      <c r="B12" s="9"/>
      <c r="C12" s="46"/>
      <c r="D12" s="9"/>
      <c r="E12" s="9"/>
      <c r="F12" s="9"/>
      <c r="G12" s="50"/>
      <c r="H12" s="5"/>
      <c r="I12" s="5"/>
    </row>
    <row r="13" spans="1:9" ht="19" x14ac:dyDescent="0.25">
      <c r="A13" s="7" t="s">
        <v>17</v>
      </c>
      <c r="B13" s="9"/>
      <c r="C13" s="46"/>
      <c r="D13" s="9"/>
      <c r="E13" s="9"/>
      <c r="F13" s="9"/>
      <c r="G13" s="50"/>
      <c r="H13" s="5"/>
      <c r="I13" s="5"/>
    </row>
    <row r="14" spans="1:9" ht="19" x14ac:dyDescent="0.25">
      <c r="A14" s="2" t="s">
        <v>47</v>
      </c>
      <c r="B14" s="9">
        <v>1.1419999999999999</v>
      </c>
      <c r="C14" s="46">
        <v>1.1419999999999999</v>
      </c>
      <c r="D14" s="9">
        <v>0.222</v>
      </c>
      <c r="E14" s="9">
        <v>0.311</v>
      </c>
      <c r="F14" s="9">
        <v>1.111</v>
      </c>
      <c r="G14" s="50">
        <v>1.111</v>
      </c>
      <c r="H14" s="5">
        <v>0.46600000000000003</v>
      </c>
      <c r="I14" s="5"/>
    </row>
    <row r="15" spans="1:9" ht="19" x14ac:dyDescent="0.25">
      <c r="A15" s="2" t="s">
        <v>48</v>
      </c>
      <c r="B15" s="9">
        <v>4.05</v>
      </c>
      <c r="C15" s="46">
        <v>4.05</v>
      </c>
      <c r="D15" s="9">
        <v>2.3610000000000002</v>
      </c>
      <c r="E15" s="9">
        <v>4.95</v>
      </c>
      <c r="F15" s="9">
        <v>3.206</v>
      </c>
      <c r="G15" s="50">
        <v>4.1360000000000001</v>
      </c>
      <c r="H15" s="5">
        <v>3.68</v>
      </c>
      <c r="I15" s="5"/>
    </row>
    <row r="16" spans="1:9" ht="19" x14ac:dyDescent="0.25">
      <c r="A16" s="2" t="s">
        <v>49</v>
      </c>
      <c r="B16" s="9">
        <v>6.31</v>
      </c>
      <c r="C16" s="46">
        <v>6.31</v>
      </c>
      <c r="D16" s="9">
        <v>2.8050000000000002</v>
      </c>
      <c r="E16" s="9">
        <v>4.95</v>
      </c>
      <c r="F16" s="9">
        <v>5.37</v>
      </c>
      <c r="G16" s="50">
        <v>6.359</v>
      </c>
      <c r="H16" s="5">
        <v>4.8499999999999996</v>
      </c>
      <c r="I16" s="5"/>
    </row>
    <row r="17" spans="1:9" ht="19" x14ac:dyDescent="0.25">
      <c r="A17" s="2" t="s">
        <v>50</v>
      </c>
      <c r="B17" s="9">
        <v>3.55</v>
      </c>
      <c r="C17" s="46">
        <v>3.55</v>
      </c>
      <c r="D17" s="9">
        <v>10.64</v>
      </c>
      <c r="E17" s="9">
        <v>5.57</v>
      </c>
      <c r="F17" s="9">
        <v>2.89</v>
      </c>
      <c r="G17" s="50">
        <v>3.72</v>
      </c>
      <c r="H17" s="5">
        <v>7.9</v>
      </c>
      <c r="I17" s="5"/>
    </row>
    <row r="18" spans="1:9" ht="19" x14ac:dyDescent="0.25">
      <c r="A18" s="2" t="s">
        <v>51</v>
      </c>
      <c r="B18" s="9">
        <v>1.48</v>
      </c>
      <c r="C18" s="46">
        <v>1.48</v>
      </c>
      <c r="D18" s="9">
        <v>8.75</v>
      </c>
      <c r="E18" s="9">
        <v>14.84</v>
      </c>
      <c r="F18" s="9">
        <v>0.36</v>
      </c>
      <c r="G18" s="50">
        <v>1.53</v>
      </c>
      <c r="H18" s="5">
        <v>6.06</v>
      </c>
      <c r="I18" s="5"/>
    </row>
    <row r="19" spans="1:9" ht="19" x14ac:dyDescent="0.25">
      <c r="A19" s="2" t="s">
        <v>52</v>
      </c>
      <c r="B19" s="9">
        <v>0.6</v>
      </c>
      <c r="C19" s="46">
        <v>0.6</v>
      </c>
      <c r="D19" s="9">
        <v>0.9</v>
      </c>
      <c r="E19" s="9">
        <v>0.94</v>
      </c>
      <c r="F19" s="9">
        <v>0.26</v>
      </c>
      <c r="G19" s="50">
        <v>0.60399999999999998</v>
      </c>
      <c r="H19" s="5">
        <v>0.86</v>
      </c>
      <c r="I19" s="5"/>
    </row>
    <row r="20" spans="1:9" ht="19" x14ac:dyDescent="0.25">
      <c r="A20" s="26" t="s">
        <v>53</v>
      </c>
      <c r="B20" s="19">
        <v>0</v>
      </c>
      <c r="C20" s="46">
        <v>0</v>
      </c>
      <c r="D20" s="19">
        <v>0.68</v>
      </c>
      <c r="E20" s="19">
        <v>0.74</v>
      </c>
      <c r="F20" s="19">
        <v>0</v>
      </c>
      <c r="G20" s="50">
        <v>0</v>
      </c>
      <c r="H20" s="27">
        <v>0.442</v>
      </c>
      <c r="I20" s="27">
        <v>0</v>
      </c>
    </row>
    <row r="21" spans="1:9" ht="19" x14ac:dyDescent="0.25">
      <c r="A21" s="2" t="s">
        <v>54</v>
      </c>
      <c r="B21" s="9">
        <v>0</v>
      </c>
      <c r="C21" s="46">
        <v>0</v>
      </c>
      <c r="D21" s="9">
        <v>6</v>
      </c>
      <c r="E21" s="9">
        <v>30</v>
      </c>
      <c r="F21" s="9">
        <v>0</v>
      </c>
      <c r="G21" s="50">
        <v>0</v>
      </c>
      <c r="H21" s="5">
        <v>28</v>
      </c>
      <c r="I21" s="5"/>
    </row>
    <row r="22" spans="1:9" ht="19" x14ac:dyDescent="0.25">
      <c r="A22" s="2" t="s">
        <v>55</v>
      </c>
      <c r="B22" s="9">
        <v>0</v>
      </c>
      <c r="C22" s="46">
        <v>0</v>
      </c>
      <c r="D22" s="9">
        <v>0.107</v>
      </c>
      <c r="E22" s="9">
        <v>0.54</v>
      </c>
      <c r="F22" s="9">
        <v>0</v>
      </c>
      <c r="G22" s="50">
        <v>0</v>
      </c>
      <c r="H22" s="5">
        <v>0.39</v>
      </c>
      <c r="I22" s="5"/>
    </row>
    <row r="23" spans="1:9" ht="19" x14ac:dyDescent="0.25">
      <c r="A23" s="2" t="s">
        <v>56</v>
      </c>
      <c r="B23" s="9">
        <v>5.53</v>
      </c>
      <c r="C23" s="46">
        <v>5.53</v>
      </c>
      <c r="D23" s="9">
        <v>6.74</v>
      </c>
      <c r="E23" s="9">
        <v>7.82</v>
      </c>
      <c r="F23" s="9">
        <v>3.56</v>
      </c>
      <c r="G23" s="50">
        <v>5.66</v>
      </c>
      <c r="H23" s="5">
        <v>4.74</v>
      </c>
      <c r="I23" s="5"/>
    </row>
    <row r="24" spans="1:9" ht="19" x14ac:dyDescent="0.25">
      <c r="A24" s="2" t="s">
        <v>57</v>
      </c>
      <c r="B24" s="9">
        <v>3.67</v>
      </c>
      <c r="C24" s="46">
        <v>3.67</v>
      </c>
      <c r="D24" s="9">
        <v>2.5</v>
      </c>
      <c r="E24" s="9">
        <v>2.8</v>
      </c>
      <c r="F24" s="9">
        <v>1.24</v>
      </c>
      <c r="G24" s="50">
        <v>2.4500000000000002</v>
      </c>
      <c r="H24" s="5">
        <v>1.83</v>
      </c>
      <c r="I24" s="5"/>
    </row>
    <row r="25" spans="1:9" ht="19" x14ac:dyDescent="0.25">
      <c r="A25" s="2" t="s">
        <v>58</v>
      </c>
      <c r="B25" s="9">
        <v>2.39</v>
      </c>
      <c r="C25" s="46">
        <v>2.39</v>
      </c>
      <c r="D25" s="9">
        <v>1.706</v>
      </c>
      <c r="E25" s="9">
        <v>3.03</v>
      </c>
      <c r="F25" s="9">
        <v>1.97</v>
      </c>
      <c r="G25" s="50">
        <v>2.38</v>
      </c>
      <c r="H25" s="5">
        <v>2.77</v>
      </c>
      <c r="I25" s="5"/>
    </row>
    <row r="26" spans="1:9" ht="19" x14ac:dyDescent="0.25">
      <c r="A26" s="7" t="s">
        <v>76</v>
      </c>
      <c r="B26" s="4"/>
      <c r="C26" s="48"/>
      <c r="D26" s="4"/>
      <c r="E26" s="5"/>
      <c r="F26" s="5"/>
      <c r="G26" s="50"/>
      <c r="H26" s="5"/>
      <c r="I26" s="5"/>
    </row>
    <row r="27" spans="1:9" ht="19" x14ac:dyDescent="0.25">
      <c r="A27" s="2" t="s">
        <v>59</v>
      </c>
      <c r="B27" s="9">
        <v>2.5099999999999998</v>
      </c>
      <c r="C27" s="46">
        <v>2.5099999999999998</v>
      </c>
      <c r="D27" s="9">
        <v>1.9359999999999999</v>
      </c>
      <c r="E27" s="9">
        <v>2.5</v>
      </c>
      <c r="F27" s="9">
        <v>2.36</v>
      </c>
      <c r="G27" s="50">
        <v>2.65</v>
      </c>
      <c r="H27" s="5">
        <v>3.01</v>
      </c>
      <c r="I27" s="5"/>
    </row>
    <row r="28" spans="1:9" ht="19" x14ac:dyDescent="0.25">
      <c r="A28" s="2" t="s">
        <v>60</v>
      </c>
      <c r="B28" s="9">
        <v>16.93</v>
      </c>
      <c r="C28" s="46">
        <v>17.38</v>
      </c>
      <c r="D28" s="9">
        <v>7.0359999999999996</v>
      </c>
      <c r="E28" s="9">
        <v>15.92</v>
      </c>
      <c r="F28" s="9">
        <v>14.45</v>
      </c>
      <c r="G28" s="50">
        <v>18.72</v>
      </c>
      <c r="H28" s="5">
        <v>17.77</v>
      </c>
      <c r="I28" s="5"/>
    </row>
    <row r="29" spans="1:9" ht="19" x14ac:dyDescent="0.25">
      <c r="A29" s="2" t="s">
        <v>61</v>
      </c>
      <c r="B29" s="9">
        <v>15.66</v>
      </c>
      <c r="C29" s="46">
        <v>15.67</v>
      </c>
      <c r="D29" s="9">
        <v>5.0199999999999996</v>
      </c>
      <c r="E29" s="9">
        <v>13.38</v>
      </c>
      <c r="F29" s="9">
        <v>12.89</v>
      </c>
      <c r="G29" s="50">
        <v>16.350000000000001</v>
      </c>
      <c r="H29" s="5">
        <v>11.13</v>
      </c>
      <c r="I29" s="5"/>
    </row>
    <row r="30" spans="1:9" ht="19" x14ac:dyDescent="0.25">
      <c r="A30" s="2" t="s">
        <v>62</v>
      </c>
      <c r="B30" s="9">
        <v>1.26</v>
      </c>
      <c r="C30" s="46">
        <v>1.71</v>
      </c>
      <c r="D30" s="9">
        <v>2.02</v>
      </c>
      <c r="E30" s="9">
        <v>2.54</v>
      </c>
      <c r="F30" s="9">
        <v>1.56</v>
      </c>
      <c r="G30" s="50">
        <v>2.37</v>
      </c>
      <c r="H30" s="5">
        <v>6.64</v>
      </c>
      <c r="I30" s="5"/>
    </row>
    <row r="31" spans="1:9" ht="19" x14ac:dyDescent="0.25">
      <c r="A31" s="2" t="s">
        <v>69</v>
      </c>
      <c r="B31" s="9">
        <v>0.93</v>
      </c>
      <c r="C31" s="46">
        <v>0.9</v>
      </c>
      <c r="D31" s="9">
        <v>0.71299999999999997</v>
      </c>
      <c r="E31" s="9">
        <v>0.84</v>
      </c>
      <c r="F31" s="9">
        <v>0.89</v>
      </c>
      <c r="G31" s="50">
        <v>0.87</v>
      </c>
      <c r="H31" s="5">
        <v>0.626</v>
      </c>
      <c r="I31" s="5"/>
    </row>
    <row r="32" spans="1:9" ht="19" x14ac:dyDescent="0.25">
      <c r="A32" s="2" t="s">
        <v>63</v>
      </c>
      <c r="B32" s="9">
        <v>11</v>
      </c>
      <c r="C32" s="46">
        <v>11</v>
      </c>
      <c r="D32" s="9">
        <v>5.18</v>
      </c>
      <c r="E32" s="9">
        <v>12.94</v>
      </c>
      <c r="F32" s="9">
        <v>8.42</v>
      </c>
      <c r="G32" s="50">
        <v>11.56</v>
      </c>
      <c r="H32" s="5">
        <v>12.61</v>
      </c>
      <c r="I32" s="5"/>
    </row>
    <row r="33" spans="1:9" ht="19" x14ac:dyDescent="0.25">
      <c r="A33" s="2" t="s">
        <v>64</v>
      </c>
      <c r="B33" s="9">
        <v>10.38</v>
      </c>
      <c r="C33" s="46">
        <v>10.38</v>
      </c>
      <c r="D33" s="9">
        <v>3.74</v>
      </c>
      <c r="E33" s="9">
        <v>12.34</v>
      </c>
      <c r="F33" s="9">
        <v>7.93</v>
      </c>
      <c r="G33" s="50">
        <v>11.11</v>
      </c>
      <c r="H33" s="5">
        <v>8.74</v>
      </c>
      <c r="I33" s="5"/>
    </row>
    <row r="34" spans="1:9" ht="19" x14ac:dyDescent="0.25">
      <c r="A34" s="2" t="s">
        <v>65</v>
      </c>
      <c r="B34" s="9">
        <v>0.63</v>
      </c>
      <c r="C34" s="46">
        <v>0.63</v>
      </c>
      <c r="D34" s="9">
        <v>1.44</v>
      </c>
      <c r="E34" s="9">
        <v>0.6</v>
      </c>
      <c r="F34" s="9">
        <v>0.49</v>
      </c>
      <c r="G34" s="50">
        <v>0.45</v>
      </c>
      <c r="H34" s="5">
        <v>3.88</v>
      </c>
      <c r="I34" s="5"/>
    </row>
    <row r="35" spans="1:9" ht="19" x14ac:dyDescent="0.25">
      <c r="A35" s="2" t="s">
        <v>66</v>
      </c>
      <c r="B35" s="9">
        <v>0.94</v>
      </c>
      <c r="C35" s="46">
        <v>0.94</v>
      </c>
      <c r="D35" s="9">
        <v>0.72199999999999998</v>
      </c>
      <c r="E35" s="9">
        <v>0.95</v>
      </c>
      <c r="F35" s="9">
        <v>0.94</v>
      </c>
      <c r="G35" s="50">
        <v>0.96</v>
      </c>
      <c r="H35" s="5">
        <v>0.69</v>
      </c>
      <c r="I35" s="5"/>
    </row>
    <row r="36" spans="1:9" ht="19" x14ac:dyDescent="0.25">
      <c r="A36" s="26" t="s">
        <v>67</v>
      </c>
      <c r="B36" s="19">
        <v>7.0000000000000007E-2</v>
      </c>
      <c r="C36" s="46">
        <v>9.2999999999999999E-2</v>
      </c>
      <c r="D36" s="27">
        <v>0.24099999999999999</v>
      </c>
      <c r="E36" s="27">
        <v>0.14599999999999999</v>
      </c>
      <c r="F36" s="27">
        <v>0.1</v>
      </c>
      <c r="G36" s="50">
        <v>0.12</v>
      </c>
      <c r="H36" s="27">
        <v>0.28999999999999998</v>
      </c>
      <c r="I36" s="27">
        <v>5.7000000000000002E-2</v>
      </c>
    </row>
    <row r="37" spans="1:9" ht="19" x14ac:dyDescent="0.25">
      <c r="B37" s="4"/>
      <c r="C37" s="48"/>
      <c r="D37" s="4"/>
      <c r="E37" s="5"/>
      <c r="F37" s="5"/>
      <c r="G37" s="50"/>
      <c r="H37" s="5"/>
    </row>
    <row r="38" spans="1:9" ht="19" x14ac:dyDescent="0.25">
      <c r="A38" s="7" t="s">
        <v>75</v>
      </c>
      <c r="B38" s="4"/>
      <c r="C38" s="48"/>
      <c r="D38" s="4"/>
      <c r="E38" s="5"/>
      <c r="F38" s="5"/>
      <c r="G38" s="50"/>
      <c r="H38" s="5"/>
    </row>
    <row r="39" spans="1:9" ht="19" x14ac:dyDescent="0.25">
      <c r="A39" s="26" t="s">
        <v>68</v>
      </c>
      <c r="B39" s="19">
        <v>0</v>
      </c>
      <c r="C39" s="46">
        <v>8.14E-2</v>
      </c>
      <c r="D39" s="27">
        <v>3.6</v>
      </c>
      <c r="E39" s="27">
        <v>2.57</v>
      </c>
      <c r="F39" s="27">
        <v>0.72</v>
      </c>
      <c r="G39" s="50">
        <v>0.67</v>
      </c>
      <c r="H39" s="27">
        <v>2.14</v>
      </c>
      <c r="I39" s="27">
        <v>0</v>
      </c>
    </row>
    <row r="40" spans="1:9" ht="19" x14ac:dyDescent="0.25">
      <c r="A40" s="2" t="s">
        <v>77</v>
      </c>
      <c r="B40" s="9">
        <v>2.4300000000000002</v>
      </c>
      <c r="C40" s="46">
        <v>2.4900000000000002</v>
      </c>
      <c r="D40" s="5">
        <v>5.0199999999999996</v>
      </c>
      <c r="E40" s="5">
        <v>3.51</v>
      </c>
      <c r="F40" s="5">
        <v>3.3759999999999999</v>
      </c>
      <c r="G40" s="50">
        <v>3.36</v>
      </c>
      <c r="H40" s="5">
        <v>3.99</v>
      </c>
    </row>
    <row r="41" spans="1:9" x14ac:dyDescent="0.2">
      <c r="C41" s="49"/>
      <c r="G41" s="49"/>
    </row>
    <row r="42" spans="1:9" ht="19" x14ac:dyDescent="0.25">
      <c r="A42" s="11" t="s">
        <v>99</v>
      </c>
      <c r="B42" s="2"/>
      <c r="C42" s="45"/>
      <c r="D42" s="2"/>
      <c r="E42" s="2"/>
      <c r="F42" s="2"/>
      <c r="G42" s="45"/>
    </row>
    <row r="43" spans="1:9" ht="19" x14ac:dyDescent="0.25">
      <c r="A43" s="26" t="s">
        <v>100</v>
      </c>
      <c r="B43" s="27">
        <v>4.05</v>
      </c>
      <c r="C43" s="50">
        <v>4.05</v>
      </c>
      <c r="D43" s="27">
        <v>2.36</v>
      </c>
      <c r="E43" s="27">
        <v>4.95</v>
      </c>
      <c r="F43" s="27">
        <v>3.21</v>
      </c>
      <c r="G43" s="50">
        <v>4.1399999999999997</v>
      </c>
      <c r="H43" s="27">
        <v>3.68</v>
      </c>
      <c r="I43" s="27">
        <v>0.81100000000000005</v>
      </c>
    </row>
    <row r="44" spans="1:9" ht="19" x14ac:dyDescent="0.25">
      <c r="A44" s="2" t="s">
        <v>101</v>
      </c>
      <c r="B44" s="5">
        <v>6.3</v>
      </c>
      <c r="C44" s="50">
        <v>6.31</v>
      </c>
      <c r="D44" s="5">
        <v>2.8</v>
      </c>
      <c r="E44" s="5">
        <v>5.57</v>
      </c>
      <c r="F44" s="5">
        <v>5.37</v>
      </c>
      <c r="G44" s="50">
        <v>6.36</v>
      </c>
      <c r="H44" s="5">
        <v>4.8499999999999996</v>
      </c>
      <c r="I44" s="5">
        <v>1.25</v>
      </c>
    </row>
    <row r="45" spans="1:9" ht="19" x14ac:dyDescent="0.25">
      <c r="A45" s="26" t="s">
        <v>205</v>
      </c>
      <c r="B45" s="27">
        <v>0.88</v>
      </c>
      <c r="C45" s="50">
        <v>0.88</v>
      </c>
      <c r="D45" s="27">
        <v>4.5</v>
      </c>
      <c r="E45" s="27">
        <v>3.22</v>
      </c>
      <c r="F45" s="27">
        <v>0.9</v>
      </c>
      <c r="G45" s="50">
        <v>0.9</v>
      </c>
      <c r="H45" s="27">
        <v>2.15</v>
      </c>
      <c r="I45" s="27">
        <v>0.88</v>
      </c>
    </row>
    <row r="46" spans="1:9" x14ac:dyDescent="0.2">
      <c r="C46" s="49"/>
      <c r="G46" s="49"/>
    </row>
    <row r="47" spans="1:9" ht="19" x14ac:dyDescent="0.25">
      <c r="A47" s="26" t="s">
        <v>201</v>
      </c>
      <c r="B47" s="27">
        <v>1</v>
      </c>
      <c r="C47" s="45"/>
      <c r="D47" s="27">
        <v>5.3</v>
      </c>
      <c r="E47" s="27">
        <v>3.61</v>
      </c>
      <c r="F47" s="27">
        <v>2.66</v>
      </c>
      <c r="G47" s="45"/>
      <c r="H47" s="27">
        <v>4.5</v>
      </c>
      <c r="I47" s="27">
        <v>5.74</v>
      </c>
    </row>
    <row r="48" spans="1:9" ht="19" x14ac:dyDescent="0.25">
      <c r="A48" s="26" t="s">
        <v>202</v>
      </c>
      <c r="B48" s="27" t="s">
        <v>203</v>
      </c>
      <c r="C48" s="45"/>
      <c r="D48" s="27">
        <v>1</v>
      </c>
      <c r="E48" s="27">
        <v>0</v>
      </c>
      <c r="F48" s="27" t="s">
        <v>203</v>
      </c>
      <c r="G48" s="45"/>
      <c r="H48" s="27">
        <v>0.66</v>
      </c>
      <c r="I48" s="27" t="s">
        <v>203</v>
      </c>
    </row>
    <row r="61" spans="1:7" ht="24" x14ac:dyDescent="0.3">
      <c r="A61" s="40"/>
      <c r="B61" s="51" t="s">
        <v>207</v>
      </c>
      <c r="C61" s="51" t="s">
        <v>8</v>
      </c>
      <c r="D61" s="51" t="s">
        <v>85</v>
      </c>
      <c r="E61" s="51" t="s">
        <v>208</v>
      </c>
      <c r="F61" s="51" t="s">
        <v>209</v>
      </c>
      <c r="G61" s="51" t="s">
        <v>199</v>
      </c>
    </row>
    <row r="62" spans="1:7" ht="24" x14ac:dyDescent="0.3">
      <c r="A62" s="52" t="s">
        <v>68</v>
      </c>
      <c r="B62" s="53">
        <v>0</v>
      </c>
      <c r="C62" s="54">
        <v>3.6</v>
      </c>
      <c r="D62" s="54">
        <v>2.57</v>
      </c>
      <c r="E62" s="54">
        <v>0.72</v>
      </c>
      <c r="F62" s="54">
        <v>2.14</v>
      </c>
      <c r="G62" s="54">
        <v>0</v>
      </c>
    </row>
    <row r="63" spans="1:7" ht="24" x14ac:dyDescent="0.3">
      <c r="A63" s="52" t="s">
        <v>205</v>
      </c>
      <c r="B63" s="54">
        <v>0.88</v>
      </c>
      <c r="C63" s="54">
        <v>4.5</v>
      </c>
      <c r="D63" s="54">
        <v>3.22</v>
      </c>
      <c r="E63" s="54">
        <v>0.9</v>
      </c>
      <c r="F63" s="54">
        <v>2.15</v>
      </c>
      <c r="G63" s="54">
        <v>0.88</v>
      </c>
    </row>
    <row r="64" spans="1:7" ht="24" x14ac:dyDescent="0.3">
      <c r="A64" s="40"/>
      <c r="B64" s="40"/>
      <c r="C64" s="40"/>
      <c r="D64" s="40"/>
      <c r="E64" s="40"/>
      <c r="F64" s="40"/>
      <c r="G64" s="40"/>
    </row>
    <row r="65" spans="1:7" ht="24" x14ac:dyDescent="0.3">
      <c r="A65" s="52" t="s">
        <v>206</v>
      </c>
      <c r="B65" s="54">
        <v>4.05</v>
      </c>
      <c r="C65" s="54">
        <v>2.36</v>
      </c>
      <c r="D65" s="54">
        <v>4.95</v>
      </c>
      <c r="E65" s="54">
        <v>3.21</v>
      </c>
      <c r="F65" s="54">
        <v>3.68</v>
      </c>
      <c r="G65" s="54">
        <v>0.81100000000000005</v>
      </c>
    </row>
    <row r="66" spans="1:7" ht="24" x14ac:dyDescent="0.3">
      <c r="A66" s="52" t="s">
        <v>67</v>
      </c>
      <c r="B66" s="53">
        <v>7.0000000000000007E-2</v>
      </c>
      <c r="C66" s="54">
        <v>0.24099999999999999</v>
      </c>
      <c r="D66" s="54">
        <v>0.14599999999999999</v>
      </c>
      <c r="E66" s="54">
        <v>0.1</v>
      </c>
      <c r="F66" s="54">
        <v>0.28999999999999998</v>
      </c>
      <c r="G66" s="54">
        <v>5.7000000000000002E-2</v>
      </c>
    </row>
    <row r="67" spans="1:7" ht="24" x14ac:dyDescent="0.3">
      <c r="A67" s="40"/>
      <c r="B67" s="40"/>
      <c r="C67" s="40"/>
      <c r="D67" s="40"/>
      <c r="E67" s="40"/>
      <c r="F67" s="40"/>
      <c r="G67" s="40"/>
    </row>
    <row r="68" spans="1:7" ht="24" x14ac:dyDescent="0.3">
      <c r="A68" s="52" t="s">
        <v>201</v>
      </c>
      <c r="B68" s="54">
        <v>1</v>
      </c>
      <c r="C68" s="54">
        <v>5.3</v>
      </c>
      <c r="D68" s="54">
        <v>3.61</v>
      </c>
      <c r="E68" s="54">
        <v>2.66</v>
      </c>
      <c r="F68" s="54">
        <v>4.5</v>
      </c>
      <c r="G68" s="54">
        <v>5.74</v>
      </c>
    </row>
    <row r="69" spans="1:7" ht="24" x14ac:dyDescent="0.3">
      <c r="A69" s="52" t="s">
        <v>202</v>
      </c>
      <c r="B69" s="54" t="s">
        <v>203</v>
      </c>
      <c r="C69" s="54">
        <v>1</v>
      </c>
      <c r="D69" s="54">
        <v>0</v>
      </c>
      <c r="E69" s="54" t="s">
        <v>203</v>
      </c>
      <c r="F69" s="54">
        <v>0.66</v>
      </c>
      <c r="G69" s="54" t="s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D8CF-7372-BA4F-8F56-B16052D35177}">
  <dimension ref="B2:L130"/>
  <sheetViews>
    <sheetView topLeftCell="A92" zoomScale="120" zoomScaleNormal="120" workbookViewId="0">
      <selection activeCell="B98" sqref="B98"/>
    </sheetView>
  </sheetViews>
  <sheetFormatPr baseColWidth="10" defaultRowHeight="16" x14ac:dyDescent="0.2"/>
  <cols>
    <col min="2" max="2" width="64.5" customWidth="1"/>
    <col min="3" max="3" width="22.6640625" customWidth="1"/>
    <col min="4" max="4" width="24.1640625" customWidth="1"/>
    <col min="5" max="5" width="25.5" customWidth="1"/>
    <col min="6" max="6" width="35.5" customWidth="1"/>
  </cols>
  <sheetData>
    <row r="2" spans="2:12" ht="19" x14ac:dyDescent="0.25">
      <c r="B2" s="2" t="s">
        <v>108</v>
      </c>
      <c r="C2" s="5">
        <v>0.122</v>
      </c>
      <c r="D2" s="2" t="s">
        <v>105</v>
      </c>
      <c r="E2" s="2"/>
      <c r="F2" s="2"/>
      <c r="G2" s="2"/>
      <c r="H2" s="2"/>
      <c r="I2" s="2"/>
      <c r="J2" s="2"/>
      <c r="K2" s="2"/>
      <c r="L2" s="2"/>
    </row>
    <row r="3" spans="2:12" ht="19" x14ac:dyDescent="0.25">
      <c r="B3" s="2" t="s">
        <v>106</v>
      </c>
      <c r="C3" s="5">
        <v>0.05</v>
      </c>
      <c r="D3" s="2" t="s">
        <v>107</v>
      </c>
      <c r="E3" s="2"/>
      <c r="F3" s="2"/>
      <c r="G3" s="2"/>
      <c r="H3" s="2"/>
      <c r="I3" s="2"/>
      <c r="J3" s="2"/>
      <c r="K3" s="2"/>
      <c r="L3" s="2"/>
    </row>
    <row r="4" spans="2:12" ht="19" x14ac:dyDescent="0.25">
      <c r="B4" s="2" t="s">
        <v>136</v>
      </c>
      <c r="C4" s="5">
        <v>0.23599999999999999</v>
      </c>
      <c r="D4" s="2" t="s">
        <v>126</v>
      </c>
      <c r="E4" s="2"/>
      <c r="F4" s="2"/>
      <c r="G4" s="2"/>
      <c r="H4" s="2"/>
      <c r="I4" s="2"/>
      <c r="J4" s="2"/>
      <c r="K4" s="2"/>
      <c r="L4" s="2"/>
    </row>
    <row r="5" spans="2:12" ht="19" x14ac:dyDescent="0.25">
      <c r="B5" s="2" t="s">
        <v>137</v>
      </c>
      <c r="C5" s="5">
        <v>2990</v>
      </c>
      <c r="D5" s="2" t="s">
        <v>127</v>
      </c>
      <c r="E5" s="2"/>
      <c r="F5" s="2"/>
      <c r="G5" s="2"/>
      <c r="H5" s="2"/>
      <c r="I5" s="2"/>
      <c r="J5" s="2"/>
      <c r="K5" s="2"/>
      <c r="L5" s="2"/>
    </row>
    <row r="6" spans="2:12" ht="19" x14ac:dyDescent="0.25">
      <c r="B6" s="2" t="s">
        <v>128</v>
      </c>
      <c r="C6" s="5">
        <v>4.7E-2</v>
      </c>
      <c r="D6" s="2" t="s">
        <v>131</v>
      </c>
    </row>
    <row r="7" spans="2:12" ht="19" x14ac:dyDescent="0.25">
      <c r="B7" s="2" t="s">
        <v>138</v>
      </c>
      <c r="C7" s="5">
        <v>285</v>
      </c>
      <c r="D7" s="2" t="s">
        <v>132</v>
      </c>
    </row>
    <row r="8" spans="2:12" ht="19" x14ac:dyDescent="0.25">
      <c r="B8" s="2" t="s">
        <v>133</v>
      </c>
      <c r="C8" s="5">
        <v>20</v>
      </c>
      <c r="D8" s="2" t="s">
        <v>132</v>
      </c>
      <c r="E8" s="39"/>
    </row>
    <row r="9" spans="2:12" ht="19" x14ac:dyDescent="0.25">
      <c r="B9" s="2" t="s">
        <v>134</v>
      </c>
      <c r="C9" s="5">
        <v>1260</v>
      </c>
      <c r="D9" s="2" t="s">
        <v>132</v>
      </c>
    </row>
    <row r="10" spans="2:12" ht="19" x14ac:dyDescent="0.25">
      <c r="B10" s="2" t="s">
        <v>145</v>
      </c>
      <c r="C10" s="5">
        <v>481</v>
      </c>
      <c r="D10" s="2" t="s">
        <v>146</v>
      </c>
    </row>
    <row r="11" spans="2:12" ht="19" x14ac:dyDescent="0.25">
      <c r="B11" s="2" t="s">
        <v>149</v>
      </c>
      <c r="C11" s="5">
        <f>0.5*5318</f>
        <v>2659</v>
      </c>
      <c r="D11" t="s">
        <v>147</v>
      </c>
      <c r="G11" s="2"/>
      <c r="H11" s="2"/>
      <c r="I11" s="2"/>
    </row>
    <row r="12" spans="2:12" ht="19" x14ac:dyDescent="0.25">
      <c r="D12" t="s">
        <v>148</v>
      </c>
      <c r="G12" s="5"/>
      <c r="H12" s="2"/>
      <c r="I12" s="2"/>
    </row>
    <row r="13" spans="2:12" ht="24" x14ac:dyDescent="0.3">
      <c r="B13" s="40" t="s">
        <v>139</v>
      </c>
      <c r="C13" s="2"/>
      <c r="D13" s="2"/>
      <c r="E13" s="2"/>
      <c r="F13" s="2"/>
      <c r="G13" s="5"/>
      <c r="H13" s="2"/>
      <c r="I13" s="2"/>
    </row>
    <row r="14" spans="2:12" ht="21" x14ac:dyDescent="0.25">
      <c r="B14" s="41" t="s">
        <v>104</v>
      </c>
      <c r="C14" s="5" t="s">
        <v>125</v>
      </c>
      <c r="D14" s="5" t="s">
        <v>130</v>
      </c>
      <c r="E14" s="5" t="s">
        <v>129</v>
      </c>
      <c r="F14" s="5" t="s">
        <v>135</v>
      </c>
      <c r="G14" s="5"/>
      <c r="H14" s="2"/>
      <c r="I14" s="2"/>
    </row>
    <row r="15" spans="2:12" ht="19" x14ac:dyDescent="0.25">
      <c r="B15" s="2" t="s">
        <v>87</v>
      </c>
      <c r="C15" s="5">
        <v>3240</v>
      </c>
      <c r="D15" s="5">
        <v>0</v>
      </c>
      <c r="E15" s="5">
        <v>0</v>
      </c>
      <c r="F15" s="5">
        <v>0</v>
      </c>
      <c r="G15" s="2"/>
      <c r="H15" s="2"/>
      <c r="I15" s="2"/>
    </row>
    <row r="16" spans="2:12" ht="19" x14ac:dyDescent="0.25">
      <c r="B16" s="2" t="s">
        <v>109</v>
      </c>
      <c r="C16" s="5">
        <v>0</v>
      </c>
      <c r="D16" s="5">
        <v>0</v>
      </c>
      <c r="E16" s="5">
        <v>264</v>
      </c>
      <c r="F16" s="5">
        <v>0</v>
      </c>
      <c r="G16" s="2"/>
      <c r="H16" s="2"/>
      <c r="I16" s="2"/>
    </row>
    <row r="17" spans="2:9" ht="19" x14ac:dyDescent="0.25">
      <c r="B17" s="2" t="s">
        <v>110</v>
      </c>
      <c r="C17" s="5">
        <f>C7</f>
        <v>285</v>
      </c>
      <c r="D17" s="5">
        <v>0</v>
      </c>
      <c r="E17" s="5">
        <v>0</v>
      </c>
      <c r="F17" s="5">
        <f>C8</f>
        <v>20</v>
      </c>
      <c r="G17" s="2"/>
      <c r="H17" s="2"/>
      <c r="I17" s="2"/>
    </row>
    <row r="18" spans="2:9" ht="19" x14ac:dyDescent="0.25">
      <c r="B18" s="26" t="s">
        <v>142</v>
      </c>
      <c r="C18" s="27">
        <f>E16*C4+F17</f>
        <v>82.304000000000002</v>
      </c>
      <c r="D18" s="5"/>
      <c r="E18" s="5"/>
      <c r="F18" s="5"/>
      <c r="G18" s="2"/>
      <c r="H18" s="2"/>
      <c r="I18" s="2"/>
    </row>
    <row r="19" spans="2:9" ht="19" x14ac:dyDescent="0.25">
      <c r="B19" s="26" t="s">
        <v>140</v>
      </c>
      <c r="C19" s="27">
        <f>C15*C2+C17*C2+E16*C4+F17</f>
        <v>512.35399999999993</v>
      </c>
      <c r="D19" s="5"/>
      <c r="E19" s="5"/>
      <c r="F19" s="5"/>
      <c r="G19" s="2"/>
      <c r="H19" s="2"/>
      <c r="I19" s="2"/>
    </row>
    <row r="20" spans="2:9" ht="19" x14ac:dyDescent="0.25">
      <c r="B20" s="26" t="s">
        <v>141</v>
      </c>
      <c r="C20" s="27">
        <v>5059</v>
      </c>
      <c r="D20" s="5"/>
      <c r="E20" s="5"/>
      <c r="F20" s="5"/>
      <c r="G20" s="2"/>
      <c r="H20" s="2"/>
      <c r="I20" s="2"/>
    </row>
    <row r="21" spans="2:9" ht="19" x14ac:dyDescent="0.25">
      <c r="B21" s="26" t="s">
        <v>143</v>
      </c>
      <c r="C21" s="27">
        <v>4.05</v>
      </c>
      <c r="D21" s="5"/>
      <c r="E21" s="5"/>
      <c r="F21" s="5"/>
      <c r="G21" s="2"/>
      <c r="H21" s="2"/>
      <c r="I21" s="2"/>
    </row>
    <row r="22" spans="2:9" ht="19" x14ac:dyDescent="0.25">
      <c r="B22" s="26" t="s">
        <v>144</v>
      </c>
      <c r="C22" s="27">
        <v>6.3</v>
      </c>
      <c r="D22" s="5"/>
      <c r="E22" s="5"/>
      <c r="F22" s="5"/>
      <c r="G22" s="2"/>
      <c r="H22" s="2"/>
      <c r="I22" s="2"/>
    </row>
    <row r="23" spans="2:9" ht="19" x14ac:dyDescent="0.25">
      <c r="B23" s="2"/>
      <c r="C23" s="5"/>
      <c r="D23" s="5"/>
      <c r="E23" s="5"/>
      <c r="F23" s="5"/>
      <c r="G23" s="2"/>
      <c r="H23" s="2"/>
      <c r="I23" s="2"/>
    </row>
    <row r="24" spans="2:9" ht="21" x14ac:dyDescent="0.25">
      <c r="B24" s="41" t="s">
        <v>111</v>
      </c>
      <c r="C24" s="5"/>
      <c r="D24" s="5"/>
      <c r="E24" s="5"/>
      <c r="F24" s="5"/>
      <c r="G24" s="2"/>
      <c r="H24" s="2"/>
      <c r="I24" s="2"/>
    </row>
    <row r="25" spans="2:9" ht="19" x14ac:dyDescent="0.25">
      <c r="B25" s="2" t="s">
        <v>87</v>
      </c>
      <c r="C25" s="5">
        <v>3240</v>
      </c>
      <c r="D25" s="5">
        <v>0</v>
      </c>
      <c r="E25" s="5">
        <v>0</v>
      </c>
      <c r="F25" s="5">
        <v>0</v>
      </c>
      <c r="G25" s="2"/>
      <c r="H25" s="2"/>
      <c r="I25" s="2"/>
    </row>
    <row r="26" spans="2:9" ht="19" x14ac:dyDescent="0.25">
      <c r="B26" s="2" t="s">
        <v>109</v>
      </c>
      <c r="C26" s="5">
        <v>0</v>
      </c>
      <c r="D26" s="5">
        <v>0</v>
      </c>
      <c r="E26" s="5">
        <v>264</v>
      </c>
      <c r="F26" s="5">
        <v>0</v>
      </c>
      <c r="G26" s="2"/>
      <c r="H26" s="2"/>
      <c r="I26" s="2"/>
    </row>
    <row r="27" spans="2:9" ht="19" x14ac:dyDescent="0.25">
      <c r="B27" s="2" t="s">
        <v>112</v>
      </c>
      <c r="C27" s="5">
        <v>0</v>
      </c>
      <c r="D27" s="5">
        <v>0</v>
      </c>
      <c r="E27" s="5">
        <v>0</v>
      </c>
      <c r="F27" s="5">
        <f>C9</f>
        <v>1260</v>
      </c>
      <c r="G27" s="2"/>
      <c r="H27" s="2"/>
      <c r="I27" s="2"/>
    </row>
    <row r="28" spans="2:9" ht="19" x14ac:dyDescent="0.25">
      <c r="B28" s="26" t="s">
        <v>142</v>
      </c>
      <c r="C28" s="27">
        <f>E26*C4+F27</f>
        <v>1322.3040000000001</v>
      </c>
      <c r="D28" s="5"/>
      <c r="E28" s="5"/>
      <c r="F28" s="5"/>
      <c r="G28" s="2"/>
      <c r="H28" s="2"/>
      <c r="I28" s="2"/>
    </row>
    <row r="29" spans="2:9" ht="19" x14ac:dyDescent="0.25">
      <c r="B29" s="26" t="s">
        <v>140</v>
      </c>
      <c r="C29" s="27">
        <f>E26*C4+C25*C2+F27</f>
        <v>1717.5839999999998</v>
      </c>
      <c r="D29" s="5"/>
      <c r="E29" s="5"/>
      <c r="F29" s="5"/>
      <c r="G29" s="2"/>
      <c r="H29" s="2"/>
      <c r="I29" s="2"/>
    </row>
    <row r="30" spans="2:9" ht="19" x14ac:dyDescent="0.25">
      <c r="B30" s="26" t="s">
        <v>141</v>
      </c>
      <c r="C30" s="27">
        <v>6158</v>
      </c>
      <c r="D30" s="5"/>
      <c r="E30" s="5"/>
      <c r="F30" s="5"/>
      <c r="G30" s="2"/>
      <c r="H30" s="2"/>
      <c r="I30" s="2"/>
    </row>
    <row r="31" spans="2:9" ht="19" x14ac:dyDescent="0.25">
      <c r="B31" s="26" t="s">
        <v>143</v>
      </c>
      <c r="C31" s="27">
        <v>4.05</v>
      </c>
      <c r="D31" s="5"/>
      <c r="E31" s="5"/>
      <c r="F31" s="5"/>
      <c r="G31" s="2"/>
      <c r="H31" s="2"/>
      <c r="I31" s="2"/>
    </row>
    <row r="32" spans="2:9" ht="19" x14ac:dyDescent="0.25">
      <c r="B32" s="26" t="s">
        <v>144</v>
      </c>
      <c r="C32" s="27">
        <v>6.3</v>
      </c>
      <c r="D32" s="5"/>
      <c r="E32" s="5"/>
      <c r="F32" s="5"/>
      <c r="G32" s="2"/>
      <c r="H32" s="2"/>
      <c r="I32" s="2"/>
    </row>
    <row r="33" spans="2:9" ht="19" x14ac:dyDescent="0.25">
      <c r="B33" s="2"/>
      <c r="C33" s="5"/>
      <c r="D33" s="5"/>
      <c r="E33" s="5"/>
      <c r="F33" s="5"/>
      <c r="G33" s="2"/>
      <c r="H33" s="2"/>
      <c r="I33" s="2"/>
    </row>
    <row r="34" spans="2:9" ht="21" x14ac:dyDescent="0.25">
      <c r="B34" s="41" t="s">
        <v>113</v>
      </c>
      <c r="C34" s="5"/>
      <c r="D34" s="5"/>
      <c r="E34" s="5"/>
      <c r="F34" s="5"/>
      <c r="G34" s="2"/>
      <c r="H34" s="2"/>
      <c r="I34" s="2"/>
    </row>
    <row r="35" spans="2:9" ht="19" x14ac:dyDescent="0.25">
      <c r="B35" s="2" t="s">
        <v>87</v>
      </c>
      <c r="C35" s="5">
        <f>0.2*3240</f>
        <v>648</v>
      </c>
      <c r="D35" s="5">
        <v>0</v>
      </c>
      <c r="E35" s="5">
        <v>0</v>
      </c>
      <c r="F35" s="5">
        <v>0</v>
      </c>
      <c r="G35" s="2"/>
      <c r="H35" s="2"/>
      <c r="I35" s="2"/>
    </row>
    <row r="36" spans="2:9" ht="19" x14ac:dyDescent="0.25">
      <c r="B36" s="2" t="s">
        <v>109</v>
      </c>
      <c r="C36" s="5">
        <v>0</v>
      </c>
      <c r="D36" s="5">
        <v>0</v>
      </c>
      <c r="E36" s="5">
        <f>0.2*264</f>
        <v>52.800000000000004</v>
      </c>
      <c r="F36" s="5">
        <v>0</v>
      </c>
      <c r="G36" s="2"/>
      <c r="H36" s="2"/>
      <c r="I36" s="2"/>
    </row>
    <row r="37" spans="2:9" ht="19" x14ac:dyDescent="0.25">
      <c r="B37" s="2" t="s">
        <v>110</v>
      </c>
      <c r="C37" s="5">
        <f>0.161*C7</f>
        <v>45.884999999999998</v>
      </c>
      <c r="D37" s="5">
        <v>0</v>
      </c>
      <c r="E37" s="5">
        <v>0</v>
      </c>
      <c r="F37" s="5">
        <f>0.161*C8</f>
        <v>3.22</v>
      </c>
      <c r="G37" s="2"/>
      <c r="H37" s="2"/>
      <c r="I37" s="2"/>
    </row>
    <row r="38" spans="2:9" ht="19" x14ac:dyDescent="0.25">
      <c r="B38" s="2" t="s">
        <v>124</v>
      </c>
      <c r="C38" s="5">
        <f>C11*C2</f>
        <v>324.39799999999997</v>
      </c>
      <c r="D38" s="5"/>
      <c r="E38" s="5"/>
      <c r="F38" s="5"/>
      <c r="G38" s="2"/>
      <c r="H38" s="2"/>
      <c r="I38" s="2"/>
    </row>
    <row r="39" spans="2:9" ht="19" x14ac:dyDescent="0.25">
      <c r="B39" s="26" t="s">
        <v>142</v>
      </c>
      <c r="C39" s="42">
        <f>E36*C4+F37</f>
        <v>15.680800000000001</v>
      </c>
      <c r="D39" s="5"/>
      <c r="E39" s="5"/>
      <c r="F39" s="5"/>
      <c r="G39" s="2"/>
      <c r="H39" s="2"/>
      <c r="I39" s="2"/>
    </row>
    <row r="40" spans="2:9" ht="19" x14ac:dyDescent="0.25">
      <c r="B40" s="26" t="s">
        <v>140</v>
      </c>
      <c r="C40" s="42">
        <f>(C35+C37+C38)*C2+E36*C4+F37</f>
        <v>139.91132599999997</v>
      </c>
      <c r="D40" s="5"/>
      <c r="E40" s="5"/>
      <c r="F40" s="5"/>
      <c r="G40" s="2"/>
      <c r="H40" s="2"/>
      <c r="I40" s="2"/>
    </row>
    <row r="41" spans="2:9" ht="19" x14ac:dyDescent="0.25">
      <c r="B41" s="26" t="s">
        <v>141</v>
      </c>
      <c r="C41" s="27">
        <v>2416</v>
      </c>
      <c r="D41" s="5"/>
      <c r="E41" s="5"/>
      <c r="F41" s="5"/>
      <c r="G41" s="2"/>
      <c r="H41" s="2"/>
      <c r="I41" s="2"/>
    </row>
    <row r="42" spans="2:9" ht="19" x14ac:dyDescent="0.25">
      <c r="B42" s="26" t="s">
        <v>143</v>
      </c>
      <c r="C42" s="42">
        <v>2.36</v>
      </c>
      <c r="D42" s="5"/>
      <c r="E42" s="5"/>
      <c r="F42" s="5"/>
      <c r="G42" s="2"/>
      <c r="H42" s="2"/>
      <c r="I42" s="2"/>
    </row>
    <row r="43" spans="2:9" ht="19" x14ac:dyDescent="0.25">
      <c r="B43" s="26" t="s">
        <v>144</v>
      </c>
      <c r="C43" s="27">
        <v>2.8</v>
      </c>
      <c r="D43" s="5"/>
      <c r="E43" s="5"/>
      <c r="F43" s="5"/>
      <c r="G43" s="2"/>
      <c r="H43" s="2"/>
      <c r="I43" s="2"/>
    </row>
    <row r="44" spans="2:9" ht="19" x14ac:dyDescent="0.25">
      <c r="B44" s="2"/>
      <c r="C44" s="5"/>
      <c r="D44" s="5"/>
      <c r="E44" s="5"/>
      <c r="F44" s="5"/>
      <c r="G44" s="2"/>
      <c r="H44" s="2"/>
      <c r="I44" s="2"/>
    </row>
    <row r="45" spans="2:9" ht="21" x14ac:dyDescent="0.25">
      <c r="B45" s="41" t="s">
        <v>114</v>
      </c>
      <c r="C45" s="5"/>
      <c r="D45" s="5"/>
      <c r="E45" s="5"/>
      <c r="F45" s="5"/>
      <c r="G45" s="2"/>
      <c r="H45" s="2"/>
      <c r="I45" s="2"/>
    </row>
    <row r="46" spans="2:9" ht="19" x14ac:dyDescent="0.25">
      <c r="B46" s="2" t="s">
        <v>87</v>
      </c>
      <c r="C46" s="5">
        <v>3240</v>
      </c>
      <c r="D46" s="5">
        <v>0</v>
      </c>
      <c r="E46" s="5">
        <v>0</v>
      </c>
      <c r="F46" s="5">
        <v>0</v>
      </c>
      <c r="G46" s="2"/>
      <c r="H46" s="2"/>
      <c r="I46" s="2"/>
    </row>
    <row r="47" spans="2:9" ht="19" x14ac:dyDescent="0.25">
      <c r="B47" s="2" t="s">
        <v>109</v>
      </c>
      <c r="C47" s="5">
        <v>0</v>
      </c>
      <c r="D47" s="5">
        <v>0</v>
      </c>
      <c r="E47" s="5">
        <v>264</v>
      </c>
      <c r="F47" s="5">
        <v>0</v>
      </c>
      <c r="G47" s="2"/>
      <c r="H47" s="2"/>
      <c r="I47" s="2"/>
    </row>
    <row r="48" spans="2:9" ht="19" x14ac:dyDescent="0.25">
      <c r="B48" s="2" t="s">
        <v>110</v>
      </c>
      <c r="C48" s="5">
        <f>0.206*'CO2 emissions'!C7</f>
        <v>58.709999999999994</v>
      </c>
      <c r="D48" s="5">
        <v>0</v>
      </c>
      <c r="E48" s="5">
        <v>0</v>
      </c>
      <c r="F48" s="5">
        <f>0.206*C8</f>
        <v>4.12</v>
      </c>
      <c r="G48" s="2"/>
      <c r="H48" s="2"/>
      <c r="I48" s="2"/>
    </row>
    <row r="49" spans="2:9" ht="19" x14ac:dyDescent="0.25">
      <c r="B49" s="2" t="s">
        <v>123</v>
      </c>
      <c r="C49" s="5">
        <v>648</v>
      </c>
      <c r="D49" s="5">
        <v>3.5</v>
      </c>
      <c r="E49" s="5"/>
      <c r="F49" s="5"/>
      <c r="G49" s="2"/>
      <c r="H49" s="2"/>
      <c r="I49" s="2"/>
    </row>
    <row r="50" spans="2:9" ht="19" x14ac:dyDescent="0.25">
      <c r="B50" s="26" t="s">
        <v>142</v>
      </c>
      <c r="C50" s="42">
        <f>E47*C4+F48</f>
        <v>66.423999999999992</v>
      </c>
      <c r="D50" s="5"/>
      <c r="E50" s="5"/>
      <c r="F50" s="5"/>
      <c r="G50" s="2"/>
      <c r="H50" s="2"/>
      <c r="I50" s="2"/>
    </row>
    <row r="51" spans="2:9" ht="19" x14ac:dyDescent="0.25">
      <c r="B51" s="26" t="s">
        <v>140</v>
      </c>
      <c r="C51" s="42">
        <f>(C46+C48+C49)*C2+D49*C3+C50</f>
        <v>548.09762000000001</v>
      </c>
      <c r="D51" s="5"/>
      <c r="E51" s="5"/>
      <c r="F51" s="5"/>
      <c r="G51" s="2"/>
      <c r="H51" s="2"/>
      <c r="I51" s="2"/>
    </row>
    <row r="52" spans="2:9" ht="19" x14ac:dyDescent="0.25">
      <c r="B52" s="26" t="s">
        <v>141</v>
      </c>
      <c r="C52" s="27">
        <v>1906</v>
      </c>
      <c r="D52" s="5"/>
      <c r="E52" s="5"/>
      <c r="F52" s="5"/>
      <c r="G52" s="2"/>
      <c r="H52" s="2"/>
      <c r="I52" s="2"/>
    </row>
    <row r="53" spans="2:9" ht="19" x14ac:dyDescent="0.25">
      <c r="B53" s="26" t="s">
        <v>143</v>
      </c>
      <c r="C53" s="27">
        <v>4.95</v>
      </c>
      <c r="D53" s="5"/>
      <c r="E53" s="5"/>
      <c r="F53" s="5"/>
      <c r="G53" s="2"/>
      <c r="H53" s="2"/>
      <c r="I53" s="2"/>
    </row>
    <row r="54" spans="2:9" ht="19" x14ac:dyDescent="0.25">
      <c r="B54" s="26" t="s">
        <v>144</v>
      </c>
      <c r="C54" s="27">
        <v>5.57</v>
      </c>
      <c r="D54" s="5"/>
      <c r="E54" s="5"/>
      <c r="F54" s="5"/>
      <c r="G54" s="2"/>
      <c r="H54" s="2"/>
      <c r="I54" s="2"/>
    </row>
    <row r="55" spans="2:9" ht="19" x14ac:dyDescent="0.25">
      <c r="B55" s="2"/>
      <c r="C55" s="5"/>
      <c r="D55" s="5"/>
      <c r="E55" s="5"/>
      <c r="F55" s="5"/>
      <c r="G55" s="2"/>
      <c r="H55" s="2"/>
      <c r="I55" s="2"/>
    </row>
    <row r="56" spans="2:9" ht="21" x14ac:dyDescent="0.25">
      <c r="B56" s="41" t="s">
        <v>115</v>
      </c>
      <c r="C56" s="5"/>
      <c r="D56" s="5"/>
      <c r="E56" s="5"/>
      <c r="F56" s="5"/>
      <c r="G56" s="2"/>
      <c r="H56" s="2"/>
      <c r="I56" s="2"/>
    </row>
    <row r="57" spans="2:9" ht="19" x14ac:dyDescent="0.25">
      <c r="B57" s="2" t="s">
        <v>87</v>
      </c>
      <c r="C57" s="5">
        <v>3240</v>
      </c>
      <c r="D57" s="5">
        <v>0</v>
      </c>
      <c r="E57" s="5">
        <v>0</v>
      </c>
      <c r="F57" s="5">
        <v>0</v>
      </c>
      <c r="G57" s="2"/>
      <c r="H57" s="2"/>
      <c r="I57" s="2"/>
    </row>
    <row r="58" spans="2:9" ht="19" x14ac:dyDescent="0.25">
      <c r="B58" s="2" t="s">
        <v>109</v>
      </c>
      <c r="C58" s="5">
        <v>0</v>
      </c>
      <c r="D58" s="5">
        <v>0</v>
      </c>
      <c r="E58" s="5">
        <v>264</v>
      </c>
      <c r="F58" s="5">
        <v>0</v>
      </c>
      <c r="G58" s="2"/>
      <c r="H58" s="2"/>
      <c r="I58" s="2"/>
    </row>
    <row r="59" spans="2:9" ht="19" x14ac:dyDescent="0.25">
      <c r="B59" s="2" t="s">
        <v>110</v>
      </c>
      <c r="C59" s="5">
        <f>0.206*C7</f>
        <v>58.709999999999994</v>
      </c>
      <c r="D59" s="5">
        <v>0</v>
      </c>
      <c r="E59" s="5">
        <v>0</v>
      </c>
      <c r="F59" s="5">
        <f>0.206*C8</f>
        <v>4.12</v>
      </c>
      <c r="G59" s="2"/>
      <c r="H59" s="2"/>
      <c r="I59" s="2"/>
    </row>
    <row r="60" spans="2:9" ht="19" x14ac:dyDescent="0.25">
      <c r="B60" s="2" t="s">
        <v>122</v>
      </c>
      <c r="C60" s="5">
        <v>408</v>
      </c>
      <c r="G60" s="2"/>
      <c r="H60" s="2"/>
      <c r="I60" s="2"/>
    </row>
    <row r="61" spans="2:9" ht="19" x14ac:dyDescent="0.25">
      <c r="B61" s="26" t="s">
        <v>142</v>
      </c>
      <c r="C61" s="42">
        <f>E58*C4+F59</f>
        <v>66.423999999999992</v>
      </c>
      <c r="D61" s="5"/>
      <c r="E61" s="5"/>
      <c r="F61" s="5"/>
      <c r="G61" s="2"/>
      <c r="H61" s="2"/>
      <c r="I61" s="2"/>
    </row>
    <row r="62" spans="2:9" ht="19" x14ac:dyDescent="0.25">
      <c r="B62" s="26" t="s">
        <v>140</v>
      </c>
      <c r="C62" s="42">
        <f>(C57+C59+C60)*C2+C61</f>
        <v>518.64261999999997</v>
      </c>
      <c r="D62" s="5"/>
      <c r="E62" s="5"/>
      <c r="F62" s="5"/>
      <c r="G62" s="2"/>
      <c r="H62" s="2"/>
      <c r="I62" s="2"/>
    </row>
    <row r="63" spans="2:9" ht="19" x14ac:dyDescent="0.25">
      <c r="B63" s="26" t="s">
        <v>141</v>
      </c>
      <c r="C63" s="27">
        <v>2939</v>
      </c>
      <c r="D63" s="5"/>
      <c r="E63" s="5"/>
      <c r="F63" s="5"/>
      <c r="G63" s="2"/>
      <c r="H63" s="2"/>
      <c r="I63" s="2"/>
    </row>
    <row r="64" spans="2:9" ht="19" x14ac:dyDescent="0.25">
      <c r="B64" s="26" t="s">
        <v>143</v>
      </c>
      <c r="C64" s="27">
        <v>4.2060000000000004</v>
      </c>
      <c r="D64" s="5"/>
      <c r="E64" s="5"/>
      <c r="F64" s="5"/>
      <c r="G64" s="2"/>
      <c r="H64" s="2"/>
      <c r="I64" s="2"/>
    </row>
    <row r="65" spans="2:9" ht="19" x14ac:dyDescent="0.25">
      <c r="B65" s="26" t="s">
        <v>144</v>
      </c>
      <c r="C65" s="27">
        <v>3.79</v>
      </c>
      <c r="D65" s="5"/>
      <c r="E65" s="5"/>
      <c r="F65" s="5"/>
      <c r="G65" s="2"/>
      <c r="H65" s="2"/>
      <c r="I65" s="2"/>
    </row>
    <row r="66" spans="2:9" ht="19" x14ac:dyDescent="0.25">
      <c r="B66" s="2"/>
      <c r="C66" s="5"/>
      <c r="D66" s="5"/>
      <c r="E66" s="5"/>
      <c r="F66" s="5"/>
      <c r="G66" s="2"/>
      <c r="H66" s="2"/>
      <c r="I66" s="2"/>
    </row>
    <row r="67" spans="2:9" ht="21" x14ac:dyDescent="0.25">
      <c r="B67" s="41" t="s">
        <v>116</v>
      </c>
      <c r="C67" s="5"/>
      <c r="D67" s="5"/>
      <c r="E67" s="5"/>
      <c r="F67" s="5"/>
      <c r="G67" s="2"/>
      <c r="H67" s="2"/>
      <c r="I67" s="2"/>
    </row>
    <row r="68" spans="2:9" ht="19" x14ac:dyDescent="0.25">
      <c r="B68" s="2" t="s">
        <v>87</v>
      </c>
      <c r="C68" s="5">
        <v>3240</v>
      </c>
      <c r="D68" s="5">
        <v>0</v>
      </c>
      <c r="E68" s="5">
        <v>0</v>
      </c>
      <c r="F68" s="5">
        <v>0</v>
      </c>
      <c r="G68" s="2"/>
      <c r="H68" s="2"/>
      <c r="I68" s="2"/>
    </row>
    <row r="69" spans="2:9" ht="19" x14ac:dyDescent="0.25">
      <c r="B69" s="2" t="s">
        <v>109</v>
      </c>
      <c r="C69" s="5">
        <v>0</v>
      </c>
      <c r="D69" s="5">
        <v>0</v>
      </c>
      <c r="E69" s="5">
        <v>264</v>
      </c>
      <c r="F69" s="5">
        <v>0</v>
      </c>
      <c r="G69" s="2"/>
      <c r="H69" s="2"/>
      <c r="I69" s="2"/>
    </row>
    <row r="70" spans="2:9" ht="19" x14ac:dyDescent="0.25">
      <c r="B70" s="2" t="s">
        <v>110</v>
      </c>
      <c r="C70" s="43">
        <f>0.136*C7</f>
        <v>38.760000000000005</v>
      </c>
      <c r="D70" s="5">
        <v>0</v>
      </c>
      <c r="E70" s="5">
        <v>0</v>
      </c>
      <c r="F70" s="43">
        <f>0.136*C8</f>
        <v>2.72</v>
      </c>
      <c r="G70" s="2"/>
      <c r="H70" s="2"/>
      <c r="I70" s="2"/>
    </row>
    <row r="71" spans="2:9" ht="19" x14ac:dyDescent="0.25">
      <c r="B71" s="2" t="s">
        <v>121</v>
      </c>
      <c r="C71" s="5"/>
      <c r="D71" s="5"/>
      <c r="E71" s="5"/>
      <c r="F71" s="5">
        <f>C10</f>
        <v>481</v>
      </c>
      <c r="G71" s="2"/>
      <c r="H71" s="2"/>
      <c r="I71" s="2"/>
    </row>
    <row r="72" spans="2:9" ht="19" x14ac:dyDescent="0.25">
      <c r="B72" s="26" t="s">
        <v>142</v>
      </c>
      <c r="C72" s="42">
        <f>E69*C4+F70+F71</f>
        <v>546.024</v>
      </c>
      <c r="D72" s="5"/>
      <c r="E72" s="5"/>
      <c r="F72" s="5"/>
      <c r="G72" s="2"/>
      <c r="H72" s="2"/>
      <c r="I72" s="2"/>
    </row>
    <row r="73" spans="2:9" ht="19" x14ac:dyDescent="0.25">
      <c r="B73" s="26" t="s">
        <v>140</v>
      </c>
      <c r="C73" s="42">
        <f>C72+(C68+C70)*C2</f>
        <v>946.03272000000004</v>
      </c>
      <c r="D73" s="5"/>
      <c r="E73" s="5"/>
      <c r="F73" s="5"/>
      <c r="G73" s="2"/>
      <c r="H73" s="2"/>
      <c r="I73" s="2"/>
    </row>
    <row r="74" spans="2:9" ht="19" x14ac:dyDescent="0.25">
      <c r="B74" s="26" t="s">
        <v>141</v>
      </c>
      <c r="C74" s="27">
        <v>4802</v>
      </c>
      <c r="D74" s="5"/>
      <c r="E74" s="5"/>
      <c r="F74" s="5"/>
      <c r="G74" s="2"/>
      <c r="H74" s="2"/>
      <c r="I74" s="2"/>
    </row>
    <row r="75" spans="2:9" ht="19" x14ac:dyDescent="0.25">
      <c r="B75" s="26" t="s">
        <v>143</v>
      </c>
      <c r="C75" s="27">
        <v>4.1360000000000001</v>
      </c>
      <c r="D75" s="5"/>
      <c r="E75" s="5"/>
      <c r="F75" s="5"/>
      <c r="G75" s="2"/>
      <c r="H75" s="2"/>
      <c r="I75" s="2"/>
    </row>
    <row r="76" spans="2:9" ht="19" x14ac:dyDescent="0.25">
      <c r="B76" s="26" t="s">
        <v>144</v>
      </c>
      <c r="C76" s="27">
        <v>6.359</v>
      </c>
      <c r="D76" s="5"/>
      <c r="E76" s="5"/>
      <c r="F76" s="5"/>
      <c r="G76" s="2"/>
      <c r="H76" s="2"/>
      <c r="I76" s="2"/>
    </row>
    <row r="77" spans="2:9" ht="19" x14ac:dyDescent="0.25">
      <c r="B77" s="2"/>
      <c r="C77" s="5"/>
      <c r="D77" s="5"/>
      <c r="E77" s="5"/>
      <c r="F77" s="5"/>
      <c r="G77" s="2"/>
      <c r="H77" s="2"/>
      <c r="I77" s="2"/>
    </row>
    <row r="78" spans="2:9" ht="21" x14ac:dyDescent="0.25">
      <c r="B78" s="41" t="s">
        <v>117</v>
      </c>
      <c r="C78" s="5"/>
      <c r="D78" s="5"/>
      <c r="E78" s="5"/>
      <c r="F78" s="5"/>
      <c r="G78" s="2"/>
      <c r="H78" s="2"/>
      <c r="I78" s="2"/>
    </row>
    <row r="79" spans="2:9" ht="19" x14ac:dyDescent="0.25">
      <c r="B79" s="2" t="s">
        <v>87</v>
      </c>
      <c r="C79" s="5">
        <f>0.6*3240</f>
        <v>1944</v>
      </c>
      <c r="D79" s="5">
        <v>0</v>
      </c>
      <c r="E79" s="5">
        <v>0</v>
      </c>
      <c r="F79" s="5">
        <v>0</v>
      </c>
      <c r="G79" s="2"/>
      <c r="H79" s="2"/>
      <c r="I79" s="2"/>
    </row>
    <row r="80" spans="2:9" ht="19" x14ac:dyDescent="0.25">
      <c r="B80" s="2" t="s">
        <v>109</v>
      </c>
      <c r="C80" s="5">
        <v>0</v>
      </c>
      <c r="D80" s="5">
        <v>0</v>
      </c>
      <c r="E80" s="5">
        <f>0.6*264</f>
        <v>158.4</v>
      </c>
      <c r="F80" s="5">
        <v>0</v>
      </c>
      <c r="G80" s="2"/>
      <c r="H80" s="2"/>
      <c r="I80" s="2"/>
    </row>
    <row r="81" spans="2:9" ht="19" x14ac:dyDescent="0.25">
      <c r="B81" s="2" t="s">
        <v>110</v>
      </c>
      <c r="C81" s="43">
        <f>0.6*C7</f>
        <v>171</v>
      </c>
      <c r="D81" s="5">
        <v>0</v>
      </c>
      <c r="E81" s="5">
        <v>0</v>
      </c>
      <c r="F81" s="43">
        <f>0.6*C8</f>
        <v>12</v>
      </c>
      <c r="G81" s="2"/>
      <c r="H81" s="2"/>
      <c r="I81" s="2"/>
    </row>
    <row r="82" spans="2:9" ht="19" x14ac:dyDescent="0.25">
      <c r="B82" s="2" t="s">
        <v>118</v>
      </c>
      <c r="C82" s="5">
        <f>0.5*C11*C2</f>
        <v>162.19899999999998</v>
      </c>
      <c r="D82" s="5"/>
      <c r="E82" s="5"/>
      <c r="F82" s="5"/>
      <c r="G82" s="2"/>
      <c r="H82" s="2"/>
      <c r="I82" s="2"/>
    </row>
    <row r="83" spans="2:9" ht="19" x14ac:dyDescent="0.25">
      <c r="B83" s="2" t="s">
        <v>119</v>
      </c>
      <c r="C83" s="5">
        <f>0.25*648</f>
        <v>162</v>
      </c>
      <c r="D83" s="5">
        <f>0.25*3.5</f>
        <v>0.875</v>
      </c>
      <c r="E83" s="5"/>
      <c r="F83" s="5"/>
      <c r="G83" s="2"/>
      <c r="H83" s="2"/>
      <c r="I83" s="2"/>
    </row>
    <row r="84" spans="2:9" ht="19" x14ac:dyDescent="0.25">
      <c r="B84" s="2" t="s">
        <v>120</v>
      </c>
      <c r="C84" s="5">
        <f>0.25*408</f>
        <v>102</v>
      </c>
      <c r="D84" s="5"/>
      <c r="E84" s="5"/>
      <c r="F84" s="5"/>
      <c r="G84" s="2"/>
      <c r="H84" s="2"/>
      <c r="I84" s="2"/>
    </row>
    <row r="85" spans="2:9" ht="19" x14ac:dyDescent="0.25">
      <c r="B85" s="26" t="s">
        <v>142</v>
      </c>
      <c r="C85" s="42">
        <f>E80*C4+F81</f>
        <v>49.382399999999997</v>
      </c>
      <c r="D85" s="5"/>
      <c r="E85" s="5"/>
      <c r="F85" s="5"/>
      <c r="G85" s="2"/>
      <c r="H85" s="2"/>
      <c r="I85" s="2"/>
    </row>
    <row r="86" spans="2:9" ht="19" x14ac:dyDescent="0.25">
      <c r="B86" s="26" t="s">
        <v>140</v>
      </c>
      <c r="C86" s="42">
        <f>SUM(C79:C84)*C2+D83*C3+C85</f>
        <v>359.452428</v>
      </c>
      <c r="D86" s="5"/>
      <c r="E86" s="5"/>
      <c r="F86" s="5"/>
      <c r="G86" s="2"/>
      <c r="H86" s="2"/>
      <c r="I86" s="2"/>
    </row>
    <row r="87" spans="2:9" ht="19" x14ac:dyDescent="0.25">
      <c r="B87" s="26" t="s">
        <v>141</v>
      </c>
      <c r="C87" s="27">
        <v>2491</v>
      </c>
      <c r="D87" s="5"/>
      <c r="E87" s="5"/>
      <c r="F87" s="5"/>
      <c r="G87" s="2"/>
      <c r="H87" s="2"/>
      <c r="I87" s="2"/>
    </row>
    <row r="88" spans="2:9" ht="19" x14ac:dyDescent="0.25">
      <c r="B88" s="26" t="s">
        <v>143</v>
      </c>
      <c r="C88" s="27">
        <v>3.68</v>
      </c>
      <c r="D88" s="5"/>
      <c r="E88" s="5"/>
      <c r="F88" s="5"/>
    </row>
    <row r="89" spans="2:9" ht="19" x14ac:dyDescent="0.25">
      <c r="B89" s="26" t="s">
        <v>144</v>
      </c>
      <c r="C89" s="27">
        <v>4.8499999999999996</v>
      </c>
      <c r="D89" s="5"/>
      <c r="E89" s="5"/>
      <c r="F89" s="5"/>
    </row>
    <row r="96" spans="2:9" x14ac:dyDescent="0.2">
      <c r="C96" s="4" t="s">
        <v>150</v>
      </c>
      <c r="D96" s="4" t="s">
        <v>158</v>
      </c>
      <c r="E96" s="4" t="s">
        <v>159</v>
      </c>
      <c r="F96" s="4" t="s">
        <v>160</v>
      </c>
    </row>
    <row r="97" spans="2:6" x14ac:dyDescent="0.2">
      <c r="B97" t="s">
        <v>151</v>
      </c>
      <c r="C97" s="4">
        <v>4.05</v>
      </c>
      <c r="D97" s="4">
        <v>82.3</v>
      </c>
      <c r="E97" s="4">
        <v>512</v>
      </c>
      <c r="F97" s="4">
        <v>5059</v>
      </c>
    </row>
    <row r="98" spans="2:6" x14ac:dyDescent="0.2">
      <c r="B98" t="s">
        <v>152</v>
      </c>
      <c r="C98" s="4">
        <v>4.05</v>
      </c>
      <c r="D98" s="4">
        <v>1322.3</v>
      </c>
      <c r="E98" s="4">
        <v>1717.6</v>
      </c>
      <c r="F98" s="4">
        <v>6158</v>
      </c>
    </row>
    <row r="99" spans="2:6" x14ac:dyDescent="0.2">
      <c r="B99" t="s">
        <v>153</v>
      </c>
      <c r="C99" s="4">
        <v>2.36</v>
      </c>
      <c r="D99" s="4">
        <v>15.7</v>
      </c>
      <c r="E99" s="4">
        <v>139.9</v>
      </c>
      <c r="F99" s="4">
        <v>2416</v>
      </c>
    </row>
    <row r="100" spans="2:6" x14ac:dyDescent="0.2">
      <c r="B100" t="s">
        <v>154</v>
      </c>
      <c r="C100" s="4">
        <v>4.95</v>
      </c>
      <c r="D100" s="4">
        <v>66.400000000000006</v>
      </c>
      <c r="E100" s="4">
        <v>548.1</v>
      </c>
      <c r="F100" s="4">
        <v>1906</v>
      </c>
    </row>
    <row r="101" spans="2:6" x14ac:dyDescent="0.2">
      <c r="B101" t="s">
        <v>155</v>
      </c>
      <c r="C101" s="4">
        <v>4.2</v>
      </c>
      <c r="D101" s="4">
        <v>66.400000000000006</v>
      </c>
      <c r="E101" s="4">
        <v>518.6</v>
      </c>
      <c r="F101" s="4">
        <v>2939</v>
      </c>
    </row>
    <row r="102" spans="2:6" x14ac:dyDescent="0.2">
      <c r="B102" t="s">
        <v>156</v>
      </c>
      <c r="C102" s="4">
        <v>4.1399999999999997</v>
      </c>
      <c r="D102" s="4">
        <v>546</v>
      </c>
      <c r="E102" s="4">
        <v>946</v>
      </c>
      <c r="F102" s="4">
        <v>4802</v>
      </c>
    </row>
    <row r="103" spans="2:6" x14ac:dyDescent="0.2">
      <c r="B103" t="s">
        <v>157</v>
      </c>
      <c r="C103" s="4">
        <v>3.68</v>
      </c>
      <c r="D103" s="4">
        <v>49.4</v>
      </c>
      <c r="E103" s="4">
        <v>359.5</v>
      </c>
      <c r="F103" s="4">
        <v>2491</v>
      </c>
    </row>
    <row r="122" spans="2:6" x14ac:dyDescent="0.2">
      <c r="B122" t="s">
        <v>164</v>
      </c>
    </row>
    <row r="123" spans="2:6" x14ac:dyDescent="0.2">
      <c r="C123" s="4" t="s">
        <v>150</v>
      </c>
      <c r="D123" s="4" t="s">
        <v>162</v>
      </c>
      <c r="E123" s="4" t="s">
        <v>163</v>
      </c>
    </row>
    <row r="124" spans="2:6" x14ac:dyDescent="0.2">
      <c r="C124" s="4">
        <v>4.05</v>
      </c>
      <c r="D124" s="4">
        <v>82.3</v>
      </c>
      <c r="E124" s="4">
        <v>512</v>
      </c>
    </row>
    <row r="125" spans="2:6" x14ac:dyDescent="0.2">
      <c r="C125" s="4">
        <v>2.36</v>
      </c>
      <c r="D125" s="4">
        <v>15.7</v>
      </c>
      <c r="E125" s="4">
        <v>139.9</v>
      </c>
    </row>
    <row r="126" spans="2:6" x14ac:dyDescent="0.2">
      <c r="C126" s="4">
        <v>4.95</v>
      </c>
      <c r="D126" s="4">
        <v>66.400000000000006</v>
      </c>
      <c r="E126" s="4">
        <v>548.1</v>
      </c>
    </row>
    <row r="127" spans="2:6" x14ac:dyDescent="0.2">
      <c r="C127" s="4">
        <v>4.2</v>
      </c>
      <c r="D127" s="4">
        <v>66.400000000000006</v>
      </c>
      <c r="E127" s="4">
        <v>518.6</v>
      </c>
    </row>
    <row r="128" spans="2:6" x14ac:dyDescent="0.2">
      <c r="C128" s="4">
        <v>3.68</v>
      </c>
      <c r="D128" s="4">
        <v>49.4</v>
      </c>
      <c r="E128" s="4">
        <v>359.5</v>
      </c>
      <c r="F128" s="44" t="s">
        <v>161</v>
      </c>
    </row>
    <row r="129" spans="3:6" x14ac:dyDescent="0.2">
      <c r="C129" s="4"/>
      <c r="D129" s="4"/>
      <c r="E129" s="4"/>
      <c r="F129" s="4">
        <f>_xlfn.QUARTILE.INC(E97:E103, 3) - _xlfn.QUARTILE.INC(E97:E103, 1)</f>
        <v>311.29999999999995</v>
      </c>
    </row>
    <row r="130" spans="3:6" x14ac:dyDescent="0.2">
      <c r="F130" s="4">
        <f>_xlfn.QUARTILE.INC(E97:E103, 3) + 1.5 * F129</f>
        <v>1214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8B03-F712-0949-A093-18E0C024B27C}">
  <dimension ref="B2:L129"/>
  <sheetViews>
    <sheetView tabSelected="1" topLeftCell="B93" zoomScale="120" zoomScaleNormal="120" workbookViewId="0">
      <selection activeCell="E120" sqref="E120"/>
    </sheetView>
  </sheetViews>
  <sheetFormatPr baseColWidth="10" defaultRowHeight="16" x14ac:dyDescent="0.2"/>
  <cols>
    <col min="2" max="2" width="64.5" customWidth="1"/>
    <col min="3" max="3" width="22.6640625" customWidth="1"/>
    <col min="4" max="4" width="24.1640625" customWidth="1"/>
    <col min="5" max="5" width="25.5" customWidth="1"/>
    <col min="6" max="6" width="35.5" customWidth="1"/>
  </cols>
  <sheetData>
    <row r="2" spans="2:12" ht="19" x14ac:dyDescent="0.25">
      <c r="B2" s="2" t="s">
        <v>108</v>
      </c>
      <c r="C2" s="5">
        <v>0.122</v>
      </c>
      <c r="D2" s="2" t="s">
        <v>105</v>
      </c>
      <c r="E2" s="2"/>
      <c r="F2" s="2"/>
      <c r="G2" s="2"/>
      <c r="H2" s="2"/>
      <c r="I2" s="2"/>
      <c r="J2" s="2"/>
      <c r="K2" s="2"/>
      <c r="L2" s="2"/>
    </row>
    <row r="3" spans="2:12" ht="19" x14ac:dyDescent="0.25">
      <c r="B3" s="2" t="s">
        <v>106</v>
      </c>
      <c r="C3" s="5">
        <v>0.05</v>
      </c>
      <c r="D3" s="2" t="s">
        <v>107</v>
      </c>
      <c r="E3" s="2"/>
      <c r="F3" s="2"/>
      <c r="G3" s="2"/>
      <c r="H3" s="2"/>
      <c r="I3" s="2"/>
      <c r="J3" s="2"/>
      <c r="K3" s="2"/>
      <c r="L3" s="2"/>
    </row>
    <row r="4" spans="2:12" ht="19" x14ac:dyDescent="0.25">
      <c r="B4" s="2" t="s">
        <v>136</v>
      </c>
      <c r="C4" s="5">
        <v>0.23599999999999999</v>
      </c>
      <c r="D4" s="2" t="s">
        <v>126</v>
      </c>
      <c r="E4" s="2"/>
      <c r="F4" s="2"/>
      <c r="G4" s="2"/>
      <c r="H4" s="2"/>
      <c r="I4" s="2"/>
      <c r="J4" s="2"/>
      <c r="K4" s="2"/>
      <c r="L4" s="2"/>
    </row>
    <row r="5" spans="2:12" ht="19" x14ac:dyDescent="0.25">
      <c r="B5" s="2" t="s">
        <v>137</v>
      </c>
      <c r="C5" s="5">
        <v>2990</v>
      </c>
      <c r="D5" s="2" t="s">
        <v>127</v>
      </c>
      <c r="E5" s="2"/>
      <c r="F5" s="2"/>
      <c r="G5" s="2"/>
      <c r="H5" s="2"/>
      <c r="I5" s="2"/>
      <c r="J5" s="2"/>
      <c r="K5" s="2"/>
      <c r="L5" s="2"/>
    </row>
    <row r="6" spans="2:12" ht="19" x14ac:dyDescent="0.25">
      <c r="B6" s="2" t="s">
        <v>128</v>
      </c>
      <c r="C6" s="5">
        <v>4.7E-2</v>
      </c>
      <c r="D6" s="2" t="s">
        <v>131</v>
      </c>
    </row>
    <row r="7" spans="2:12" ht="19" x14ac:dyDescent="0.25">
      <c r="B7" s="2" t="s">
        <v>138</v>
      </c>
      <c r="C7" s="5">
        <v>285</v>
      </c>
      <c r="D7" s="2" t="s">
        <v>132</v>
      </c>
    </row>
    <row r="8" spans="2:12" ht="19" x14ac:dyDescent="0.25">
      <c r="B8" s="2" t="s">
        <v>133</v>
      </c>
      <c r="C8" s="5">
        <v>20</v>
      </c>
      <c r="D8" s="2" t="s">
        <v>132</v>
      </c>
      <c r="E8" s="39"/>
    </row>
    <row r="9" spans="2:12" ht="19" x14ac:dyDescent="0.25">
      <c r="B9" s="2" t="s">
        <v>134</v>
      </c>
      <c r="C9" s="5">
        <v>1260</v>
      </c>
      <c r="D9" s="2" t="s">
        <v>132</v>
      </c>
    </row>
    <row r="10" spans="2:12" ht="19" x14ac:dyDescent="0.25">
      <c r="B10" s="2" t="s">
        <v>145</v>
      </c>
      <c r="C10" s="5">
        <v>481</v>
      </c>
      <c r="D10" s="2" t="s">
        <v>146</v>
      </c>
    </row>
    <row r="11" spans="2:12" ht="19" x14ac:dyDescent="0.25">
      <c r="B11" s="2" t="s">
        <v>149</v>
      </c>
      <c r="C11" s="5">
        <f>0.5*5318</f>
        <v>2659</v>
      </c>
      <c r="D11" t="s">
        <v>147</v>
      </c>
      <c r="G11" s="2"/>
      <c r="H11" s="2"/>
      <c r="I11" s="2"/>
    </row>
    <row r="12" spans="2:12" ht="19" x14ac:dyDescent="0.25">
      <c r="D12" t="s">
        <v>148</v>
      </c>
      <c r="G12" s="5"/>
      <c r="H12" s="2"/>
      <c r="I12" s="2"/>
    </row>
    <row r="13" spans="2:12" ht="24" x14ac:dyDescent="0.3">
      <c r="B13" s="40" t="s">
        <v>139</v>
      </c>
      <c r="C13" s="2"/>
      <c r="D13" s="2"/>
      <c r="E13" s="2"/>
      <c r="F13" s="2"/>
      <c r="G13" s="5"/>
      <c r="H13" s="2"/>
      <c r="I13" s="2"/>
    </row>
    <row r="14" spans="2:12" ht="21" x14ac:dyDescent="0.25">
      <c r="B14" s="41" t="s">
        <v>104</v>
      </c>
      <c r="C14" s="5" t="s">
        <v>125</v>
      </c>
      <c r="D14" s="5" t="s">
        <v>130</v>
      </c>
      <c r="E14" s="5" t="s">
        <v>129</v>
      </c>
      <c r="F14" s="5" t="s">
        <v>135</v>
      </c>
      <c r="G14" s="5"/>
      <c r="H14" s="2"/>
      <c r="I14" s="2"/>
    </row>
    <row r="15" spans="2:12" ht="19" x14ac:dyDescent="0.25">
      <c r="B15" s="2" t="s">
        <v>87</v>
      </c>
      <c r="C15" s="5">
        <v>3240</v>
      </c>
      <c r="D15" s="5">
        <v>0</v>
      </c>
      <c r="E15" s="5">
        <v>0</v>
      </c>
      <c r="F15" s="5">
        <v>0</v>
      </c>
      <c r="G15" s="2"/>
      <c r="H15" s="2"/>
      <c r="I15" s="2"/>
    </row>
    <row r="16" spans="2:12" ht="19" x14ac:dyDescent="0.25">
      <c r="B16" s="2" t="s">
        <v>109</v>
      </c>
      <c r="C16" s="5">
        <v>0</v>
      </c>
      <c r="D16" s="5">
        <v>0</v>
      </c>
      <c r="E16" s="5">
        <v>264</v>
      </c>
      <c r="F16" s="5">
        <v>0</v>
      </c>
      <c r="G16" s="2"/>
      <c r="H16" s="2"/>
      <c r="I16" s="2"/>
    </row>
    <row r="17" spans="2:9" ht="19" x14ac:dyDescent="0.25">
      <c r="B17" s="2" t="s">
        <v>110</v>
      </c>
      <c r="C17" s="5">
        <f>C7</f>
        <v>285</v>
      </c>
      <c r="D17" s="5">
        <v>0</v>
      </c>
      <c r="E17" s="5">
        <v>0</v>
      </c>
      <c r="F17" s="5">
        <f>C8</f>
        <v>20</v>
      </c>
      <c r="G17" s="2"/>
      <c r="H17" s="2"/>
      <c r="I17" s="2"/>
    </row>
    <row r="18" spans="2:9" ht="19" x14ac:dyDescent="0.25">
      <c r="B18" s="26" t="s">
        <v>142</v>
      </c>
      <c r="C18" s="27">
        <f>E16*C4+F17</f>
        <v>82.304000000000002</v>
      </c>
      <c r="D18" s="5"/>
      <c r="E18" s="5"/>
      <c r="F18" s="5"/>
      <c r="G18" s="2"/>
      <c r="H18" s="2"/>
      <c r="I18" s="2"/>
    </row>
    <row r="19" spans="2:9" ht="19" x14ac:dyDescent="0.25">
      <c r="B19" s="26" t="s">
        <v>140</v>
      </c>
      <c r="C19" s="27">
        <f>C15*C2+C17*C2+E16*C4+F17</f>
        <v>512.35399999999993</v>
      </c>
      <c r="D19" s="5"/>
      <c r="E19" s="5"/>
      <c r="F19" s="5"/>
      <c r="G19" s="2"/>
      <c r="H19" s="2"/>
      <c r="I19" s="2"/>
    </row>
    <row r="20" spans="2:9" ht="19" x14ac:dyDescent="0.25">
      <c r="B20" s="26" t="s">
        <v>141</v>
      </c>
      <c r="C20" s="27">
        <v>5059</v>
      </c>
      <c r="D20" s="5"/>
      <c r="E20" s="5"/>
      <c r="F20" s="5"/>
      <c r="G20" s="2"/>
      <c r="H20" s="2"/>
      <c r="I20" s="2"/>
    </row>
    <row r="21" spans="2:9" ht="19" x14ac:dyDescent="0.25">
      <c r="B21" s="26" t="s">
        <v>143</v>
      </c>
      <c r="C21" s="27">
        <v>4.05</v>
      </c>
      <c r="D21" s="5"/>
      <c r="E21" s="5"/>
      <c r="F21" s="5"/>
      <c r="G21" s="2"/>
      <c r="H21" s="2"/>
      <c r="I21" s="2"/>
    </row>
    <row r="22" spans="2:9" ht="19" x14ac:dyDescent="0.25">
      <c r="B22" s="26" t="s">
        <v>144</v>
      </c>
      <c r="C22" s="27">
        <v>6.3</v>
      </c>
      <c r="D22" s="5"/>
      <c r="E22" s="5"/>
      <c r="F22" s="5"/>
      <c r="G22" s="2"/>
      <c r="H22" s="2"/>
      <c r="I22" s="2"/>
    </row>
    <row r="23" spans="2:9" ht="19" x14ac:dyDescent="0.25">
      <c r="B23" s="2"/>
      <c r="C23" s="5"/>
      <c r="D23" s="5"/>
      <c r="E23" s="5"/>
      <c r="F23" s="5"/>
      <c r="G23" s="2"/>
      <c r="H23" s="2"/>
      <c r="I23" s="2"/>
    </row>
    <row r="24" spans="2:9" ht="21" x14ac:dyDescent="0.25">
      <c r="B24" s="41" t="s">
        <v>111</v>
      </c>
      <c r="C24" s="5"/>
      <c r="D24" s="5"/>
      <c r="E24" s="5"/>
      <c r="F24" s="5"/>
      <c r="G24" s="2"/>
      <c r="H24" s="2"/>
      <c r="I24" s="2"/>
    </row>
    <row r="25" spans="2:9" ht="19" x14ac:dyDescent="0.25">
      <c r="B25" s="2" t="s">
        <v>87</v>
      </c>
      <c r="C25" s="5">
        <v>3240</v>
      </c>
      <c r="D25" s="5">
        <v>0</v>
      </c>
      <c r="E25" s="5">
        <v>0</v>
      </c>
      <c r="F25" s="5">
        <v>0</v>
      </c>
      <c r="G25" s="2"/>
      <c r="H25" s="2"/>
      <c r="I25" s="2"/>
    </row>
    <row r="26" spans="2:9" ht="19" x14ac:dyDescent="0.25">
      <c r="B26" s="2" t="s">
        <v>109</v>
      </c>
      <c r="C26" s="5">
        <v>0</v>
      </c>
      <c r="D26" s="5">
        <v>0</v>
      </c>
      <c r="E26" s="5">
        <v>264</v>
      </c>
      <c r="F26" s="5">
        <v>0</v>
      </c>
      <c r="G26" s="2"/>
      <c r="H26" s="2"/>
      <c r="I26" s="2"/>
    </row>
    <row r="27" spans="2:9" ht="19" x14ac:dyDescent="0.25">
      <c r="B27" s="2" t="s">
        <v>112</v>
      </c>
      <c r="C27" s="5">
        <v>0</v>
      </c>
      <c r="D27" s="5">
        <v>0</v>
      </c>
      <c r="E27" s="5">
        <v>0</v>
      </c>
      <c r="F27" s="5">
        <f>C9</f>
        <v>1260</v>
      </c>
      <c r="G27" s="2"/>
      <c r="H27" s="2"/>
      <c r="I27" s="2"/>
    </row>
    <row r="28" spans="2:9" ht="19" x14ac:dyDescent="0.25">
      <c r="B28" s="26" t="s">
        <v>142</v>
      </c>
      <c r="C28" s="27">
        <f>E26*C4+F27</f>
        <v>1322.3040000000001</v>
      </c>
      <c r="D28" s="5"/>
      <c r="E28" s="5"/>
      <c r="F28" s="5"/>
      <c r="G28" s="2"/>
      <c r="H28" s="2"/>
      <c r="I28" s="2"/>
    </row>
    <row r="29" spans="2:9" ht="19" x14ac:dyDescent="0.25">
      <c r="B29" s="26" t="s">
        <v>140</v>
      </c>
      <c r="C29" s="27">
        <f>E26*C4+C25*C2+F27</f>
        <v>1717.5839999999998</v>
      </c>
      <c r="D29" s="5"/>
      <c r="E29" s="5"/>
      <c r="F29" s="5"/>
      <c r="G29" s="2"/>
      <c r="H29" s="2"/>
      <c r="I29" s="2"/>
    </row>
    <row r="30" spans="2:9" ht="19" x14ac:dyDescent="0.25">
      <c r="B30" s="26" t="s">
        <v>141</v>
      </c>
      <c r="C30" s="27">
        <v>6158</v>
      </c>
      <c r="D30" s="5"/>
      <c r="E30" s="5"/>
      <c r="F30" s="5"/>
      <c r="G30" s="2"/>
      <c r="H30" s="2"/>
      <c r="I30" s="2"/>
    </row>
    <row r="31" spans="2:9" ht="19" x14ac:dyDescent="0.25">
      <c r="B31" s="26" t="s">
        <v>143</v>
      </c>
      <c r="C31" s="27">
        <v>4.05</v>
      </c>
      <c r="D31" s="5"/>
      <c r="E31" s="5"/>
      <c r="F31" s="5"/>
      <c r="G31" s="2"/>
      <c r="H31" s="2"/>
      <c r="I31" s="2"/>
    </row>
    <row r="32" spans="2:9" ht="19" x14ac:dyDescent="0.25">
      <c r="B32" s="26" t="s">
        <v>144</v>
      </c>
      <c r="C32" s="27">
        <v>6.3</v>
      </c>
      <c r="D32" s="5"/>
      <c r="E32" s="5"/>
      <c r="F32" s="5"/>
      <c r="G32" s="2"/>
      <c r="H32" s="2"/>
      <c r="I32" s="2"/>
    </row>
    <row r="33" spans="2:9" ht="19" x14ac:dyDescent="0.25">
      <c r="B33" s="2"/>
      <c r="C33" s="5"/>
      <c r="D33" s="5"/>
      <c r="E33" s="5"/>
      <c r="F33" s="5"/>
      <c r="G33" s="2"/>
      <c r="H33" s="2"/>
      <c r="I33" s="2"/>
    </row>
    <row r="34" spans="2:9" ht="21" x14ac:dyDescent="0.25">
      <c r="B34" s="41" t="s">
        <v>113</v>
      </c>
      <c r="C34" s="5"/>
      <c r="D34" s="5"/>
      <c r="E34" s="5"/>
      <c r="F34" s="5"/>
      <c r="G34" s="2"/>
      <c r="H34" s="2"/>
      <c r="I34" s="2"/>
    </row>
    <row r="35" spans="2:9" ht="19" x14ac:dyDescent="0.25">
      <c r="B35" s="2" t="s">
        <v>87</v>
      </c>
      <c r="C35" s="5">
        <f>0.2*3240</f>
        <v>648</v>
      </c>
      <c r="D35" s="5">
        <v>0</v>
      </c>
      <c r="E35" s="5">
        <v>0</v>
      </c>
      <c r="F35" s="5">
        <v>0</v>
      </c>
      <c r="G35" s="2"/>
      <c r="H35" s="2"/>
      <c r="I35" s="2"/>
    </row>
    <row r="36" spans="2:9" ht="19" x14ac:dyDescent="0.25">
      <c r="B36" s="2" t="s">
        <v>109</v>
      </c>
      <c r="C36" s="5">
        <v>0</v>
      </c>
      <c r="D36" s="5">
        <v>0</v>
      </c>
      <c r="E36" s="5">
        <f>0.2*264</f>
        <v>52.800000000000004</v>
      </c>
      <c r="F36" s="5">
        <v>0</v>
      </c>
      <c r="G36" s="2"/>
      <c r="H36" s="2"/>
      <c r="I36" s="2"/>
    </row>
    <row r="37" spans="2:9" ht="19" x14ac:dyDescent="0.25">
      <c r="B37" s="2" t="s">
        <v>110</v>
      </c>
      <c r="C37" s="5">
        <f>0.161*C7</f>
        <v>45.884999999999998</v>
      </c>
      <c r="D37" s="5">
        <v>0</v>
      </c>
      <c r="E37" s="5">
        <v>0</v>
      </c>
      <c r="F37" s="5">
        <f>0.161*C8</f>
        <v>3.22</v>
      </c>
      <c r="G37" s="2"/>
      <c r="H37" s="2"/>
      <c r="I37" s="2"/>
    </row>
    <row r="38" spans="2:9" ht="19" x14ac:dyDescent="0.25">
      <c r="B38" s="2" t="s">
        <v>124</v>
      </c>
      <c r="C38" s="5">
        <f>C11*C2</f>
        <v>324.39799999999997</v>
      </c>
      <c r="D38" s="5"/>
      <c r="E38" s="5"/>
      <c r="F38" s="5"/>
      <c r="G38" s="2"/>
      <c r="H38" s="2"/>
      <c r="I38" s="2"/>
    </row>
    <row r="39" spans="2:9" ht="19" x14ac:dyDescent="0.25">
      <c r="B39" s="26" t="s">
        <v>142</v>
      </c>
      <c r="C39" s="42">
        <f>E36*C4+F37</f>
        <v>15.680800000000001</v>
      </c>
      <c r="D39" s="5"/>
      <c r="E39" s="5"/>
      <c r="F39" s="5"/>
      <c r="G39" s="2"/>
      <c r="H39" s="2"/>
      <c r="I39" s="2"/>
    </row>
    <row r="40" spans="2:9" ht="19" x14ac:dyDescent="0.25">
      <c r="B40" s="26" t="s">
        <v>140</v>
      </c>
      <c r="C40" s="42">
        <f>(C35+C37+C38)*C2+E36*C4+F37</f>
        <v>139.91132599999997</v>
      </c>
      <c r="D40" s="5"/>
      <c r="E40" s="5"/>
      <c r="F40" s="5"/>
      <c r="G40" s="2"/>
      <c r="H40" s="2"/>
      <c r="I40" s="2"/>
    </row>
    <row r="41" spans="2:9" ht="19" x14ac:dyDescent="0.25">
      <c r="B41" s="26" t="s">
        <v>141</v>
      </c>
      <c r="C41" s="27">
        <v>2416</v>
      </c>
      <c r="D41" s="5"/>
      <c r="E41" s="5"/>
      <c r="F41" s="5"/>
      <c r="G41" s="2"/>
      <c r="H41" s="2"/>
      <c r="I41" s="2"/>
    </row>
    <row r="42" spans="2:9" ht="19" x14ac:dyDescent="0.25">
      <c r="B42" s="26" t="s">
        <v>143</v>
      </c>
      <c r="C42" s="42">
        <v>2.36</v>
      </c>
      <c r="D42" s="5"/>
      <c r="E42" s="5"/>
      <c r="F42" s="5"/>
      <c r="G42" s="2"/>
      <c r="H42" s="2"/>
      <c r="I42" s="2"/>
    </row>
    <row r="43" spans="2:9" ht="19" x14ac:dyDescent="0.25">
      <c r="B43" s="26" t="s">
        <v>144</v>
      </c>
      <c r="C43" s="27">
        <v>2.8</v>
      </c>
      <c r="D43" s="5"/>
      <c r="E43" s="5"/>
      <c r="F43" s="5"/>
      <c r="G43" s="2"/>
      <c r="H43" s="2"/>
      <c r="I43" s="2"/>
    </row>
    <row r="44" spans="2:9" ht="19" x14ac:dyDescent="0.25">
      <c r="B44" s="2"/>
      <c r="C44" s="5"/>
      <c r="D44" s="5"/>
      <c r="E44" s="5"/>
      <c r="F44" s="5"/>
      <c r="G44" s="2"/>
      <c r="H44" s="2"/>
      <c r="I44" s="2"/>
    </row>
    <row r="45" spans="2:9" ht="21" x14ac:dyDescent="0.25">
      <c r="B45" s="41" t="s">
        <v>114</v>
      </c>
      <c r="C45" s="5"/>
      <c r="D45" s="5"/>
      <c r="E45" s="5"/>
      <c r="F45" s="5"/>
      <c r="G45" s="2"/>
      <c r="H45" s="2"/>
      <c r="I45" s="2"/>
    </row>
    <row r="46" spans="2:9" ht="19" x14ac:dyDescent="0.25">
      <c r="B46" s="2" t="s">
        <v>87</v>
      </c>
      <c r="C46" s="5">
        <v>3240</v>
      </c>
      <c r="D46" s="5">
        <v>0</v>
      </c>
      <c r="E46" s="5">
        <v>0</v>
      </c>
      <c r="F46" s="5">
        <v>0</v>
      </c>
      <c r="G46" s="2"/>
      <c r="H46" s="2"/>
      <c r="I46" s="2"/>
    </row>
    <row r="47" spans="2:9" ht="19" x14ac:dyDescent="0.25">
      <c r="B47" s="2" t="s">
        <v>109</v>
      </c>
      <c r="C47" s="5">
        <v>0</v>
      </c>
      <c r="D47" s="5">
        <v>0</v>
      </c>
      <c r="E47" s="5">
        <v>264</v>
      </c>
      <c r="F47" s="5">
        <v>0</v>
      </c>
      <c r="G47" s="2"/>
      <c r="H47" s="2"/>
      <c r="I47" s="2"/>
    </row>
    <row r="48" spans="2:9" ht="19" x14ac:dyDescent="0.25">
      <c r="B48" s="2" t="s">
        <v>110</v>
      </c>
      <c r="C48" s="5">
        <f>0.206*'CO2 emissions (2)'!C7</f>
        <v>58.709999999999994</v>
      </c>
      <c r="D48" s="5">
        <v>0</v>
      </c>
      <c r="E48" s="5">
        <v>0</v>
      </c>
      <c r="F48" s="5">
        <f>0.206*C8</f>
        <v>4.12</v>
      </c>
      <c r="G48" s="2"/>
      <c r="H48" s="2"/>
      <c r="I48" s="2"/>
    </row>
    <row r="49" spans="2:9" ht="19" x14ac:dyDescent="0.25">
      <c r="B49" s="2" t="s">
        <v>123</v>
      </c>
      <c r="C49" s="5">
        <v>648</v>
      </c>
      <c r="D49" s="5">
        <v>3.5</v>
      </c>
      <c r="E49" s="5"/>
      <c r="F49" s="5"/>
      <c r="G49" s="2"/>
      <c r="H49" s="2"/>
      <c r="I49" s="2"/>
    </row>
    <row r="50" spans="2:9" ht="19" x14ac:dyDescent="0.25">
      <c r="B50" s="26" t="s">
        <v>142</v>
      </c>
      <c r="C50" s="42">
        <f>E47*C4+F48</f>
        <v>66.423999999999992</v>
      </c>
      <c r="D50" s="5"/>
      <c r="E50" s="5"/>
      <c r="F50" s="5"/>
      <c r="G50" s="2"/>
      <c r="H50" s="2"/>
      <c r="I50" s="2"/>
    </row>
    <row r="51" spans="2:9" ht="19" x14ac:dyDescent="0.25">
      <c r="B51" s="26" t="s">
        <v>140</v>
      </c>
      <c r="C51" s="42">
        <f>(C46+C48+C49)*C2+D49*C3+C50</f>
        <v>548.09762000000001</v>
      </c>
      <c r="D51" s="5"/>
      <c r="E51" s="5"/>
      <c r="F51" s="5"/>
      <c r="G51" s="2"/>
      <c r="H51" s="2"/>
      <c r="I51" s="2"/>
    </row>
    <row r="52" spans="2:9" ht="19" x14ac:dyDescent="0.25">
      <c r="B52" s="26" t="s">
        <v>141</v>
      </c>
      <c r="C52" s="27">
        <v>1906</v>
      </c>
      <c r="D52" s="5"/>
      <c r="E52" s="5"/>
      <c r="F52" s="5"/>
      <c r="G52" s="2"/>
      <c r="H52" s="2"/>
      <c r="I52" s="2"/>
    </row>
    <row r="53" spans="2:9" ht="19" x14ac:dyDescent="0.25">
      <c r="B53" s="26" t="s">
        <v>143</v>
      </c>
      <c r="C53" s="27">
        <v>4.95</v>
      </c>
      <c r="D53" s="5"/>
      <c r="E53" s="5"/>
      <c r="F53" s="5"/>
      <c r="G53" s="2"/>
      <c r="H53" s="2"/>
      <c r="I53" s="2"/>
    </row>
    <row r="54" spans="2:9" ht="19" x14ac:dyDescent="0.25">
      <c r="B54" s="26" t="s">
        <v>144</v>
      </c>
      <c r="C54" s="27">
        <v>5.57</v>
      </c>
      <c r="D54" s="5"/>
      <c r="E54" s="5"/>
      <c r="F54" s="5"/>
      <c r="G54" s="2"/>
      <c r="H54" s="2"/>
      <c r="I54" s="2"/>
    </row>
    <row r="55" spans="2:9" ht="19" x14ac:dyDescent="0.25">
      <c r="B55" s="2"/>
      <c r="C55" s="5"/>
      <c r="D55" s="5"/>
      <c r="E55" s="5"/>
      <c r="F55" s="5"/>
      <c r="G55" s="2"/>
      <c r="H55" s="2"/>
      <c r="I55" s="2"/>
    </row>
    <row r="56" spans="2:9" ht="21" x14ac:dyDescent="0.25">
      <c r="B56" s="41" t="s">
        <v>115</v>
      </c>
      <c r="C56" s="5"/>
      <c r="D56" s="5"/>
      <c r="E56" s="5"/>
      <c r="F56" s="5"/>
      <c r="G56" s="2"/>
      <c r="H56" s="2"/>
      <c r="I56" s="2"/>
    </row>
    <row r="57" spans="2:9" ht="19" x14ac:dyDescent="0.25">
      <c r="B57" s="2" t="s">
        <v>87</v>
      </c>
      <c r="C57" s="5">
        <v>3240</v>
      </c>
      <c r="D57" s="5">
        <v>0</v>
      </c>
      <c r="E57" s="5">
        <v>0</v>
      </c>
      <c r="F57" s="5">
        <v>0</v>
      </c>
      <c r="G57" s="2"/>
      <c r="H57" s="2"/>
      <c r="I57" s="2"/>
    </row>
    <row r="58" spans="2:9" ht="19" x14ac:dyDescent="0.25">
      <c r="B58" s="2" t="s">
        <v>109</v>
      </c>
      <c r="C58" s="5">
        <v>0</v>
      </c>
      <c r="D58" s="5">
        <v>0</v>
      </c>
      <c r="E58" s="5">
        <v>264</v>
      </c>
      <c r="F58" s="5">
        <v>0</v>
      </c>
      <c r="G58" s="2"/>
      <c r="H58" s="2"/>
      <c r="I58" s="2"/>
    </row>
    <row r="59" spans="2:9" ht="19" x14ac:dyDescent="0.25">
      <c r="B59" s="2" t="s">
        <v>110</v>
      </c>
      <c r="C59" s="5">
        <f>0.206*C7</f>
        <v>58.709999999999994</v>
      </c>
      <c r="D59" s="5">
        <v>0</v>
      </c>
      <c r="E59" s="5">
        <v>0</v>
      </c>
      <c r="F59" s="5">
        <f>0.206*C8</f>
        <v>4.12</v>
      </c>
      <c r="G59" s="2"/>
      <c r="H59" s="2"/>
      <c r="I59" s="2"/>
    </row>
    <row r="60" spans="2:9" ht="19" x14ac:dyDescent="0.25">
      <c r="B60" s="2" t="s">
        <v>122</v>
      </c>
      <c r="C60" s="5">
        <v>408</v>
      </c>
      <c r="G60" s="2"/>
      <c r="H60" s="2"/>
      <c r="I60" s="2"/>
    </row>
    <row r="61" spans="2:9" ht="19" x14ac:dyDescent="0.25">
      <c r="B61" s="26" t="s">
        <v>142</v>
      </c>
      <c r="C61" s="42">
        <f>E58*C4+F59</f>
        <v>66.423999999999992</v>
      </c>
      <c r="D61" s="5"/>
      <c r="E61" s="5"/>
      <c r="F61" s="5"/>
      <c r="G61" s="2"/>
      <c r="H61" s="2"/>
      <c r="I61" s="2"/>
    </row>
    <row r="62" spans="2:9" ht="19" x14ac:dyDescent="0.25">
      <c r="B62" s="26" t="s">
        <v>140</v>
      </c>
      <c r="C62" s="42">
        <f>(C57+C59+C60)*C2+C61</f>
        <v>518.64261999999997</v>
      </c>
      <c r="D62" s="5"/>
      <c r="E62" s="5"/>
      <c r="F62" s="5"/>
      <c r="G62" s="2"/>
      <c r="H62" s="2"/>
      <c r="I62" s="2"/>
    </row>
    <row r="63" spans="2:9" ht="19" x14ac:dyDescent="0.25">
      <c r="B63" s="26" t="s">
        <v>141</v>
      </c>
      <c r="C63" s="27">
        <v>2939</v>
      </c>
      <c r="D63" s="5"/>
      <c r="E63" s="5"/>
      <c r="F63" s="5"/>
      <c r="G63" s="2"/>
      <c r="H63" s="2"/>
      <c r="I63" s="2"/>
    </row>
    <row r="64" spans="2:9" ht="19" x14ac:dyDescent="0.25">
      <c r="B64" s="26" t="s">
        <v>143</v>
      </c>
      <c r="C64" s="27">
        <v>4.2060000000000004</v>
      </c>
      <c r="D64" s="5"/>
      <c r="E64" s="5"/>
      <c r="F64" s="5"/>
      <c r="G64" s="2"/>
      <c r="H64" s="2"/>
      <c r="I64" s="2"/>
    </row>
    <row r="65" spans="2:9" ht="19" x14ac:dyDescent="0.25">
      <c r="B65" s="26" t="s">
        <v>144</v>
      </c>
      <c r="C65" s="27">
        <v>3.79</v>
      </c>
      <c r="D65" s="5"/>
      <c r="E65" s="5"/>
      <c r="F65" s="5"/>
      <c r="G65" s="2"/>
      <c r="H65" s="2"/>
      <c r="I65" s="2"/>
    </row>
    <row r="66" spans="2:9" ht="19" x14ac:dyDescent="0.25">
      <c r="B66" s="2"/>
      <c r="C66" s="5"/>
      <c r="D66" s="5"/>
      <c r="E66" s="5"/>
      <c r="F66" s="5"/>
      <c r="G66" s="2"/>
      <c r="H66" s="2"/>
      <c r="I66" s="2"/>
    </row>
    <row r="67" spans="2:9" ht="21" x14ac:dyDescent="0.25">
      <c r="B67" s="41" t="s">
        <v>116</v>
      </c>
      <c r="C67" s="5"/>
      <c r="D67" s="5"/>
      <c r="E67" s="5"/>
      <c r="F67" s="5"/>
      <c r="G67" s="2"/>
      <c r="H67" s="2"/>
      <c r="I67" s="2"/>
    </row>
    <row r="68" spans="2:9" ht="19" x14ac:dyDescent="0.25">
      <c r="B68" s="2" t="s">
        <v>87</v>
      </c>
      <c r="C68" s="5">
        <v>3240</v>
      </c>
      <c r="D68" s="5">
        <v>0</v>
      </c>
      <c r="E68" s="5">
        <v>0</v>
      </c>
      <c r="F68" s="5">
        <v>0</v>
      </c>
      <c r="G68" s="2"/>
      <c r="H68" s="2"/>
      <c r="I68" s="2"/>
    </row>
    <row r="69" spans="2:9" ht="19" x14ac:dyDescent="0.25">
      <c r="B69" s="2" t="s">
        <v>109</v>
      </c>
      <c r="C69" s="5">
        <v>0</v>
      </c>
      <c r="D69" s="5">
        <v>0</v>
      </c>
      <c r="E69" s="5">
        <v>264</v>
      </c>
      <c r="F69" s="5">
        <v>0</v>
      </c>
      <c r="G69" s="2"/>
      <c r="H69" s="2"/>
      <c r="I69" s="2"/>
    </row>
    <row r="70" spans="2:9" ht="19" x14ac:dyDescent="0.25">
      <c r="B70" s="2" t="s">
        <v>110</v>
      </c>
      <c r="C70" s="43">
        <f>0.136*C7</f>
        <v>38.760000000000005</v>
      </c>
      <c r="D70" s="5">
        <v>0</v>
      </c>
      <c r="E70" s="5">
        <v>0</v>
      </c>
      <c r="F70" s="43">
        <f>0.136*C8</f>
        <v>2.72</v>
      </c>
      <c r="G70" s="2"/>
      <c r="H70" s="2"/>
      <c r="I70" s="2"/>
    </row>
    <row r="71" spans="2:9" ht="19" x14ac:dyDescent="0.25">
      <c r="B71" s="2" t="s">
        <v>121</v>
      </c>
      <c r="C71" s="5"/>
      <c r="D71" s="5"/>
      <c r="E71" s="5"/>
      <c r="F71" s="5">
        <f>C10</f>
        <v>481</v>
      </c>
      <c r="G71" s="2"/>
      <c r="H71" s="2"/>
      <c r="I71" s="2"/>
    </row>
    <row r="72" spans="2:9" ht="19" x14ac:dyDescent="0.25">
      <c r="B72" s="26" t="s">
        <v>142</v>
      </c>
      <c r="C72" s="42">
        <f>E69*C4+F70+F71</f>
        <v>546.024</v>
      </c>
      <c r="D72" s="5"/>
      <c r="E72" s="5"/>
      <c r="F72" s="5"/>
      <c r="G72" s="2"/>
      <c r="H72" s="2"/>
      <c r="I72" s="2"/>
    </row>
    <row r="73" spans="2:9" ht="19" x14ac:dyDescent="0.25">
      <c r="B73" s="26" t="s">
        <v>140</v>
      </c>
      <c r="C73" s="42">
        <f>C72+(C68+C70)*C2</f>
        <v>946.03272000000004</v>
      </c>
      <c r="D73" s="5"/>
      <c r="E73" s="5"/>
      <c r="F73" s="5"/>
      <c r="G73" s="2"/>
      <c r="H73" s="2"/>
      <c r="I73" s="2"/>
    </row>
    <row r="74" spans="2:9" ht="19" x14ac:dyDescent="0.25">
      <c r="B74" s="26" t="s">
        <v>141</v>
      </c>
      <c r="C74" s="27">
        <v>4802</v>
      </c>
      <c r="D74" s="5"/>
      <c r="E74" s="5"/>
      <c r="F74" s="5"/>
      <c r="G74" s="2"/>
      <c r="H74" s="2"/>
      <c r="I74" s="2"/>
    </row>
    <row r="75" spans="2:9" ht="19" x14ac:dyDescent="0.25">
      <c r="B75" s="26" t="s">
        <v>143</v>
      </c>
      <c r="C75" s="27">
        <v>4.1360000000000001</v>
      </c>
      <c r="D75" s="5"/>
      <c r="E75" s="5"/>
      <c r="F75" s="5"/>
      <c r="G75" s="2"/>
      <c r="H75" s="2"/>
      <c r="I75" s="2"/>
    </row>
    <row r="76" spans="2:9" ht="19" x14ac:dyDescent="0.25">
      <c r="B76" s="26" t="s">
        <v>144</v>
      </c>
      <c r="C76" s="27">
        <v>6.359</v>
      </c>
      <c r="D76" s="5"/>
      <c r="E76" s="5"/>
      <c r="F76" s="5"/>
      <c r="G76" s="2"/>
      <c r="H76" s="2"/>
      <c r="I76" s="2"/>
    </row>
    <row r="77" spans="2:9" ht="19" x14ac:dyDescent="0.25">
      <c r="B77" s="2"/>
      <c r="C77" s="5"/>
      <c r="D77" s="5"/>
      <c r="E77" s="5"/>
      <c r="F77" s="5"/>
      <c r="G77" s="2"/>
      <c r="H77" s="2"/>
      <c r="I77" s="2"/>
    </row>
    <row r="78" spans="2:9" ht="21" x14ac:dyDescent="0.25">
      <c r="B78" s="41" t="s">
        <v>117</v>
      </c>
      <c r="C78" s="5"/>
      <c r="D78" s="5"/>
      <c r="E78" s="5"/>
      <c r="F78" s="5"/>
      <c r="G78" s="2"/>
      <c r="H78" s="2"/>
      <c r="I78" s="2"/>
    </row>
    <row r="79" spans="2:9" ht="19" x14ac:dyDescent="0.25">
      <c r="B79" s="2" t="s">
        <v>87</v>
      </c>
      <c r="C79" s="5">
        <f>0.6*3240</f>
        <v>1944</v>
      </c>
      <c r="D79" s="5">
        <v>0</v>
      </c>
      <c r="E79" s="5">
        <v>0</v>
      </c>
      <c r="F79" s="5">
        <v>0</v>
      </c>
      <c r="G79" s="2"/>
      <c r="H79" s="2"/>
      <c r="I79" s="2"/>
    </row>
    <row r="80" spans="2:9" ht="19" x14ac:dyDescent="0.25">
      <c r="B80" s="2" t="s">
        <v>109</v>
      </c>
      <c r="C80" s="5">
        <v>0</v>
      </c>
      <c r="D80" s="5">
        <v>0</v>
      </c>
      <c r="E80" s="5">
        <f>0.6*264</f>
        <v>158.4</v>
      </c>
      <c r="F80" s="5">
        <v>0</v>
      </c>
      <c r="G80" s="2"/>
      <c r="H80" s="2"/>
      <c r="I80" s="2"/>
    </row>
    <row r="81" spans="2:9" ht="19" x14ac:dyDescent="0.25">
      <c r="B81" s="2" t="s">
        <v>110</v>
      </c>
      <c r="C81" s="43">
        <f>0.6*C7</f>
        <v>171</v>
      </c>
      <c r="D81" s="5">
        <v>0</v>
      </c>
      <c r="E81" s="5">
        <v>0</v>
      </c>
      <c r="F81" s="43">
        <f>0.6*C8</f>
        <v>12</v>
      </c>
      <c r="G81" s="2"/>
      <c r="H81" s="2"/>
      <c r="I81" s="2"/>
    </row>
    <row r="82" spans="2:9" ht="19" x14ac:dyDescent="0.25">
      <c r="B82" s="2" t="s">
        <v>118</v>
      </c>
      <c r="C82" s="5">
        <f>0.5*C11*C2</f>
        <v>162.19899999999998</v>
      </c>
      <c r="D82" s="5"/>
      <c r="E82" s="5"/>
      <c r="F82" s="5"/>
      <c r="G82" s="2"/>
      <c r="H82" s="2"/>
      <c r="I82" s="2"/>
    </row>
    <row r="83" spans="2:9" ht="19" x14ac:dyDescent="0.25">
      <c r="B83" s="2" t="s">
        <v>119</v>
      </c>
      <c r="C83" s="5">
        <f>0.25*648</f>
        <v>162</v>
      </c>
      <c r="D83" s="5">
        <f>0.25*3.5</f>
        <v>0.875</v>
      </c>
      <c r="E83" s="5"/>
      <c r="F83" s="5"/>
      <c r="G83" s="2"/>
      <c r="H83" s="2"/>
      <c r="I83" s="2"/>
    </row>
    <row r="84" spans="2:9" ht="19" x14ac:dyDescent="0.25">
      <c r="B84" s="2" t="s">
        <v>120</v>
      </c>
      <c r="C84" s="5">
        <f>0.25*408</f>
        <v>102</v>
      </c>
      <c r="D84" s="5"/>
      <c r="E84" s="5"/>
      <c r="F84" s="5"/>
      <c r="G84" s="2"/>
      <c r="H84" s="2"/>
      <c r="I84" s="2"/>
    </row>
    <row r="85" spans="2:9" ht="19" x14ac:dyDescent="0.25">
      <c r="B85" s="26" t="s">
        <v>142</v>
      </c>
      <c r="C85" s="42">
        <f>E80*C4+F81</f>
        <v>49.382399999999997</v>
      </c>
      <c r="D85" s="5"/>
      <c r="E85" s="5"/>
      <c r="F85" s="5"/>
      <c r="G85" s="2"/>
      <c r="H85" s="2"/>
      <c r="I85" s="2"/>
    </row>
    <row r="86" spans="2:9" ht="19" x14ac:dyDescent="0.25">
      <c r="B86" s="26" t="s">
        <v>140</v>
      </c>
      <c r="C86" s="42">
        <f>SUM(C79:C84)*C2+D83*C3+C85</f>
        <v>359.452428</v>
      </c>
      <c r="D86" s="5"/>
      <c r="E86" s="5"/>
      <c r="F86" s="5"/>
      <c r="G86" s="2"/>
      <c r="H86" s="2"/>
      <c r="I86" s="2"/>
    </row>
    <row r="87" spans="2:9" ht="19" x14ac:dyDescent="0.25">
      <c r="B87" s="26" t="s">
        <v>141</v>
      </c>
      <c r="C87" s="27">
        <v>2491</v>
      </c>
      <c r="D87" s="5"/>
      <c r="E87" s="5"/>
      <c r="F87" s="5"/>
      <c r="G87" s="2"/>
      <c r="H87" s="2"/>
      <c r="I87" s="2"/>
    </row>
    <row r="88" spans="2:9" ht="19" x14ac:dyDescent="0.25">
      <c r="B88" s="26" t="s">
        <v>143</v>
      </c>
      <c r="C88" s="27">
        <v>3.68</v>
      </c>
      <c r="D88" s="5"/>
      <c r="E88" s="5"/>
      <c r="F88" s="5"/>
    </row>
    <row r="89" spans="2:9" ht="19" x14ac:dyDescent="0.25">
      <c r="B89" s="26" t="s">
        <v>144</v>
      </c>
      <c r="C89" s="27">
        <v>4.8499999999999996</v>
      </c>
      <c r="D89" s="5"/>
      <c r="E89" s="5"/>
      <c r="F89" s="5"/>
    </row>
    <row r="96" spans="2:9" x14ac:dyDescent="0.2">
      <c r="C96" s="4" t="s">
        <v>150</v>
      </c>
      <c r="D96" s="4" t="s">
        <v>158</v>
      </c>
      <c r="E96" s="4" t="s">
        <v>159</v>
      </c>
      <c r="F96" s="4" t="s">
        <v>160</v>
      </c>
    </row>
    <row r="97" spans="2:6" x14ac:dyDescent="0.2">
      <c r="B97" t="s">
        <v>151</v>
      </c>
      <c r="C97" s="4">
        <v>4.05</v>
      </c>
      <c r="D97" s="4">
        <v>82.3</v>
      </c>
      <c r="E97" s="4">
        <v>512</v>
      </c>
      <c r="F97" s="4">
        <v>5059</v>
      </c>
    </row>
    <row r="98" spans="2:6" x14ac:dyDescent="0.2">
      <c r="B98" t="s">
        <v>153</v>
      </c>
      <c r="C98" s="4">
        <v>2.36</v>
      </c>
      <c r="D98" s="4">
        <v>15.7</v>
      </c>
      <c r="E98" s="4">
        <v>139.9</v>
      </c>
      <c r="F98" s="4">
        <v>2416</v>
      </c>
    </row>
    <row r="99" spans="2:6" x14ac:dyDescent="0.2">
      <c r="B99" t="s">
        <v>154</v>
      </c>
      <c r="C99" s="4">
        <v>4.95</v>
      </c>
      <c r="D99" s="4">
        <v>66.400000000000006</v>
      </c>
      <c r="E99" s="4">
        <v>548.1</v>
      </c>
      <c r="F99" s="4">
        <v>1906</v>
      </c>
    </row>
    <row r="100" spans="2:6" x14ac:dyDescent="0.2">
      <c r="B100" t="s">
        <v>155</v>
      </c>
      <c r="C100" s="4">
        <v>4.2</v>
      </c>
      <c r="D100" s="4">
        <v>66.400000000000006</v>
      </c>
      <c r="E100" s="4">
        <v>518.6</v>
      </c>
      <c r="F100" s="4">
        <v>2939</v>
      </c>
    </row>
    <row r="101" spans="2:6" x14ac:dyDescent="0.2">
      <c r="B101" t="s">
        <v>204</v>
      </c>
      <c r="C101" s="4">
        <v>0.81100000000000005</v>
      </c>
      <c r="D101" s="4">
        <v>16.46</v>
      </c>
      <c r="E101" s="4">
        <v>102.4</v>
      </c>
      <c r="F101" s="4">
        <v>1012</v>
      </c>
    </row>
    <row r="102" spans="2:6" x14ac:dyDescent="0.2">
      <c r="B102" t="s">
        <v>157</v>
      </c>
      <c r="C102" s="4">
        <v>3.68</v>
      </c>
      <c r="D102" s="4">
        <v>49.4</v>
      </c>
      <c r="E102" s="4">
        <v>359.5</v>
      </c>
      <c r="F102" s="4">
        <v>2491</v>
      </c>
    </row>
    <row r="121" spans="2:6" x14ac:dyDescent="0.2">
      <c r="B121" t="s">
        <v>164</v>
      </c>
    </row>
    <row r="122" spans="2:6" x14ac:dyDescent="0.2">
      <c r="C122" s="4" t="s">
        <v>150</v>
      </c>
      <c r="D122" s="4" t="s">
        <v>162</v>
      </c>
      <c r="E122" s="4" t="s">
        <v>163</v>
      </c>
    </row>
    <row r="123" spans="2:6" x14ac:dyDescent="0.2">
      <c r="C123" s="4">
        <v>4.05</v>
      </c>
      <c r="D123" s="4">
        <v>82.3</v>
      </c>
      <c r="E123" s="4">
        <v>512</v>
      </c>
    </row>
    <row r="124" spans="2:6" x14ac:dyDescent="0.2">
      <c r="C124" s="4">
        <v>2.36</v>
      </c>
      <c r="D124" s="4">
        <v>15.7</v>
      </c>
      <c r="E124" s="4">
        <v>139.9</v>
      </c>
    </row>
    <row r="125" spans="2:6" x14ac:dyDescent="0.2">
      <c r="C125" s="4">
        <v>4.95</v>
      </c>
      <c r="D125" s="4">
        <v>66.400000000000006</v>
      </c>
      <c r="E125" s="4">
        <v>548.1</v>
      </c>
    </row>
    <row r="126" spans="2:6" x14ac:dyDescent="0.2">
      <c r="C126" s="4">
        <v>4.2</v>
      </c>
      <c r="D126" s="4">
        <v>66.400000000000006</v>
      </c>
      <c r="E126" s="4">
        <v>518.6</v>
      </c>
    </row>
    <row r="127" spans="2:6" x14ac:dyDescent="0.2">
      <c r="C127" s="4">
        <v>3.68</v>
      </c>
      <c r="D127" s="4">
        <v>49.4</v>
      </c>
      <c r="E127" s="4">
        <v>359.5</v>
      </c>
      <c r="F127" s="44" t="s">
        <v>161</v>
      </c>
    </row>
    <row r="128" spans="2:6" x14ac:dyDescent="0.2">
      <c r="C128" s="4"/>
      <c r="D128" s="4"/>
      <c r="E128" s="4"/>
      <c r="F128" s="4">
        <f>_xlfn.QUARTILE.INC(E97:E102, 3) - _xlfn.QUARTILE.INC(E97:E102, 1)</f>
        <v>322.15000000000003</v>
      </c>
    </row>
    <row r="129" spans="6:6" x14ac:dyDescent="0.2">
      <c r="F129" s="4">
        <f>_xlfn.QUARTILE.INC(E97:E102, 3) + 1.5 * F128</f>
        <v>1000.1750000000001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AB9C-1779-7F48-9156-BC2A9DA1D2CB}">
  <dimension ref="D46:R59"/>
  <sheetViews>
    <sheetView topLeftCell="A11" workbookViewId="0">
      <selection activeCell="M9" sqref="M9"/>
    </sheetView>
  </sheetViews>
  <sheetFormatPr baseColWidth="10" defaultRowHeight="16" x14ac:dyDescent="0.2"/>
  <sheetData>
    <row r="46" spans="4:18" x14ac:dyDescent="0.2">
      <c r="D46" t="s">
        <v>165</v>
      </c>
      <c r="F46" s="4">
        <v>0</v>
      </c>
      <c r="G46" s="4">
        <v>1</v>
      </c>
      <c r="H46" s="4">
        <v>2</v>
      </c>
      <c r="I46" s="4">
        <v>3</v>
      </c>
      <c r="J46" s="4">
        <v>4</v>
      </c>
      <c r="K46" s="4">
        <v>5</v>
      </c>
      <c r="L46" s="4">
        <v>6</v>
      </c>
      <c r="M46" s="4">
        <v>7</v>
      </c>
      <c r="N46" s="4">
        <v>8</v>
      </c>
      <c r="O46" s="4">
        <v>9</v>
      </c>
      <c r="P46" s="4">
        <v>10</v>
      </c>
      <c r="Q46" s="4">
        <v>11</v>
      </c>
      <c r="R46" s="4">
        <v>12</v>
      </c>
    </row>
    <row r="47" spans="4:18" x14ac:dyDescent="0.2">
      <c r="E47">
        <v>0</v>
      </c>
      <c r="F47" s="4">
        <v>0</v>
      </c>
      <c r="G47" s="4" t="s">
        <v>166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 t="s">
        <v>168</v>
      </c>
      <c r="O47" s="4" t="s">
        <v>167</v>
      </c>
      <c r="P47" s="4">
        <v>0</v>
      </c>
      <c r="Q47" s="4" t="s">
        <v>169</v>
      </c>
      <c r="R47" s="4">
        <v>0</v>
      </c>
    </row>
    <row r="48" spans="4:18" x14ac:dyDescent="0.2">
      <c r="E48">
        <v>1</v>
      </c>
      <c r="F48" s="4">
        <v>0</v>
      </c>
      <c r="G48" s="4">
        <v>0</v>
      </c>
      <c r="H48" s="4" t="s">
        <v>170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5:18" x14ac:dyDescent="0.2">
      <c r="E49">
        <v>2</v>
      </c>
      <c r="F49" s="4">
        <v>0</v>
      </c>
      <c r="G49" s="4">
        <v>0</v>
      </c>
      <c r="H49" s="4">
        <v>0</v>
      </c>
      <c r="I49" s="4" t="s">
        <v>171</v>
      </c>
      <c r="J49" s="4" t="s">
        <v>172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</row>
    <row r="50" spans="5:18" x14ac:dyDescent="0.2">
      <c r="E50">
        <v>3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 t="s">
        <v>173</v>
      </c>
      <c r="L50" s="4" t="s">
        <v>174</v>
      </c>
      <c r="M50" s="4" t="s">
        <v>175</v>
      </c>
      <c r="N50" s="4" t="s">
        <v>176</v>
      </c>
      <c r="O50" s="4" t="s">
        <v>177</v>
      </c>
      <c r="P50" s="4">
        <v>0</v>
      </c>
      <c r="Q50" s="4">
        <v>0</v>
      </c>
      <c r="R50" s="4">
        <v>0</v>
      </c>
    </row>
    <row r="51" spans="5:18" x14ac:dyDescent="0.2">
      <c r="E51">
        <v>4</v>
      </c>
      <c r="F51" s="4">
        <v>0</v>
      </c>
      <c r="G51" s="4">
        <v>0</v>
      </c>
      <c r="H51" s="4" t="s">
        <v>178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 t="s">
        <v>179</v>
      </c>
      <c r="O51" s="4" t="s">
        <v>180</v>
      </c>
      <c r="P51" s="4">
        <v>0</v>
      </c>
      <c r="Q51" s="4" t="s">
        <v>181</v>
      </c>
      <c r="R51" s="4">
        <v>0</v>
      </c>
    </row>
    <row r="52" spans="5:18" x14ac:dyDescent="0.2">
      <c r="E52">
        <v>5</v>
      </c>
      <c r="F52" s="4" t="s">
        <v>182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 t="s">
        <v>183</v>
      </c>
      <c r="O52" s="4" t="s">
        <v>184</v>
      </c>
      <c r="P52" s="4">
        <v>0</v>
      </c>
      <c r="Q52" s="4" t="s">
        <v>185</v>
      </c>
      <c r="R52" s="4">
        <v>0</v>
      </c>
    </row>
    <row r="53" spans="5:18" x14ac:dyDescent="0.2">
      <c r="E53">
        <v>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 t="s">
        <v>186</v>
      </c>
      <c r="O53" s="4" t="s">
        <v>187</v>
      </c>
      <c r="P53" s="4">
        <v>0</v>
      </c>
      <c r="Q53" s="4" t="s">
        <v>188</v>
      </c>
      <c r="R53" s="4" t="s">
        <v>189</v>
      </c>
    </row>
    <row r="54" spans="5:18" x14ac:dyDescent="0.2">
      <c r="E54">
        <v>7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 t="s">
        <v>190</v>
      </c>
      <c r="O54" s="4" t="s">
        <v>191</v>
      </c>
      <c r="P54" s="4">
        <v>0</v>
      </c>
      <c r="Q54" s="4" t="s">
        <v>192</v>
      </c>
      <c r="R54" s="4" t="s">
        <v>193</v>
      </c>
    </row>
    <row r="55" spans="5:18" x14ac:dyDescent="0.2">
      <c r="E55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 t="s">
        <v>194</v>
      </c>
      <c r="R55" s="4" t="s">
        <v>195</v>
      </c>
    </row>
    <row r="56" spans="5:18" x14ac:dyDescent="0.2">
      <c r="E56">
        <v>9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 t="s">
        <v>196</v>
      </c>
      <c r="R56" s="4">
        <v>0</v>
      </c>
    </row>
    <row r="57" spans="5:18" x14ac:dyDescent="0.2">
      <c r="E57">
        <v>10</v>
      </c>
      <c r="F57" s="4" t="s">
        <v>197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</row>
    <row r="58" spans="5:18" x14ac:dyDescent="0.2">
      <c r="E58">
        <v>11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5:18" x14ac:dyDescent="0.2">
      <c r="E59">
        <v>12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ABA-86E3-214A-80E6-D4FFEC0798AC}">
  <dimension ref="A2:X34"/>
  <sheetViews>
    <sheetView topLeftCell="A2" workbookViewId="0">
      <selection activeCell="I18" sqref="I18"/>
    </sheetView>
  </sheetViews>
  <sheetFormatPr baseColWidth="10" defaultRowHeight="16" x14ac:dyDescent="0.2"/>
  <cols>
    <col min="10" max="10" width="18.1640625" customWidth="1"/>
    <col min="16" max="16" width="11.6640625" customWidth="1"/>
    <col min="17" max="17" width="11.5" customWidth="1"/>
  </cols>
  <sheetData>
    <row r="2" spans="1:1" ht="26" x14ac:dyDescent="0.3">
      <c r="A2" s="1"/>
    </row>
    <row r="18" spans="3:24" ht="21" x14ac:dyDescent="0.25">
      <c r="C18" s="3" t="s">
        <v>1</v>
      </c>
      <c r="J18" s="3" t="s">
        <v>18</v>
      </c>
      <c r="Q18" s="3" t="s">
        <v>36</v>
      </c>
      <c r="T18" s="3" t="s">
        <v>33</v>
      </c>
      <c r="W18" s="3"/>
    </row>
    <row r="19" spans="3:24" ht="21" x14ac:dyDescent="0.25">
      <c r="C19" s="3" t="s">
        <v>2</v>
      </c>
      <c r="D19" s="6">
        <v>1</v>
      </c>
      <c r="E19" s="6">
        <v>2</v>
      </c>
      <c r="F19" s="6">
        <v>3</v>
      </c>
      <c r="G19" s="6">
        <v>4</v>
      </c>
      <c r="H19" s="6">
        <v>5</v>
      </c>
      <c r="J19" s="3" t="s">
        <v>20</v>
      </c>
      <c r="K19" s="6">
        <v>1</v>
      </c>
      <c r="L19" s="6">
        <v>2</v>
      </c>
      <c r="M19" s="6">
        <v>3</v>
      </c>
      <c r="N19" s="6">
        <v>4</v>
      </c>
      <c r="O19" s="6">
        <v>5</v>
      </c>
      <c r="Q19" s="3" t="s">
        <v>32</v>
      </c>
      <c r="R19" s="6"/>
      <c r="T19" s="3" t="s">
        <v>34</v>
      </c>
      <c r="U19" s="6"/>
      <c r="W19" s="3"/>
      <c r="X19" s="6"/>
    </row>
    <row r="20" spans="3:24" ht="19" x14ac:dyDescent="0.25">
      <c r="C20" s="7">
        <v>1</v>
      </c>
      <c r="D20" s="5">
        <v>0</v>
      </c>
      <c r="E20" s="5">
        <v>1</v>
      </c>
      <c r="F20" s="5">
        <v>0</v>
      </c>
      <c r="G20" s="5">
        <v>0</v>
      </c>
      <c r="H20" s="5">
        <v>1</v>
      </c>
      <c r="J20" s="7">
        <v>1</v>
      </c>
      <c r="K20" s="5">
        <v>0</v>
      </c>
      <c r="L20" s="5">
        <v>105.26</v>
      </c>
      <c r="M20" s="5">
        <v>0</v>
      </c>
      <c r="N20" s="5">
        <v>0</v>
      </c>
      <c r="O20" s="5">
        <v>5.85</v>
      </c>
      <c r="Q20" s="7">
        <v>1</v>
      </c>
      <c r="R20" s="5">
        <v>116.96</v>
      </c>
      <c r="T20" s="7">
        <v>1</v>
      </c>
      <c r="U20" s="5">
        <v>5.85</v>
      </c>
      <c r="W20" s="7"/>
      <c r="X20" s="5"/>
    </row>
    <row r="21" spans="3:24" ht="19" x14ac:dyDescent="0.25">
      <c r="C21" s="7">
        <v>2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J21" s="7">
        <v>2</v>
      </c>
      <c r="K21" s="5">
        <v>0</v>
      </c>
      <c r="L21" s="5">
        <v>0</v>
      </c>
      <c r="M21" s="5">
        <v>100</v>
      </c>
      <c r="N21" s="5">
        <v>0</v>
      </c>
      <c r="O21" s="5">
        <v>0</v>
      </c>
      <c r="Q21" s="7">
        <v>2</v>
      </c>
      <c r="R21" s="5">
        <v>0</v>
      </c>
      <c r="T21" s="7">
        <v>2</v>
      </c>
      <c r="U21" s="5">
        <v>5.26</v>
      </c>
      <c r="W21" s="7"/>
      <c r="X21" s="5"/>
    </row>
    <row r="22" spans="3:24" ht="19" x14ac:dyDescent="0.25">
      <c r="C22" s="7">
        <v>3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J22" s="7">
        <v>3</v>
      </c>
      <c r="K22" s="5">
        <v>0</v>
      </c>
      <c r="L22" s="5">
        <v>0</v>
      </c>
      <c r="M22" s="5">
        <v>0</v>
      </c>
      <c r="N22" s="5">
        <v>95</v>
      </c>
      <c r="O22" s="5">
        <v>0</v>
      </c>
      <c r="Q22" s="7">
        <v>3</v>
      </c>
      <c r="R22" s="5">
        <v>0</v>
      </c>
      <c r="T22" s="7">
        <v>3</v>
      </c>
      <c r="U22" s="5">
        <v>5</v>
      </c>
      <c r="W22" s="7"/>
      <c r="X22" s="5"/>
    </row>
    <row r="23" spans="3:24" ht="19" x14ac:dyDescent="0.25">
      <c r="C23" s="7">
        <v>4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J23" s="7">
        <v>4</v>
      </c>
      <c r="K23" s="5">
        <v>0</v>
      </c>
      <c r="L23" s="5">
        <v>0</v>
      </c>
      <c r="M23" s="5">
        <v>0</v>
      </c>
      <c r="N23" s="5">
        <v>0</v>
      </c>
      <c r="O23" s="5">
        <v>57</v>
      </c>
      <c r="Q23" s="7">
        <v>4</v>
      </c>
      <c r="R23" s="5">
        <v>0</v>
      </c>
      <c r="T23" s="7">
        <v>4</v>
      </c>
      <c r="U23" s="5">
        <v>38</v>
      </c>
      <c r="W23" s="7"/>
      <c r="X23" s="5"/>
    </row>
    <row r="24" spans="3:24" ht="19" x14ac:dyDescent="0.25">
      <c r="C24" s="7">
        <v>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J24" s="7">
        <v>5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Q24" s="7">
        <v>5</v>
      </c>
      <c r="R24" s="5">
        <v>0</v>
      </c>
      <c r="T24" s="7">
        <v>5</v>
      </c>
      <c r="U24" s="5">
        <v>62.85</v>
      </c>
      <c r="W24" s="7"/>
      <c r="X24" s="5"/>
    </row>
    <row r="26" spans="3:24" ht="21" x14ac:dyDescent="0.25">
      <c r="J26" s="15" t="s">
        <v>42</v>
      </c>
      <c r="P26" s="4" t="s">
        <v>43</v>
      </c>
      <c r="Q26" s="4" t="s">
        <v>40</v>
      </c>
    </row>
    <row r="27" spans="3:24" ht="21" x14ac:dyDescent="0.25">
      <c r="J27" s="15" t="s">
        <v>45</v>
      </c>
      <c r="K27" s="6">
        <v>1</v>
      </c>
      <c r="L27" s="6">
        <v>2</v>
      </c>
      <c r="M27" s="6">
        <v>3</v>
      </c>
      <c r="N27" s="6">
        <v>4</v>
      </c>
      <c r="O27" s="6">
        <v>5</v>
      </c>
      <c r="P27" s="6">
        <v>6</v>
      </c>
      <c r="Q27" s="6">
        <v>7</v>
      </c>
    </row>
    <row r="28" spans="3:24" ht="19" x14ac:dyDescent="0.25">
      <c r="J28" s="7">
        <v>1</v>
      </c>
      <c r="K28" s="5">
        <v>0</v>
      </c>
      <c r="L28" s="5">
        <v>105.26</v>
      </c>
      <c r="M28" s="5">
        <v>0</v>
      </c>
      <c r="N28" s="5">
        <v>0</v>
      </c>
      <c r="O28" s="5">
        <v>5.85</v>
      </c>
      <c r="P28" s="4">
        <v>0</v>
      </c>
      <c r="Q28" s="5">
        <v>5.85</v>
      </c>
    </row>
    <row r="29" spans="3:24" ht="19" x14ac:dyDescent="0.25">
      <c r="J29" s="7">
        <v>2</v>
      </c>
      <c r="K29" s="5">
        <v>0</v>
      </c>
      <c r="L29" s="5">
        <v>0</v>
      </c>
      <c r="M29" s="5">
        <v>100</v>
      </c>
      <c r="N29" s="5">
        <v>0</v>
      </c>
      <c r="O29" s="5">
        <v>0</v>
      </c>
      <c r="P29" s="4">
        <v>0</v>
      </c>
      <c r="Q29" s="5">
        <v>5.26</v>
      </c>
    </row>
    <row r="30" spans="3:24" ht="19" x14ac:dyDescent="0.25">
      <c r="J30" s="7">
        <v>3</v>
      </c>
      <c r="K30" s="5">
        <v>0</v>
      </c>
      <c r="L30" s="5">
        <v>0</v>
      </c>
      <c r="M30" s="5">
        <v>0</v>
      </c>
      <c r="N30" s="5">
        <v>95</v>
      </c>
      <c r="O30" s="5">
        <v>0</v>
      </c>
      <c r="P30" s="4">
        <v>0</v>
      </c>
      <c r="Q30" s="5">
        <v>5</v>
      </c>
    </row>
    <row r="31" spans="3:24" ht="19" x14ac:dyDescent="0.25">
      <c r="J31" s="7">
        <v>4</v>
      </c>
      <c r="K31" s="5">
        <v>0</v>
      </c>
      <c r="L31" s="5">
        <v>0</v>
      </c>
      <c r="M31" s="5">
        <v>0</v>
      </c>
      <c r="N31" s="5">
        <v>0</v>
      </c>
      <c r="O31" s="5">
        <v>57</v>
      </c>
      <c r="P31" s="4">
        <v>0</v>
      </c>
      <c r="Q31" s="5">
        <v>38</v>
      </c>
    </row>
    <row r="32" spans="3:24" ht="19" x14ac:dyDescent="0.25">
      <c r="J32" s="7">
        <v>5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4">
        <v>0</v>
      </c>
      <c r="Q32" s="5">
        <v>62.85</v>
      </c>
    </row>
    <row r="33" spans="9:17" ht="19" x14ac:dyDescent="0.25">
      <c r="I33" t="s">
        <v>43</v>
      </c>
      <c r="J33" s="7">
        <v>6</v>
      </c>
      <c r="K33" s="5">
        <v>116.96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9:17" ht="19" x14ac:dyDescent="0.25">
      <c r="I34" t="s">
        <v>40</v>
      </c>
      <c r="J34" s="7">
        <v>7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97D2-726A-6F4E-B0EF-94C24F85599C}">
  <dimension ref="C24:Z43"/>
  <sheetViews>
    <sheetView zoomScale="96" workbookViewId="0">
      <selection activeCell="G15" sqref="G15"/>
    </sheetView>
  </sheetViews>
  <sheetFormatPr baseColWidth="10" defaultRowHeight="16" x14ac:dyDescent="0.2"/>
  <cols>
    <col min="10" max="10" width="11.6640625" customWidth="1"/>
    <col min="11" max="11" width="10.83203125" customWidth="1"/>
  </cols>
  <sheetData>
    <row r="24" spans="3:26" ht="21" x14ac:dyDescent="0.25">
      <c r="C24" s="3" t="s">
        <v>1</v>
      </c>
      <c r="K24" s="3" t="s">
        <v>18</v>
      </c>
      <c r="S24" s="3" t="s">
        <v>36</v>
      </c>
      <c r="V24" s="3" t="s">
        <v>33</v>
      </c>
      <c r="Y24" s="3"/>
    </row>
    <row r="25" spans="3:26" ht="21" x14ac:dyDescent="0.25">
      <c r="C25" s="3" t="s">
        <v>31</v>
      </c>
      <c r="D25" s="6">
        <v>1</v>
      </c>
      <c r="E25" s="6">
        <v>2</v>
      </c>
      <c r="F25" s="6">
        <v>3</v>
      </c>
      <c r="G25" s="6">
        <v>4</v>
      </c>
      <c r="H25" s="6">
        <v>5</v>
      </c>
      <c r="I25" s="6">
        <v>6</v>
      </c>
      <c r="K25" s="3" t="s">
        <v>19</v>
      </c>
      <c r="L25" s="6">
        <v>1</v>
      </c>
      <c r="M25" s="6">
        <v>2</v>
      </c>
      <c r="N25" s="6">
        <v>3</v>
      </c>
      <c r="O25" s="6">
        <v>4</v>
      </c>
      <c r="P25" s="6">
        <v>5</v>
      </c>
      <c r="Q25" s="6">
        <v>6</v>
      </c>
      <c r="S25" s="3" t="s">
        <v>32</v>
      </c>
      <c r="T25" s="6"/>
      <c r="V25" s="3" t="s">
        <v>34</v>
      </c>
      <c r="W25" s="6"/>
      <c r="Y25" s="3"/>
      <c r="Z25" s="6"/>
    </row>
    <row r="26" spans="3:26" ht="19" x14ac:dyDescent="0.25">
      <c r="C26" s="7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1</v>
      </c>
      <c r="K26" s="7">
        <v>1</v>
      </c>
      <c r="L26" s="5">
        <v>0</v>
      </c>
      <c r="M26" s="5">
        <v>73.680000000000007</v>
      </c>
      <c r="N26" s="5">
        <v>0</v>
      </c>
      <c r="O26" s="5">
        <v>0</v>
      </c>
      <c r="P26" s="5">
        <v>0</v>
      </c>
      <c r="Q26" s="5">
        <v>4.09</v>
      </c>
      <c r="S26" s="7">
        <v>1</v>
      </c>
      <c r="T26" s="5">
        <v>81.87</v>
      </c>
      <c r="V26" s="7">
        <v>1</v>
      </c>
      <c r="W26" s="5">
        <v>4.09</v>
      </c>
      <c r="Y26" s="7"/>
      <c r="Z26" s="5"/>
    </row>
    <row r="27" spans="3:26" ht="19" x14ac:dyDescent="0.25">
      <c r="C27" s="7">
        <v>2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K27" s="7">
        <v>2</v>
      </c>
      <c r="L27" s="5">
        <v>0</v>
      </c>
      <c r="M27" s="5">
        <v>0</v>
      </c>
      <c r="N27" s="5">
        <v>70</v>
      </c>
      <c r="O27" s="5">
        <v>0</v>
      </c>
      <c r="P27" s="5">
        <v>0</v>
      </c>
      <c r="Q27" s="5">
        <v>0</v>
      </c>
      <c r="S27" s="7">
        <v>2</v>
      </c>
      <c r="T27" s="5">
        <v>0</v>
      </c>
      <c r="V27" s="7">
        <v>2</v>
      </c>
      <c r="W27" s="5">
        <v>3.68</v>
      </c>
      <c r="Y27" s="7"/>
      <c r="Z27" s="5"/>
    </row>
    <row r="28" spans="3:26" ht="19" x14ac:dyDescent="0.25">
      <c r="C28" s="7">
        <v>3</v>
      </c>
      <c r="D28" s="5">
        <v>0</v>
      </c>
      <c r="E28" s="5">
        <v>0</v>
      </c>
      <c r="F28" s="5">
        <v>0</v>
      </c>
      <c r="G28" s="5">
        <v>1</v>
      </c>
      <c r="H28" s="5">
        <v>1</v>
      </c>
      <c r="I28" s="5">
        <v>0</v>
      </c>
      <c r="K28" s="7">
        <v>3</v>
      </c>
      <c r="L28" s="5">
        <v>0</v>
      </c>
      <c r="M28" s="5">
        <v>0</v>
      </c>
      <c r="N28" s="5">
        <v>0</v>
      </c>
      <c r="O28" s="5">
        <v>61.67</v>
      </c>
      <c r="P28" s="5">
        <v>33.33</v>
      </c>
      <c r="Q28" s="5">
        <v>0</v>
      </c>
      <c r="S28" s="7">
        <v>3</v>
      </c>
      <c r="T28" s="5">
        <v>0</v>
      </c>
      <c r="V28" s="7">
        <v>3</v>
      </c>
      <c r="W28" s="5">
        <v>5</v>
      </c>
      <c r="Y28" s="7"/>
      <c r="Z28" s="5"/>
    </row>
    <row r="29" spans="3:26" ht="19" x14ac:dyDescent="0.25">
      <c r="C29" s="7">
        <v>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K29" s="7">
        <v>4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37</v>
      </c>
      <c r="S29" s="7">
        <v>4</v>
      </c>
      <c r="T29" s="5">
        <v>0</v>
      </c>
      <c r="V29" s="7">
        <v>4</v>
      </c>
      <c r="W29" s="5">
        <v>24.67</v>
      </c>
      <c r="Y29" s="7"/>
      <c r="Z29" s="5"/>
    </row>
    <row r="30" spans="3:26" ht="19" x14ac:dyDescent="0.25">
      <c r="C30" s="7">
        <v>5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1</v>
      </c>
      <c r="K30" s="7">
        <v>5</v>
      </c>
      <c r="L30" s="5">
        <v>0</v>
      </c>
      <c r="M30" s="5">
        <v>0</v>
      </c>
      <c r="N30" s="5">
        <v>30</v>
      </c>
      <c r="O30" s="5">
        <v>0</v>
      </c>
      <c r="P30" s="5">
        <v>0</v>
      </c>
      <c r="Q30" s="5">
        <v>1.67</v>
      </c>
      <c r="S30" s="7">
        <v>5</v>
      </c>
      <c r="T30" s="5">
        <v>0</v>
      </c>
      <c r="V30" s="7">
        <v>5</v>
      </c>
      <c r="W30" s="5">
        <v>1.67</v>
      </c>
      <c r="Y30" s="7"/>
      <c r="Z30" s="5"/>
    </row>
    <row r="31" spans="3:26" ht="19" x14ac:dyDescent="0.25">
      <c r="C31" s="7">
        <v>6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K31" s="7">
        <v>6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S31" s="7">
        <v>6</v>
      </c>
      <c r="T31" s="5">
        <v>0</v>
      </c>
      <c r="V31" s="7">
        <v>6</v>
      </c>
      <c r="W31" s="5">
        <v>42.76</v>
      </c>
      <c r="Y31" s="7"/>
      <c r="Z31" s="5"/>
    </row>
    <row r="34" spans="10:19" ht="21" x14ac:dyDescent="0.25">
      <c r="K34" s="3" t="s">
        <v>44</v>
      </c>
    </row>
    <row r="35" spans="10:19" ht="21" x14ac:dyDescent="0.25">
      <c r="K35" s="3" t="s">
        <v>45</v>
      </c>
      <c r="L35" s="6">
        <v>1</v>
      </c>
      <c r="M35" s="6">
        <v>2</v>
      </c>
      <c r="N35" s="6">
        <v>3</v>
      </c>
      <c r="O35" s="6">
        <v>4</v>
      </c>
      <c r="P35" s="6">
        <v>5</v>
      </c>
      <c r="Q35" s="6">
        <v>6</v>
      </c>
      <c r="R35" s="6">
        <v>7</v>
      </c>
      <c r="S35" s="6">
        <v>8</v>
      </c>
    </row>
    <row r="36" spans="10:19" ht="19" x14ac:dyDescent="0.25">
      <c r="K36" s="7">
        <v>1</v>
      </c>
      <c r="L36" s="5">
        <v>0</v>
      </c>
      <c r="M36" s="5">
        <v>73.680000000000007</v>
      </c>
      <c r="N36" s="5">
        <v>0</v>
      </c>
      <c r="O36" s="5">
        <v>0</v>
      </c>
      <c r="P36" s="5">
        <v>0</v>
      </c>
      <c r="Q36" s="5">
        <v>4.09</v>
      </c>
      <c r="R36" s="5">
        <v>4.09</v>
      </c>
      <c r="S36" s="5">
        <v>0</v>
      </c>
    </row>
    <row r="37" spans="10:19" ht="19" x14ac:dyDescent="0.25">
      <c r="K37" s="7">
        <v>2</v>
      </c>
      <c r="L37" s="5">
        <v>0</v>
      </c>
      <c r="M37" s="5">
        <v>0</v>
      </c>
      <c r="N37" s="5">
        <v>70</v>
      </c>
      <c r="O37" s="5">
        <v>0</v>
      </c>
      <c r="P37" s="5">
        <v>0</v>
      </c>
      <c r="Q37" s="5">
        <v>0</v>
      </c>
      <c r="R37" s="5">
        <v>3.68</v>
      </c>
      <c r="S37" s="5">
        <v>0</v>
      </c>
    </row>
    <row r="38" spans="10:19" ht="19" x14ac:dyDescent="0.25">
      <c r="K38" s="7">
        <v>3</v>
      </c>
      <c r="L38" s="5">
        <v>0</v>
      </c>
      <c r="M38" s="5">
        <v>0</v>
      </c>
      <c r="N38" s="5">
        <v>0</v>
      </c>
      <c r="O38" s="5">
        <v>61.67</v>
      </c>
      <c r="P38" s="5">
        <v>33.33</v>
      </c>
      <c r="Q38" s="5">
        <v>0</v>
      </c>
      <c r="R38" s="5">
        <v>5</v>
      </c>
      <c r="S38" s="5">
        <v>0</v>
      </c>
    </row>
    <row r="39" spans="10:19" ht="19" x14ac:dyDescent="0.25">
      <c r="K39" s="7">
        <v>4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37</v>
      </c>
      <c r="R39" s="5">
        <v>24.67</v>
      </c>
      <c r="S39" s="5">
        <v>0</v>
      </c>
    </row>
    <row r="40" spans="10:19" ht="19" x14ac:dyDescent="0.25">
      <c r="K40" s="7">
        <v>5</v>
      </c>
      <c r="L40" s="5">
        <v>0</v>
      </c>
      <c r="M40" s="5">
        <v>0</v>
      </c>
      <c r="N40" s="5">
        <v>30</v>
      </c>
      <c r="O40" s="5">
        <v>0</v>
      </c>
      <c r="P40" s="5">
        <v>0</v>
      </c>
      <c r="Q40" s="5">
        <v>1.67</v>
      </c>
      <c r="R40" s="5">
        <v>1.67</v>
      </c>
      <c r="S40" s="5">
        <v>0</v>
      </c>
    </row>
    <row r="41" spans="10:19" ht="19" x14ac:dyDescent="0.25">
      <c r="K41" s="7">
        <v>6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42.76</v>
      </c>
      <c r="S41" s="5">
        <v>0</v>
      </c>
    </row>
    <row r="42" spans="10:19" ht="19" x14ac:dyDescent="0.25">
      <c r="J42" s="4" t="s">
        <v>43</v>
      </c>
      <c r="K42" s="7">
        <v>7</v>
      </c>
      <c r="L42" s="5">
        <v>81.87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</row>
    <row r="43" spans="10:19" ht="19" x14ac:dyDescent="0.25">
      <c r="J43" s="4" t="s">
        <v>40</v>
      </c>
      <c r="K43" s="7">
        <v>8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7232-E572-974A-A5F6-DC6261B66BCD}">
  <dimension ref="A29:Z48"/>
  <sheetViews>
    <sheetView topLeftCell="A17" zoomScale="86" workbookViewId="0">
      <selection activeCell="T41" sqref="T41"/>
    </sheetView>
  </sheetViews>
  <sheetFormatPr baseColWidth="10" defaultRowHeight="16" x14ac:dyDescent="0.2"/>
  <cols>
    <col min="10" max="10" width="14.6640625" customWidth="1"/>
  </cols>
  <sheetData>
    <row r="29" spans="1:26" ht="21" x14ac:dyDescent="0.25">
      <c r="A29" s="3" t="s">
        <v>1</v>
      </c>
      <c r="K29" s="3" t="s">
        <v>18</v>
      </c>
      <c r="S29" s="3" t="s">
        <v>36</v>
      </c>
      <c r="V29" s="3" t="s">
        <v>33</v>
      </c>
      <c r="Y29" s="3"/>
    </row>
    <row r="30" spans="1:26" ht="21" x14ac:dyDescent="0.25">
      <c r="A30" s="3" t="s">
        <v>2</v>
      </c>
      <c r="C30" s="2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>
        <v>6</v>
      </c>
      <c r="K30" s="3" t="s">
        <v>19</v>
      </c>
      <c r="L30" s="6">
        <v>1</v>
      </c>
      <c r="M30" s="6">
        <v>2</v>
      </c>
      <c r="N30" s="6">
        <v>3</v>
      </c>
      <c r="O30" s="6">
        <v>4</v>
      </c>
      <c r="P30" s="6">
        <v>5</v>
      </c>
      <c r="Q30" s="6">
        <v>6</v>
      </c>
      <c r="S30" s="3" t="s">
        <v>32</v>
      </c>
      <c r="T30" s="6"/>
      <c r="V30" s="3" t="s">
        <v>34</v>
      </c>
      <c r="W30" s="6"/>
      <c r="Y30" s="3"/>
      <c r="Z30" s="6"/>
    </row>
    <row r="31" spans="1:26" ht="19" x14ac:dyDescent="0.25">
      <c r="C31" s="7">
        <v>1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I31" s="5">
        <v>1</v>
      </c>
      <c r="K31" s="7">
        <v>1</v>
      </c>
      <c r="L31" s="5">
        <v>0</v>
      </c>
      <c r="M31" s="5">
        <v>75.260000000000005</v>
      </c>
      <c r="N31" s="5">
        <v>0</v>
      </c>
      <c r="O31" s="5">
        <v>0</v>
      </c>
      <c r="P31" s="5">
        <v>0</v>
      </c>
      <c r="Q31" s="5">
        <v>4.18</v>
      </c>
      <c r="S31" s="7">
        <v>1</v>
      </c>
      <c r="T31" s="5">
        <v>83.62</v>
      </c>
      <c r="V31" s="7">
        <v>1</v>
      </c>
      <c r="W31" s="5">
        <v>4.18</v>
      </c>
      <c r="Y31" s="7"/>
      <c r="Z31" s="5"/>
    </row>
    <row r="32" spans="1:26" ht="19" x14ac:dyDescent="0.25">
      <c r="C32" s="7">
        <v>2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K32" s="7">
        <v>2</v>
      </c>
      <c r="L32" s="5">
        <v>0</v>
      </c>
      <c r="M32" s="5">
        <v>0</v>
      </c>
      <c r="N32" s="5">
        <v>100</v>
      </c>
      <c r="O32" s="5">
        <v>0</v>
      </c>
      <c r="P32" s="5">
        <v>0</v>
      </c>
      <c r="Q32" s="5">
        <v>0</v>
      </c>
      <c r="S32" s="7">
        <v>2</v>
      </c>
      <c r="T32" s="5">
        <v>0</v>
      </c>
      <c r="V32" s="7">
        <v>2</v>
      </c>
      <c r="W32" s="5">
        <v>5.26</v>
      </c>
      <c r="Y32" s="7"/>
      <c r="Z32" s="5"/>
    </row>
    <row r="33" spans="3:26" ht="19" x14ac:dyDescent="0.25">
      <c r="C33" s="7">
        <v>3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K33" s="7">
        <v>3</v>
      </c>
      <c r="L33" s="5">
        <v>0</v>
      </c>
      <c r="M33" s="5">
        <v>0</v>
      </c>
      <c r="N33" s="5">
        <v>0</v>
      </c>
      <c r="O33" s="5">
        <v>95</v>
      </c>
      <c r="P33" s="5">
        <v>0</v>
      </c>
      <c r="Q33" s="5">
        <v>0</v>
      </c>
      <c r="S33" s="7">
        <v>3</v>
      </c>
      <c r="T33" s="5">
        <v>0</v>
      </c>
      <c r="V33" s="7">
        <v>3</v>
      </c>
      <c r="W33" s="5">
        <v>5</v>
      </c>
      <c r="Y33" s="7"/>
      <c r="Z33" s="5"/>
    </row>
    <row r="34" spans="3:26" ht="19" x14ac:dyDescent="0.25">
      <c r="C34" s="7">
        <v>4</v>
      </c>
      <c r="D34" s="5">
        <v>0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K34" s="7">
        <v>4</v>
      </c>
      <c r="L34" s="5">
        <v>0</v>
      </c>
      <c r="M34" s="5">
        <v>0</v>
      </c>
      <c r="N34" s="5">
        <v>0</v>
      </c>
      <c r="O34" s="5">
        <v>0</v>
      </c>
      <c r="P34" s="5">
        <v>33.33</v>
      </c>
      <c r="Q34" s="5">
        <v>23.67</v>
      </c>
      <c r="S34" s="7">
        <v>4</v>
      </c>
      <c r="T34" s="5">
        <v>0</v>
      </c>
      <c r="V34" s="7">
        <v>4</v>
      </c>
      <c r="W34" s="5">
        <v>38</v>
      </c>
      <c r="Y34" s="7"/>
      <c r="Z34" s="5"/>
    </row>
    <row r="35" spans="3:26" ht="19" x14ac:dyDescent="0.25">
      <c r="C35" s="7">
        <v>5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1</v>
      </c>
      <c r="K35" s="7">
        <v>5</v>
      </c>
      <c r="L35" s="5">
        <v>0</v>
      </c>
      <c r="M35" s="5">
        <v>30</v>
      </c>
      <c r="N35" s="5">
        <v>0</v>
      </c>
      <c r="O35" s="5">
        <v>0</v>
      </c>
      <c r="P35" s="5">
        <v>0</v>
      </c>
      <c r="Q35" s="5">
        <v>1.67</v>
      </c>
      <c r="S35" s="7">
        <v>5</v>
      </c>
      <c r="T35" s="5">
        <v>0</v>
      </c>
      <c r="V35" s="7">
        <v>5</v>
      </c>
      <c r="W35" s="5">
        <v>1.67</v>
      </c>
      <c r="Y35" s="7"/>
      <c r="Z35" s="5"/>
    </row>
    <row r="36" spans="3:26" ht="19" x14ac:dyDescent="0.25">
      <c r="C36" s="7">
        <v>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K36" s="7">
        <v>6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S36" s="7">
        <v>6</v>
      </c>
      <c r="T36" s="5">
        <v>0</v>
      </c>
      <c r="V36" s="7">
        <v>6</v>
      </c>
      <c r="W36" s="5">
        <v>29.52</v>
      </c>
      <c r="Y36" s="7"/>
      <c r="Z36" s="5"/>
    </row>
    <row r="39" spans="3:26" ht="21" x14ac:dyDescent="0.25">
      <c r="K39" s="3" t="s">
        <v>44</v>
      </c>
    </row>
    <row r="40" spans="3:26" ht="21" x14ac:dyDescent="0.25">
      <c r="K40" s="3" t="s">
        <v>45</v>
      </c>
      <c r="L40" s="6">
        <v>1</v>
      </c>
      <c r="M40" s="6">
        <v>2</v>
      </c>
      <c r="N40" s="6">
        <v>3</v>
      </c>
      <c r="O40" s="6">
        <v>4</v>
      </c>
      <c r="P40" s="6">
        <v>5</v>
      </c>
      <c r="Q40" s="6">
        <v>6</v>
      </c>
      <c r="R40" s="6">
        <v>7</v>
      </c>
      <c r="S40" s="6">
        <v>8</v>
      </c>
    </row>
    <row r="41" spans="3:26" ht="19" x14ac:dyDescent="0.25">
      <c r="K41" s="7">
        <v>1</v>
      </c>
      <c r="L41" s="5">
        <v>0</v>
      </c>
      <c r="M41" s="5">
        <v>75.260000000000005</v>
      </c>
      <c r="N41" s="5">
        <v>0</v>
      </c>
      <c r="O41" s="5">
        <v>0</v>
      </c>
      <c r="P41" s="5">
        <v>0</v>
      </c>
      <c r="Q41" s="5">
        <v>4.18</v>
      </c>
      <c r="R41" s="5">
        <v>0</v>
      </c>
      <c r="S41" s="5">
        <v>4.18</v>
      </c>
    </row>
    <row r="42" spans="3:26" ht="19" x14ac:dyDescent="0.25">
      <c r="K42" s="7">
        <v>2</v>
      </c>
      <c r="L42" s="5">
        <v>0</v>
      </c>
      <c r="M42" s="5">
        <v>0</v>
      </c>
      <c r="N42" s="5">
        <v>100</v>
      </c>
      <c r="O42" s="5">
        <v>0</v>
      </c>
      <c r="P42" s="5">
        <v>0</v>
      </c>
      <c r="Q42" s="5">
        <v>0</v>
      </c>
      <c r="R42" s="5">
        <v>0</v>
      </c>
      <c r="S42" s="5">
        <v>5.26</v>
      </c>
    </row>
    <row r="43" spans="3:26" ht="19" x14ac:dyDescent="0.25">
      <c r="K43" s="7">
        <v>3</v>
      </c>
      <c r="L43" s="5">
        <v>0</v>
      </c>
      <c r="M43" s="5">
        <v>0</v>
      </c>
      <c r="N43" s="5">
        <v>0</v>
      </c>
      <c r="O43" s="5">
        <v>95</v>
      </c>
      <c r="P43" s="5">
        <v>0</v>
      </c>
      <c r="Q43" s="5">
        <v>0</v>
      </c>
      <c r="R43" s="5">
        <v>0</v>
      </c>
      <c r="S43" s="5">
        <v>5</v>
      </c>
    </row>
    <row r="44" spans="3:26" ht="19" x14ac:dyDescent="0.25">
      <c r="K44" s="7">
        <v>4</v>
      </c>
      <c r="L44" s="5">
        <v>0</v>
      </c>
      <c r="M44" s="5">
        <v>0</v>
      </c>
      <c r="N44" s="5">
        <v>0</v>
      </c>
      <c r="O44" s="5">
        <v>0</v>
      </c>
      <c r="P44" s="5">
        <v>33.33</v>
      </c>
      <c r="Q44" s="5">
        <v>23.67</v>
      </c>
      <c r="R44" s="5">
        <v>0</v>
      </c>
      <c r="S44" s="5">
        <v>38</v>
      </c>
    </row>
    <row r="45" spans="3:26" ht="19" x14ac:dyDescent="0.25">
      <c r="K45" s="7">
        <v>5</v>
      </c>
      <c r="L45" s="5">
        <v>0</v>
      </c>
      <c r="M45" s="5">
        <v>30</v>
      </c>
      <c r="N45" s="5">
        <v>0</v>
      </c>
      <c r="O45" s="5">
        <v>0</v>
      </c>
      <c r="P45" s="5">
        <v>0</v>
      </c>
      <c r="Q45" s="5">
        <v>1.67</v>
      </c>
      <c r="R45" s="5">
        <v>0</v>
      </c>
      <c r="S45" s="5">
        <v>1.67</v>
      </c>
    </row>
    <row r="46" spans="3:26" ht="19" x14ac:dyDescent="0.25">
      <c r="K46" s="7">
        <v>6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29.52</v>
      </c>
    </row>
    <row r="47" spans="3:26" ht="19" x14ac:dyDescent="0.25">
      <c r="J47" s="5" t="s">
        <v>43</v>
      </c>
      <c r="K47" s="7">
        <v>7</v>
      </c>
      <c r="L47" s="5">
        <v>83.62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</row>
    <row r="48" spans="3:26" ht="19" x14ac:dyDescent="0.25">
      <c r="J48" s="5" t="s">
        <v>40</v>
      </c>
      <c r="K48" s="7">
        <v>8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C154-1BCB-3B40-9A90-2F109B4FA300}">
  <dimension ref="A29:Z48"/>
  <sheetViews>
    <sheetView zoomScale="90" workbookViewId="0">
      <selection activeCell="K36" sqref="K36"/>
    </sheetView>
  </sheetViews>
  <sheetFormatPr baseColWidth="10" defaultRowHeight="16" x14ac:dyDescent="0.2"/>
  <cols>
    <col min="10" max="10" width="13" customWidth="1"/>
  </cols>
  <sheetData>
    <row r="29" spans="1:26" ht="21" x14ac:dyDescent="0.25">
      <c r="A29" s="3" t="s">
        <v>1</v>
      </c>
      <c r="K29" s="3" t="s">
        <v>18</v>
      </c>
      <c r="S29" s="3" t="s">
        <v>36</v>
      </c>
      <c r="V29" s="3" t="s">
        <v>33</v>
      </c>
      <c r="Y29" s="3"/>
    </row>
    <row r="30" spans="1:26" ht="21" x14ac:dyDescent="0.25">
      <c r="A30" s="3" t="s">
        <v>2</v>
      </c>
      <c r="C30" s="2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>
        <v>6</v>
      </c>
      <c r="K30" s="2" t="s">
        <v>19</v>
      </c>
      <c r="L30" s="6">
        <v>1</v>
      </c>
      <c r="M30" s="6">
        <v>2</v>
      </c>
      <c r="N30" s="6">
        <v>3</v>
      </c>
      <c r="O30" s="6">
        <v>4</v>
      </c>
      <c r="P30" s="6">
        <v>5</v>
      </c>
      <c r="Q30" s="6">
        <v>6</v>
      </c>
      <c r="S30" s="3" t="s">
        <v>32</v>
      </c>
      <c r="T30" s="6"/>
      <c r="V30" s="3" t="s">
        <v>34</v>
      </c>
      <c r="W30" s="6"/>
      <c r="Y30" s="3"/>
      <c r="Z30" s="6"/>
    </row>
    <row r="31" spans="1:26" ht="19" x14ac:dyDescent="0.25">
      <c r="C31" s="7">
        <v>1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I31" s="5">
        <v>1</v>
      </c>
      <c r="K31" s="7">
        <v>1</v>
      </c>
      <c r="L31" s="5">
        <v>0</v>
      </c>
      <c r="M31" s="5">
        <v>105.26</v>
      </c>
      <c r="N31" s="5">
        <v>0</v>
      </c>
      <c r="O31" s="5">
        <v>0</v>
      </c>
      <c r="P31" s="5">
        <v>0</v>
      </c>
      <c r="Q31" s="5">
        <v>5.85</v>
      </c>
      <c r="S31" s="7">
        <v>1</v>
      </c>
      <c r="T31" s="5">
        <v>86.96</v>
      </c>
      <c r="V31" s="7">
        <v>1</v>
      </c>
      <c r="W31" s="5">
        <v>5.85</v>
      </c>
      <c r="Y31" s="7"/>
      <c r="Z31" s="5"/>
    </row>
    <row r="32" spans="1:26" ht="19" x14ac:dyDescent="0.25">
      <c r="C32" s="7">
        <v>2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K32" s="7">
        <v>2</v>
      </c>
      <c r="L32" s="5">
        <v>0</v>
      </c>
      <c r="M32" s="5">
        <v>0</v>
      </c>
      <c r="N32" s="5">
        <v>100</v>
      </c>
      <c r="O32" s="5">
        <v>0</v>
      </c>
      <c r="P32" s="5">
        <v>0</v>
      </c>
      <c r="Q32" s="5">
        <v>0</v>
      </c>
      <c r="S32" s="7">
        <v>2</v>
      </c>
      <c r="T32" s="5">
        <v>0</v>
      </c>
      <c r="V32" s="7">
        <v>2</v>
      </c>
      <c r="W32" s="5">
        <v>5.26</v>
      </c>
      <c r="Y32" s="7"/>
      <c r="Z32" s="5"/>
    </row>
    <row r="33" spans="3:26" ht="19" x14ac:dyDescent="0.25">
      <c r="C33" s="7">
        <v>3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K33" s="7">
        <v>3</v>
      </c>
      <c r="L33" s="5">
        <v>0</v>
      </c>
      <c r="M33" s="5">
        <v>0</v>
      </c>
      <c r="N33" s="5">
        <v>0</v>
      </c>
      <c r="O33" s="5">
        <v>95</v>
      </c>
      <c r="P33" s="5">
        <v>0</v>
      </c>
      <c r="Q33" s="5">
        <v>0</v>
      </c>
      <c r="S33" s="7">
        <v>3</v>
      </c>
      <c r="T33" s="5">
        <v>0</v>
      </c>
      <c r="V33" s="7">
        <v>3</v>
      </c>
      <c r="W33" s="5">
        <v>5</v>
      </c>
      <c r="Y33" s="7"/>
      <c r="Z33" s="5"/>
    </row>
    <row r="34" spans="3:26" ht="19" x14ac:dyDescent="0.25">
      <c r="C34" s="7">
        <v>4</v>
      </c>
      <c r="D34" s="5">
        <v>0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K34" s="7">
        <v>4</v>
      </c>
      <c r="L34" s="5">
        <v>0</v>
      </c>
      <c r="M34" s="5">
        <v>0</v>
      </c>
      <c r="N34" s="5">
        <v>0</v>
      </c>
      <c r="O34" s="5">
        <v>0</v>
      </c>
      <c r="P34" s="5">
        <v>33.33</v>
      </c>
      <c r="Q34" s="5">
        <v>23.67</v>
      </c>
      <c r="S34" s="7">
        <v>4</v>
      </c>
      <c r="T34" s="5">
        <v>0</v>
      </c>
      <c r="V34" s="7">
        <v>4</v>
      </c>
      <c r="W34" s="5">
        <v>38</v>
      </c>
      <c r="Y34" s="7"/>
      <c r="Z34" s="5"/>
    </row>
    <row r="35" spans="3:26" ht="19" x14ac:dyDescent="0.25">
      <c r="C35" s="7">
        <v>5</v>
      </c>
      <c r="D35" s="5">
        <v>1</v>
      </c>
      <c r="E35" s="5">
        <v>0</v>
      </c>
      <c r="F35" s="5">
        <v>0</v>
      </c>
      <c r="G35" s="5">
        <v>0</v>
      </c>
      <c r="H35" s="5">
        <v>0</v>
      </c>
      <c r="I35" s="5">
        <v>1</v>
      </c>
      <c r="K35" s="7">
        <v>5</v>
      </c>
      <c r="L35" s="5">
        <v>30</v>
      </c>
      <c r="M35" s="5">
        <v>0</v>
      </c>
      <c r="N35" s="5">
        <v>0</v>
      </c>
      <c r="O35" s="5">
        <v>0</v>
      </c>
      <c r="P35" s="5">
        <v>0</v>
      </c>
      <c r="Q35" s="5">
        <v>1.67</v>
      </c>
      <c r="S35" s="7">
        <v>5</v>
      </c>
      <c r="T35" s="5">
        <v>0</v>
      </c>
      <c r="V35" s="7">
        <v>5</v>
      </c>
      <c r="W35" s="5">
        <v>1.67</v>
      </c>
      <c r="Y35" s="7"/>
      <c r="Z35" s="5"/>
    </row>
    <row r="36" spans="3:26" ht="19" x14ac:dyDescent="0.25">
      <c r="C36" s="7">
        <v>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K36" s="7">
        <v>6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S36" s="7">
        <v>6</v>
      </c>
      <c r="T36" s="5">
        <v>0</v>
      </c>
      <c r="V36" s="7">
        <v>6</v>
      </c>
      <c r="W36" s="5">
        <v>31.18</v>
      </c>
      <c r="Y36" s="7"/>
      <c r="Z36" s="5"/>
    </row>
    <row r="39" spans="3:26" ht="21" x14ac:dyDescent="0.25">
      <c r="K39" s="3" t="s">
        <v>44</v>
      </c>
    </row>
    <row r="40" spans="3:26" ht="19" x14ac:dyDescent="0.25">
      <c r="K40" s="2" t="s">
        <v>45</v>
      </c>
      <c r="L40" s="6">
        <v>1</v>
      </c>
      <c r="M40" s="6">
        <v>2</v>
      </c>
      <c r="N40" s="6">
        <v>3</v>
      </c>
      <c r="O40" s="6">
        <v>4</v>
      </c>
      <c r="P40" s="6">
        <v>5</v>
      </c>
      <c r="Q40" s="6">
        <v>6</v>
      </c>
      <c r="R40" s="6">
        <v>7</v>
      </c>
      <c r="S40" s="6">
        <v>8</v>
      </c>
    </row>
    <row r="41" spans="3:26" ht="19" x14ac:dyDescent="0.25">
      <c r="K41" s="7">
        <v>1</v>
      </c>
      <c r="L41" s="5">
        <v>0</v>
      </c>
      <c r="M41" s="5">
        <v>105.26</v>
      </c>
      <c r="N41" s="5">
        <v>0</v>
      </c>
      <c r="O41" s="5">
        <v>0</v>
      </c>
      <c r="P41" s="5">
        <v>0</v>
      </c>
      <c r="Q41" s="5">
        <v>5.85</v>
      </c>
      <c r="R41" s="5">
        <v>0</v>
      </c>
      <c r="S41" s="5">
        <v>5.85</v>
      </c>
    </row>
    <row r="42" spans="3:26" ht="19" x14ac:dyDescent="0.25">
      <c r="K42" s="7">
        <v>2</v>
      </c>
      <c r="L42" s="5">
        <v>0</v>
      </c>
      <c r="M42" s="5">
        <v>0</v>
      </c>
      <c r="N42" s="5">
        <v>100</v>
      </c>
      <c r="O42" s="5">
        <v>0</v>
      </c>
      <c r="P42" s="5">
        <v>0</v>
      </c>
      <c r="Q42" s="5">
        <v>0</v>
      </c>
      <c r="R42" s="5">
        <v>0</v>
      </c>
      <c r="S42" s="5">
        <v>5.26</v>
      </c>
    </row>
    <row r="43" spans="3:26" ht="19" x14ac:dyDescent="0.25">
      <c r="K43" s="7">
        <v>3</v>
      </c>
      <c r="L43" s="5">
        <v>0</v>
      </c>
      <c r="M43" s="5">
        <v>0</v>
      </c>
      <c r="N43" s="5">
        <v>0</v>
      </c>
      <c r="O43" s="5">
        <v>95</v>
      </c>
      <c r="P43" s="5">
        <v>0</v>
      </c>
      <c r="Q43" s="5">
        <v>0</v>
      </c>
      <c r="R43" s="5">
        <v>0</v>
      </c>
      <c r="S43" s="5">
        <v>5</v>
      </c>
    </row>
    <row r="44" spans="3:26" ht="19" x14ac:dyDescent="0.25">
      <c r="K44" s="7">
        <v>4</v>
      </c>
      <c r="L44" s="5">
        <v>0</v>
      </c>
      <c r="M44" s="5">
        <v>0</v>
      </c>
      <c r="N44" s="5">
        <v>0</v>
      </c>
      <c r="O44" s="5">
        <v>0</v>
      </c>
      <c r="P44" s="5">
        <v>33.33</v>
      </c>
      <c r="Q44" s="5">
        <v>23.67</v>
      </c>
      <c r="R44" s="5">
        <v>0</v>
      </c>
      <c r="S44" s="5">
        <v>38</v>
      </c>
    </row>
    <row r="45" spans="3:26" ht="19" x14ac:dyDescent="0.25">
      <c r="K45" s="7">
        <v>5</v>
      </c>
      <c r="L45" s="5">
        <v>30</v>
      </c>
      <c r="M45" s="5">
        <v>0</v>
      </c>
      <c r="N45" s="5">
        <v>0</v>
      </c>
      <c r="O45" s="5">
        <v>0</v>
      </c>
      <c r="P45" s="5">
        <v>0</v>
      </c>
      <c r="Q45" s="5">
        <v>1.67</v>
      </c>
      <c r="R45" s="5">
        <v>0</v>
      </c>
      <c r="S45" s="5">
        <v>1.67</v>
      </c>
    </row>
    <row r="46" spans="3:26" ht="19" x14ac:dyDescent="0.25">
      <c r="K46" s="7">
        <v>6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31.18</v>
      </c>
    </row>
    <row r="47" spans="3:26" ht="19" x14ac:dyDescent="0.25">
      <c r="J47" s="5" t="s">
        <v>43</v>
      </c>
      <c r="K47" s="7">
        <v>7</v>
      </c>
      <c r="L47" s="5">
        <v>86.96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</row>
    <row r="48" spans="3:26" ht="19" x14ac:dyDescent="0.25">
      <c r="J48" s="5" t="s">
        <v>40</v>
      </c>
      <c r="K48" s="7">
        <v>8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8188-C729-C14A-B894-2684EB30FB61}">
  <dimension ref="A36:AD59"/>
  <sheetViews>
    <sheetView zoomScale="85" workbookViewId="0">
      <selection activeCell="S17" sqref="S17"/>
    </sheetView>
  </sheetViews>
  <sheetFormatPr baseColWidth="10" defaultRowHeight="16" x14ac:dyDescent="0.2"/>
  <cols>
    <col min="12" max="12" width="14.33203125" customWidth="1"/>
  </cols>
  <sheetData>
    <row r="36" spans="1:30" ht="21" x14ac:dyDescent="0.25">
      <c r="A36" s="3" t="s">
        <v>1</v>
      </c>
      <c r="M36" s="3" t="s">
        <v>18</v>
      </c>
      <c r="W36" s="3" t="s">
        <v>36</v>
      </c>
      <c r="Z36" s="3" t="s">
        <v>33</v>
      </c>
      <c r="AC36" s="3"/>
    </row>
    <row r="37" spans="1:30" ht="21" x14ac:dyDescent="0.25">
      <c r="A37" s="3" t="s">
        <v>2</v>
      </c>
      <c r="C37" s="2"/>
      <c r="D37" s="6">
        <v>1</v>
      </c>
      <c r="E37" s="6">
        <v>2</v>
      </c>
      <c r="F37" s="6">
        <v>3</v>
      </c>
      <c r="G37" s="6">
        <v>4</v>
      </c>
      <c r="H37" s="6">
        <v>5</v>
      </c>
      <c r="I37" s="6">
        <v>6</v>
      </c>
      <c r="J37" s="6">
        <v>7</v>
      </c>
      <c r="K37" s="6">
        <v>8</v>
      </c>
      <c r="M37" s="3" t="s">
        <v>19</v>
      </c>
      <c r="N37" s="6">
        <v>1</v>
      </c>
      <c r="O37" s="6">
        <v>2</v>
      </c>
      <c r="P37" s="6">
        <v>3</v>
      </c>
      <c r="Q37" s="6">
        <v>4</v>
      </c>
      <c r="R37" s="6">
        <v>5</v>
      </c>
      <c r="S37" s="6">
        <v>6</v>
      </c>
      <c r="T37" s="6">
        <v>7</v>
      </c>
      <c r="U37" s="6">
        <v>8</v>
      </c>
      <c r="W37" s="3" t="s">
        <v>32</v>
      </c>
      <c r="X37" s="6"/>
      <c r="Z37" s="3" t="s">
        <v>34</v>
      </c>
      <c r="AA37" s="6"/>
      <c r="AC37" s="3"/>
      <c r="AD37" s="6"/>
    </row>
    <row r="38" spans="1:30" ht="19" x14ac:dyDescent="0.25">
      <c r="C38" s="7">
        <v>1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7">
        <v>1</v>
      </c>
      <c r="N38" s="5">
        <v>0</v>
      </c>
      <c r="O38" s="5">
        <v>84.73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4.7</v>
      </c>
      <c r="W38" s="7">
        <v>1</v>
      </c>
      <c r="X38" s="5">
        <v>84.14</v>
      </c>
      <c r="Z38" s="7">
        <v>1</v>
      </c>
      <c r="AA38" s="5">
        <v>4.7</v>
      </c>
      <c r="AC38" s="7"/>
      <c r="AD38" s="5"/>
    </row>
    <row r="39" spans="1:30" ht="19" x14ac:dyDescent="0.25">
      <c r="C39" s="7">
        <v>2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7">
        <v>2</v>
      </c>
      <c r="N39" s="5">
        <v>0</v>
      </c>
      <c r="O39" s="5">
        <v>0</v>
      </c>
      <c r="P39" s="5">
        <v>90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W39" s="7">
        <v>2</v>
      </c>
      <c r="X39" s="5">
        <v>0</v>
      </c>
      <c r="Z39" s="7">
        <v>2</v>
      </c>
      <c r="AA39" s="5">
        <v>4.74</v>
      </c>
      <c r="AC39" s="7"/>
      <c r="AD39" s="5"/>
    </row>
    <row r="40" spans="1:30" ht="19" x14ac:dyDescent="0.25">
      <c r="C40" s="7">
        <v>3</v>
      </c>
      <c r="D40" s="5">
        <v>0</v>
      </c>
      <c r="E40" s="5">
        <v>0</v>
      </c>
      <c r="F40" s="5">
        <v>0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M40" s="7">
        <v>3</v>
      </c>
      <c r="N40" s="5">
        <v>0</v>
      </c>
      <c r="O40" s="5">
        <v>0</v>
      </c>
      <c r="P40" s="5">
        <v>0</v>
      </c>
      <c r="Q40" s="5">
        <v>83.89</v>
      </c>
      <c r="R40" s="5">
        <v>11.11</v>
      </c>
      <c r="S40" s="5">
        <v>0</v>
      </c>
      <c r="T40" s="5">
        <v>0</v>
      </c>
      <c r="U40" s="5">
        <v>0</v>
      </c>
      <c r="W40" s="7">
        <v>3</v>
      </c>
      <c r="X40" s="5">
        <v>0</v>
      </c>
      <c r="Z40" s="7">
        <v>3</v>
      </c>
      <c r="AA40" s="5">
        <v>5</v>
      </c>
      <c r="AC40" s="7"/>
      <c r="AD40" s="5"/>
    </row>
    <row r="41" spans="1:30" ht="19" x14ac:dyDescent="0.25">
      <c r="C41" s="7">
        <v>4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1</v>
      </c>
      <c r="M41" s="7">
        <v>4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11.11</v>
      </c>
      <c r="T41" s="5">
        <v>11.11</v>
      </c>
      <c r="U41" s="5">
        <v>28.11</v>
      </c>
      <c r="W41" s="7">
        <v>4</v>
      </c>
      <c r="X41" s="5">
        <v>0</v>
      </c>
      <c r="Z41" s="7">
        <v>4</v>
      </c>
      <c r="AA41" s="5">
        <v>33.56</v>
      </c>
      <c r="AC41" s="7"/>
      <c r="AD41" s="5"/>
    </row>
    <row r="42" spans="1:30" ht="19" x14ac:dyDescent="0.25">
      <c r="C42" s="7">
        <v>5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M42" s="7">
        <v>5</v>
      </c>
      <c r="N42" s="5">
        <v>0</v>
      </c>
      <c r="O42" s="5">
        <v>0</v>
      </c>
      <c r="P42" s="5">
        <v>10</v>
      </c>
      <c r="Q42" s="5">
        <v>0</v>
      </c>
      <c r="R42" s="5">
        <v>0</v>
      </c>
      <c r="S42" s="5">
        <v>0</v>
      </c>
      <c r="T42" s="5">
        <v>0</v>
      </c>
      <c r="U42" s="5">
        <v>0.56000000000000005</v>
      </c>
      <c r="W42" s="7">
        <v>5</v>
      </c>
      <c r="X42" s="5">
        <v>0</v>
      </c>
      <c r="Z42" s="7">
        <v>5</v>
      </c>
      <c r="AA42" s="5">
        <v>0.56000000000000005</v>
      </c>
      <c r="AC42" s="7"/>
      <c r="AD42" s="5"/>
    </row>
    <row r="43" spans="1:30" ht="19" x14ac:dyDescent="0.25">
      <c r="C43" s="7">
        <v>6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M43" s="7">
        <v>6</v>
      </c>
      <c r="N43" s="5">
        <v>0</v>
      </c>
      <c r="O43" s="5">
        <v>10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0.56000000000000005</v>
      </c>
      <c r="W43" s="7">
        <v>6</v>
      </c>
      <c r="X43" s="5">
        <v>0</v>
      </c>
      <c r="Z43" s="7">
        <v>6</v>
      </c>
      <c r="AA43" s="5">
        <v>0.56000000000000005</v>
      </c>
      <c r="AC43" s="7"/>
      <c r="AD43" s="5"/>
    </row>
    <row r="44" spans="1:30" ht="19" x14ac:dyDescent="0.25">
      <c r="C44" s="7">
        <v>7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M44" s="7">
        <v>7</v>
      </c>
      <c r="N44" s="5">
        <v>10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0.56000000000000005</v>
      </c>
      <c r="W44" s="7">
        <v>7</v>
      </c>
      <c r="X44" s="5">
        <v>0</v>
      </c>
      <c r="Z44" s="7">
        <v>7</v>
      </c>
      <c r="AA44" s="5">
        <v>0.56000000000000005</v>
      </c>
      <c r="AC44" s="7"/>
      <c r="AD44" s="5"/>
    </row>
    <row r="45" spans="1:30" ht="19" x14ac:dyDescent="0.25">
      <c r="C45" s="8">
        <v>8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8">
        <v>8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W45" s="8">
        <v>8</v>
      </c>
      <c r="X45" s="5">
        <v>0</v>
      </c>
      <c r="Z45" s="8">
        <v>8</v>
      </c>
      <c r="AA45" s="5">
        <v>34.49</v>
      </c>
      <c r="AC45" s="8"/>
      <c r="AD45" s="5"/>
    </row>
    <row r="48" spans="1:30" ht="21" x14ac:dyDescent="0.25">
      <c r="M48" s="3" t="s">
        <v>44</v>
      </c>
    </row>
    <row r="49" spans="12:23" ht="21" x14ac:dyDescent="0.25">
      <c r="M49" s="3" t="s">
        <v>45</v>
      </c>
      <c r="N49" s="6">
        <v>1</v>
      </c>
      <c r="O49" s="6">
        <v>2</v>
      </c>
      <c r="P49" s="6">
        <v>3</v>
      </c>
      <c r="Q49" s="6">
        <v>4</v>
      </c>
      <c r="R49" s="6">
        <v>5</v>
      </c>
      <c r="S49" s="6">
        <v>6</v>
      </c>
      <c r="T49" s="6">
        <v>7</v>
      </c>
      <c r="U49" s="6">
        <v>8</v>
      </c>
      <c r="V49" s="6">
        <v>9</v>
      </c>
      <c r="W49" s="6">
        <v>10</v>
      </c>
    </row>
    <row r="50" spans="12:23" ht="19" x14ac:dyDescent="0.25">
      <c r="M50" s="7">
        <v>1</v>
      </c>
      <c r="N50" s="5">
        <v>0</v>
      </c>
      <c r="O50" s="5">
        <v>84.73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4.7</v>
      </c>
      <c r="V50" s="5">
        <v>0</v>
      </c>
      <c r="W50" s="5">
        <v>4.7</v>
      </c>
    </row>
    <row r="51" spans="12:23" ht="19" x14ac:dyDescent="0.25">
      <c r="M51" s="7">
        <v>2</v>
      </c>
      <c r="N51" s="5">
        <v>0</v>
      </c>
      <c r="O51" s="5">
        <v>0</v>
      </c>
      <c r="P51" s="5">
        <v>90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4.74</v>
      </c>
    </row>
    <row r="52" spans="12:23" ht="19" x14ac:dyDescent="0.25">
      <c r="M52" s="7">
        <v>3</v>
      </c>
      <c r="N52" s="5">
        <v>0</v>
      </c>
      <c r="O52" s="5">
        <v>0</v>
      </c>
      <c r="P52" s="5">
        <v>0</v>
      </c>
      <c r="Q52" s="5">
        <v>83.89</v>
      </c>
      <c r="R52" s="5">
        <v>11.11</v>
      </c>
      <c r="S52" s="5">
        <v>0</v>
      </c>
      <c r="T52" s="5">
        <v>0</v>
      </c>
      <c r="U52" s="5">
        <v>0</v>
      </c>
      <c r="V52" s="5">
        <v>0</v>
      </c>
      <c r="W52" s="5">
        <v>5</v>
      </c>
    </row>
    <row r="53" spans="12:23" ht="19" x14ac:dyDescent="0.25">
      <c r="M53" s="7">
        <v>4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11.11</v>
      </c>
      <c r="T53" s="5">
        <v>11.11</v>
      </c>
      <c r="U53" s="5">
        <v>28.11</v>
      </c>
      <c r="V53" s="5">
        <v>0</v>
      </c>
      <c r="W53" s="5">
        <v>33.56</v>
      </c>
    </row>
    <row r="54" spans="12:23" ht="19" x14ac:dyDescent="0.25">
      <c r="M54" s="7">
        <v>5</v>
      </c>
      <c r="N54" s="5">
        <v>0</v>
      </c>
      <c r="O54" s="5">
        <v>0</v>
      </c>
      <c r="P54" s="5">
        <v>10</v>
      </c>
      <c r="Q54" s="5">
        <v>0</v>
      </c>
      <c r="R54" s="5">
        <v>0</v>
      </c>
      <c r="S54" s="5">
        <v>0</v>
      </c>
      <c r="T54" s="5">
        <v>0</v>
      </c>
      <c r="U54" s="5">
        <v>0.56000000000000005</v>
      </c>
      <c r="V54" s="5">
        <v>0</v>
      </c>
      <c r="W54" s="5">
        <v>0.56000000000000005</v>
      </c>
    </row>
    <row r="55" spans="12:23" ht="19" x14ac:dyDescent="0.25">
      <c r="M55" s="7">
        <v>6</v>
      </c>
      <c r="N55" s="5">
        <v>0</v>
      </c>
      <c r="O55" s="5">
        <v>10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0.56000000000000005</v>
      </c>
      <c r="V55" s="5">
        <v>0</v>
      </c>
      <c r="W55" s="5">
        <v>0.56000000000000005</v>
      </c>
    </row>
    <row r="56" spans="12:23" ht="19" x14ac:dyDescent="0.25">
      <c r="M56" s="7">
        <v>7</v>
      </c>
      <c r="N56" s="5">
        <v>10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0.56000000000000005</v>
      </c>
      <c r="V56" s="5">
        <v>0</v>
      </c>
      <c r="W56" s="5">
        <v>0.56000000000000005</v>
      </c>
    </row>
    <row r="57" spans="12:23" ht="19" x14ac:dyDescent="0.25">
      <c r="M57" s="8">
        <v>8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34.49</v>
      </c>
    </row>
    <row r="58" spans="12:23" ht="19" x14ac:dyDescent="0.25">
      <c r="L58" s="5" t="s">
        <v>43</v>
      </c>
      <c r="M58" s="8">
        <v>9</v>
      </c>
      <c r="N58" s="5">
        <v>84.14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2:23" ht="19" x14ac:dyDescent="0.25">
      <c r="L59" s="5" t="s">
        <v>40</v>
      </c>
      <c r="M59" s="8">
        <v>10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4EE9-AAF5-084D-995F-C7932B122081}">
  <dimension ref="C36:AG62"/>
  <sheetViews>
    <sheetView zoomScale="90" zoomScaleNormal="90" workbookViewId="0">
      <selection activeCell="R21" sqref="R21"/>
    </sheetView>
  </sheetViews>
  <sheetFormatPr baseColWidth="10" defaultRowHeight="16" x14ac:dyDescent="0.2"/>
  <cols>
    <col min="23" max="23" width="21.5" customWidth="1"/>
    <col min="26" max="26" width="14.6640625" customWidth="1"/>
  </cols>
  <sheetData>
    <row r="36" spans="3:33" ht="21" x14ac:dyDescent="0.25">
      <c r="C36" s="3" t="s">
        <v>1</v>
      </c>
      <c r="M36" s="3" t="s">
        <v>18</v>
      </c>
      <c r="W36" s="3" t="s">
        <v>70</v>
      </c>
      <c r="Z36" s="3" t="s">
        <v>71</v>
      </c>
      <c r="AC36" s="3" t="s">
        <v>40</v>
      </c>
      <c r="AF36" s="3" t="s">
        <v>72</v>
      </c>
    </row>
    <row r="37" spans="3:33" ht="21" x14ac:dyDescent="0.25">
      <c r="C37" s="3" t="s">
        <v>31</v>
      </c>
      <c r="D37" s="6">
        <v>1</v>
      </c>
      <c r="E37" s="6">
        <v>2</v>
      </c>
      <c r="F37" s="6">
        <v>3</v>
      </c>
      <c r="G37" s="6">
        <v>4</v>
      </c>
      <c r="H37" s="6">
        <v>5</v>
      </c>
      <c r="I37" s="6">
        <v>6</v>
      </c>
      <c r="J37" s="6">
        <v>7</v>
      </c>
      <c r="K37" s="6">
        <v>8</v>
      </c>
      <c r="M37" s="3" t="s">
        <v>19</v>
      </c>
      <c r="N37" s="6">
        <v>1</v>
      </c>
      <c r="O37" s="6">
        <v>2</v>
      </c>
      <c r="P37" s="6">
        <v>3</v>
      </c>
      <c r="Q37" s="6">
        <v>4</v>
      </c>
      <c r="R37" s="6">
        <v>5</v>
      </c>
      <c r="S37" s="6">
        <v>6</v>
      </c>
      <c r="T37" s="6">
        <v>7</v>
      </c>
      <c r="U37" s="6">
        <v>8</v>
      </c>
      <c r="W37" s="3" t="s">
        <v>32</v>
      </c>
      <c r="X37" s="6"/>
      <c r="Z37" s="3" t="s">
        <v>41</v>
      </c>
      <c r="AC37" s="3" t="s">
        <v>34</v>
      </c>
      <c r="AD37" s="6"/>
      <c r="AF37" s="3" t="s">
        <v>35</v>
      </c>
      <c r="AG37" s="6"/>
    </row>
    <row r="38" spans="3:33" ht="19" x14ac:dyDescent="0.25">
      <c r="C38" s="7">
        <v>1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M38" s="7">
        <v>1</v>
      </c>
      <c r="N38" s="5">
        <v>0</v>
      </c>
      <c r="O38" s="5">
        <v>95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5.28</v>
      </c>
      <c r="W38" s="7">
        <v>1</v>
      </c>
      <c r="X38" s="5">
        <v>98.06</v>
      </c>
      <c r="Y38" s="2"/>
      <c r="Z38" s="7">
        <v>1</v>
      </c>
      <c r="AA38" s="5">
        <v>2.5</v>
      </c>
      <c r="AB38" s="2"/>
      <c r="AC38" s="7">
        <v>1</v>
      </c>
      <c r="AD38" s="5">
        <v>5.28</v>
      </c>
      <c r="AE38" s="2"/>
      <c r="AF38" s="7">
        <v>1</v>
      </c>
      <c r="AG38" s="5">
        <v>0</v>
      </c>
    </row>
    <row r="39" spans="3:33" ht="19" x14ac:dyDescent="0.25">
      <c r="C39" s="7">
        <v>2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7">
        <v>2</v>
      </c>
      <c r="N39" s="5">
        <v>0</v>
      </c>
      <c r="O39" s="5">
        <v>0</v>
      </c>
      <c r="P39" s="5">
        <v>95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W39" s="7">
        <v>2</v>
      </c>
      <c r="X39" s="5">
        <v>0</v>
      </c>
      <c r="Y39" s="2"/>
      <c r="Z39" s="7">
        <v>2</v>
      </c>
      <c r="AA39" s="5">
        <v>0</v>
      </c>
      <c r="AB39" s="2"/>
      <c r="AC39" s="7">
        <v>2</v>
      </c>
      <c r="AD39" s="5">
        <v>5</v>
      </c>
      <c r="AE39" s="2"/>
      <c r="AF39" s="7">
        <v>2</v>
      </c>
      <c r="AG39" s="5">
        <v>0</v>
      </c>
    </row>
    <row r="40" spans="3:33" ht="19" x14ac:dyDescent="0.25">
      <c r="C40" s="7">
        <v>3</v>
      </c>
      <c r="D40" s="5">
        <v>0</v>
      </c>
      <c r="E40" s="5">
        <v>0</v>
      </c>
      <c r="F40" s="5">
        <v>0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M40" s="7">
        <v>3</v>
      </c>
      <c r="N40" s="5">
        <v>0</v>
      </c>
      <c r="O40" s="5">
        <v>0</v>
      </c>
      <c r="P40" s="5">
        <v>0</v>
      </c>
      <c r="Q40" s="5">
        <v>86.67</v>
      </c>
      <c r="R40" s="5">
        <v>8.33</v>
      </c>
      <c r="S40" s="5">
        <v>0</v>
      </c>
      <c r="T40" s="5">
        <v>0</v>
      </c>
      <c r="U40" s="5">
        <v>0</v>
      </c>
      <c r="W40" s="7">
        <v>3</v>
      </c>
      <c r="X40" s="5">
        <v>0</v>
      </c>
      <c r="Y40" s="2"/>
      <c r="Z40" s="7">
        <v>3</v>
      </c>
      <c r="AA40" s="5">
        <v>0</v>
      </c>
      <c r="AB40" s="2"/>
      <c r="AC40" s="7">
        <v>3</v>
      </c>
      <c r="AD40" s="5">
        <v>5</v>
      </c>
      <c r="AE40" s="2"/>
      <c r="AF40" s="7">
        <v>3</v>
      </c>
      <c r="AG40" s="5">
        <v>0</v>
      </c>
    </row>
    <row r="41" spans="3:33" ht="19" x14ac:dyDescent="0.25">
      <c r="C41" s="7">
        <v>4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1</v>
      </c>
      <c r="M41" s="7">
        <v>4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8.33</v>
      </c>
      <c r="T41" s="5">
        <v>8.33</v>
      </c>
      <c r="U41" s="5">
        <v>32.729999999999997</v>
      </c>
      <c r="W41" s="7">
        <v>4</v>
      </c>
      <c r="X41" s="5">
        <v>0</v>
      </c>
      <c r="Y41" s="2"/>
      <c r="Z41" s="7">
        <v>4</v>
      </c>
      <c r="AA41" s="5">
        <v>0</v>
      </c>
      <c r="AB41" s="2"/>
      <c r="AC41" s="7">
        <v>4</v>
      </c>
      <c r="AD41" s="5">
        <v>34.67</v>
      </c>
      <c r="AE41" s="2"/>
      <c r="AF41" s="7">
        <v>4</v>
      </c>
      <c r="AG41" s="5">
        <v>2.5</v>
      </c>
    </row>
    <row r="42" spans="3:33" ht="19" x14ac:dyDescent="0.25">
      <c r="C42" s="7">
        <v>5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M42" s="7">
        <v>5</v>
      </c>
      <c r="N42" s="5">
        <v>0</v>
      </c>
      <c r="O42" s="5">
        <v>0</v>
      </c>
      <c r="P42" s="5">
        <v>5</v>
      </c>
      <c r="Q42" s="5">
        <v>0</v>
      </c>
      <c r="R42" s="5">
        <v>0</v>
      </c>
      <c r="S42" s="5">
        <v>0</v>
      </c>
      <c r="T42" s="5">
        <v>0</v>
      </c>
      <c r="U42" s="5">
        <v>0.42</v>
      </c>
      <c r="W42" s="7">
        <v>5</v>
      </c>
      <c r="X42" s="5">
        <v>0</v>
      </c>
      <c r="Y42" s="2"/>
      <c r="Z42" s="7">
        <v>5</v>
      </c>
      <c r="AA42" s="5">
        <v>0</v>
      </c>
      <c r="AB42" s="2"/>
      <c r="AC42" s="7">
        <v>5</v>
      </c>
      <c r="AD42" s="5">
        <v>0.42</v>
      </c>
      <c r="AE42" s="2"/>
      <c r="AF42" s="7">
        <v>5</v>
      </c>
      <c r="AG42" s="5">
        <v>2.5</v>
      </c>
    </row>
    <row r="43" spans="3:33" ht="19" x14ac:dyDescent="0.25">
      <c r="C43" s="7">
        <v>6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M43" s="7">
        <v>6</v>
      </c>
      <c r="N43" s="5">
        <v>0</v>
      </c>
      <c r="O43" s="5">
        <v>5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0.42</v>
      </c>
      <c r="W43" s="7">
        <v>6</v>
      </c>
      <c r="X43" s="5">
        <v>0</v>
      </c>
      <c r="Y43" s="2"/>
      <c r="Z43" s="7">
        <v>6</v>
      </c>
      <c r="AA43" s="5">
        <v>0</v>
      </c>
      <c r="AB43" s="2"/>
      <c r="AC43" s="7">
        <v>6</v>
      </c>
      <c r="AD43" s="5">
        <v>0.42</v>
      </c>
      <c r="AE43" s="2"/>
      <c r="AF43" s="7">
        <v>6</v>
      </c>
      <c r="AG43" s="5">
        <v>2.5</v>
      </c>
    </row>
    <row r="44" spans="3:33" ht="19" x14ac:dyDescent="0.25">
      <c r="C44" s="7">
        <v>7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M44" s="7">
        <v>7</v>
      </c>
      <c r="N44" s="5">
        <v>5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0.42</v>
      </c>
      <c r="W44" s="7">
        <v>7</v>
      </c>
      <c r="X44" s="5">
        <v>0</v>
      </c>
      <c r="Y44" s="2"/>
      <c r="Z44" s="7">
        <v>7</v>
      </c>
      <c r="AA44" s="5">
        <v>0</v>
      </c>
      <c r="AB44" s="2"/>
      <c r="AC44" s="7">
        <v>7</v>
      </c>
      <c r="AD44" s="5">
        <v>0.42</v>
      </c>
      <c r="AE44" s="2"/>
      <c r="AF44" s="7">
        <v>7</v>
      </c>
      <c r="AG44" s="5">
        <v>2.5</v>
      </c>
    </row>
    <row r="45" spans="3:33" ht="19" x14ac:dyDescent="0.25">
      <c r="C45" s="8">
        <v>8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8">
        <v>8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W45" s="8">
        <v>8</v>
      </c>
      <c r="X45" s="5">
        <v>0</v>
      </c>
      <c r="Y45" s="2"/>
      <c r="Z45" s="8">
        <v>8</v>
      </c>
      <c r="AA45" s="5">
        <v>0</v>
      </c>
      <c r="AB45" s="2"/>
      <c r="AC45" s="8">
        <v>8</v>
      </c>
      <c r="AD45" s="5">
        <v>36.909999999999997</v>
      </c>
      <c r="AE45" s="2"/>
      <c r="AF45" s="8">
        <v>8</v>
      </c>
      <c r="AG45" s="5">
        <v>2.5</v>
      </c>
    </row>
    <row r="49" spans="12:25" ht="21" x14ac:dyDescent="0.25">
      <c r="M49" s="3" t="s">
        <v>18</v>
      </c>
    </row>
    <row r="50" spans="12:25" ht="21" x14ac:dyDescent="0.25">
      <c r="M50" s="3" t="s">
        <v>19</v>
      </c>
      <c r="N50" s="6">
        <v>1</v>
      </c>
      <c r="O50" s="6">
        <v>2</v>
      </c>
      <c r="P50" s="6">
        <v>3</v>
      </c>
      <c r="Q50" s="6">
        <v>4</v>
      </c>
      <c r="R50" s="6">
        <v>5</v>
      </c>
      <c r="S50" s="6">
        <v>6</v>
      </c>
      <c r="T50" s="6">
        <v>7</v>
      </c>
      <c r="U50" s="6">
        <v>8</v>
      </c>
      <c r="V50" s="16">
        <v>9</v>
      </c>
      <c r="W50" s="16">
        <v>10</v>
      </c>
      <c r="X50" s="16">
        <v>11</v>
      </c>
      <c r="Y50" s="16">
        <v>12</v>
      </c>
    </row>
    <row r="51" spans="12:25" ht="19" x14ac:dyDescent="0.25">
      <c r="M51" s="7">
        <v>1</v>
      </c>
      <c r="N51" s="5">
        <v>0</v>
      </c>
      <c r="O51" s="5">
        <v>95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5.28</v>
      </c>
      <c r="V51" s="4">
        <v>0</v>
      </c>
      <c r="W51" s="4">
        <v>0</v>
      </c>
      <c r="X51" s="5">
        <v>5.28</v>
      </c>
      <c r="Y51" s="5">
        <v>0</v>
      </c>
    </row>
    <row r="52" spans="12:25" ht="19" x14ac:dyDescent="0.25">
      <c r="M52" s="7">
        <v>2</v>
      </c>
      <c r="N52" s="5">
        <v>0</v>
      </c>
      <c r="O52" s="5">
        <v>0</v>
      </c>
      <c r="P52" s="5">
        <v>95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4">
        <v>0</v>
      </c>
      <c r="W52" s="4">
        <v>0</v>
      </c>
      <c r="X52" s="5">
        <v>5</v>
      </c>
      <c r="Y52" s="5">
        <v>0</v>
      </c>
    </row>
    <row r="53" spans="12:25" ht="19" x14ac:dyDescent="0.25">
      <c r="M53" s="7">
        <v>3</v>
      </c>
      <c r="N53" s="5">
        <v>0</v>
      </c>
      <c r="O53" s="5">
        <v>0</v>
      </c>
      <c r="P53" s="5">
        <v>0</v>
      </c>
      <c r="Q53" s="5">
        <v>86.67</v>
      </c>
      <c r="R53" s="5">
        <v>8.33</v>
      </c>
      <c r="S53" s="5">
        <v>0</v>
      </c>
      <c r="T53" s="5">
        <v>0</v>
      </c>
      <c r="U53" s="5">
        <v>0</v>
      </c>
      <c r="V53" s="4">
        <v>0</v>
      </c>
      <c r="W53" s="4">
        <v>0</v>
      </c>
      <c r="X53" s="5">
        <v>5</v>
      </c>
      <c r="Y53" s="5">
        <v>0</v>
      </c>
    </row>
    <row r="54" spans="12:25" ht="19" x14ac:dyDescent="0.25">
      <c r="M54" s="7">
        <v>4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8.33</v>
      </c>
      <c r="T54" s="5">
        <v>8.33</v>
      </c>
      <c r="U54" s="5">
        <v>32.729999999999997</v>
      </c>
      <c r="V54" s="4">
        <v>0</v>
      </c>
      <c r="W54" s="4">
        <v>0</v>
      </c>
      <c r="X54" s="5">
        <v>34.67</v>
      </c>
      <c r="Y54" s="5">
        <v>2.5</v>
      </c>
    </row>
    <row r="55" spans="12:25" ht="19" x14ac:dyDescent="0.25">
      <c r="M55" s="7">
        <v>5</v>
      </c>
      <c r="N55" s="5">
        <v>0</v>
      </c>
      <c r="O55" s="5">
        <v>0</v>
      </c>
      <c r="P55" s="5">
        <v>5</v>
      </c>
      <c r="Q55" s="5">
        <v>0</v>
      </c>
      <c r="R55" s="5">
        <v>0</v>
      </c>
      <c r="S55" s="5">
        <v>0</v>
      </c>
      <c r="T55" s="5">
        <v>0</v>
      </c>
      <c r="U55" s="5">
        <v>0.42</v>
      </c>
      <c r="V55" s="4">
        <v>0</v>
      </c>
      <c r="W55" s="4">
        <v>0</v>
      </c>
      <c r="X55" s="5">
        <v>0.42</v>
      </c>
      <c r="Y55" s="5">
        <v>2.5</v>
      </c>
    </row>
    <row r="56" spans="12:25" ht="19" x14ac:dyDescent="0.25">
      <c r="M56" s="7">
        <v>6</v>
      </c>
      <c r="N56" s="5">
        <v>0</v>
      </c>
      <c r="O56" s="5">
        <v>5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0.42</v>
      </c>
      <c r="V56" s="4">
        <v>0</v>
      </c>
      <c r="W56" s="4">
        <v>0</v>
      </c>
      <c r="X56" s="5">
        <v>0.42</v>
      </c>
      <c r="Y56" s="5">
        <v>2.5</v>
      </c>
    </row>
    <row r="57" spans="12:25" ht="19" x14ac:dyDescent="0.25">
      <c r="M57" s="7">
        <v>7</v>
      </c>
      <c r="N57" s="5">
        <v>5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0.42</v>
      </c>
      <c r="V57" s="4">
        <v>0</v>
      </c>
      <c r="W57" s="4">
        <v>0</v>
      </c>
      <c r="X57" s="5">
        <v>0.42</v>
      </c>
      <c r="Y57" s="5">
        <v>2.5</v>
      </c>
    </row>
    <row r="58" spans="12:25" ht="19" x14ac:dyDescent="0.25">
      <c r="M58" s="8">
        <v>8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4">
        <v>0</v>
      </c>
      <c r="W58" s="4">
        <v>0</v>
      </c>
      <c r="X58" s="5">
        <v>36.909999999999997</v>
      </c>
      <c r="Y58" s="5">
        <v>2.5</v>
      </c>
    </row>
    <row r="59" spans="12:25" ht="19" x14ac:dyDescent="0.25">
      <c r="L59" t="s">
        <v>43</v>
      </c>
      <c r="M59" s="8">
        <v>9</v>
      </c>
      <c r="N59" s="5">
        <v>98.06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</row>
    <row r="60" spans="12:25" ht="19" x14ac:dyDescent="0.25">
      <c r="L60" t="s">
        <v>39</v>
      </c>
      <c r="M60" s="8">
        <v>10</v>
      </c>
      <c r="N60" s="5">
        <v>2.5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2:25" ht="19" x14ac:dyDescent="0.25">
      <c r="L61" t="s">
        <v>40</v>
      </c>
      <c r="M61" s="8">
        <v>11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2:25" ht="19" x14ac:dyDescent="0.25">
      <c r="L62" t="s">
        <v>46</v>
      </c>
      <c r="M62" s="8">
        <v>12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B95B-C354-214A-BBF5-5910FD0DD21F}">
  <dimension ref="A2:I46"/>
  <sheetViews>
    <sheetView topLeftCell="A16" workbookViewId="0">
      <selection activeCell="A10" sqref="A10"/>
    </sheetView>
  </sheetViews>
  <sheetFormatPr baseColWidth="10" defaultRowHeight="16" x14ac:dyDescent="0.2"/>
  <cols>
    <col min="1" max="1" width="42.5" customWidth="1"/>
    <col min="2" max="2" width="15" customWidth="1"/>
    <col min="3" max="3" width="18.83203125" customWidth="1"/>
    <col min="4" max="4" width="19" customWidth="1"/>
    <col min="5" max="5" width="28.83203125" customWidth="1"/>
    <col min="6" max="6" width="29.33203125" customWidth="1"/>
    <col min="7" max="7" width="28.6640625" customWidth="1"/>
    <col min="8" max="8" width="22.6640625" customWidth="1"/>
    <col min="9" max="9" width="18.33203125" customWidth="1"/>
  </cols>
  <sheetData>
    <row r="2" spans="1:9" ht="19" x14ac:dyDescent="0.2">
      <c r="B2" s="9" t="s">
        <v>0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17" t="s">
        <v>73</v>
      </c>
      <c r="I2" s="17" t="s">
        <v>74</v>
      </c>
    </row>
    <row r="3" spans="1:9" ht="19" x14ac:dyDescent="0.25">
      <c r="A3" s="7" t="s">
        <v>16</v>
      </c>
    </row>
    <row r="4" spans="1:9" ht="19" x14ac:dyDescent="0.25">
      <c r="A4" s="2" t="s">
        <v>3</v>
      </c>
      <c r="B4" s="9">
        <v>5</v>
      </c>
      <c r="C4" s="9">
        <v>6</v>
      </c>
      <c r="D4" s="9">
        <v>6</v>
      </c>
      <c r="E4" s="9">
        <v>6</v>
      </c>
      <c r="F4" s="9">
        <v>8</v>
      </c>
      <c r="G4" s="9">
        <v>8</v>
      </c>
      <c r="H4" s="17">
        <v>5</v>
      </c>
      <c r="I4" s="18">
        <v>30</v>
      </c>
    </row>
    <row r="5" spans="1:9" ht="19" x14ac:dyDescent="0.25">
      <c r="A5" s="2" t="s">
        <v>4</v>
      </c>
      <c r="B5" s="9">
        <v>5</v>
      </c>
      <c r="C5" s="9">
        <v>8</v>
      </c>
      <c r="D5" s="9">
        <v>8</v>
      </c>
      <c r="E5" s="9">
        <v>8</v>
      </c>
      <c r="F5" s="9">
        <v>13</v>
      </c>
      <c r="G5" s="5">
        <v>13</v>
      </c>
      <c r="H5" s="18"/>
      <c r="I5" s="18"/>
    </row>
    <row r="6" spans="1:9" ht="19" x14ac:dyDescent="0.25">
      <c r="A6" s="2" t="s">
        <v>6</v>
      </c>
      <c r="B6" s="9" t="s">
        <v>7</v>
      </c>
      <c r="C6" s="9" t="s">
        <v>7</v>
      </c>
      <c r="D6" s="9" t="s">
        <v>7</v>
      </c>
      <c r="E6" s="9" t="s">
        <v>7</v>
      </c>
      <c r="F6" s="9" t="s">
        <v>7</v>
      </c>
      <c r="G6" s="9" t="s">
        <v>7</v>
      </c>
      <c r="H6" s="18"/>
      <c r="I6" s="18"/>
    </row>
    <row r="7" spans="1:9" ht="19" x14ac:dyDescent="0.25">
      <c r="A7" s="2" t="s">
        <v>5</v>
      </c>
      <c r="B7" s="10">
        <f>B5/B4</f>
        <v>1</v>
      </c>
      <c r="C7" s="10">
        <f t="shared" ref="C7:G7" si="0">C5/C4</f>
        <v>1.3333333333333333</v>
      </c>
      <c r="D7" s="10">
        <f t="shared" si="0"/>
        <v>1.3333333333333333</v>
      </c>
      <c r="E7" s="10">
        <f t="shared" si="0"/>
        <v>1.3333333333333333</v>
      </c>
      <c r="F7" s="10">
        <f t="shared" si="0"/>
        <v>1.625</v>
      </c>
      <c r="G7" s="10">
        <f t="shared" si="0"/>
        <v>1.625</v>
      </c>
      <c r="H7" s="18"/>
      <c r="I7" s="18"/>
    </row>
    <row r="8" spans="1:9" ht="19" x14ac:dyDescent="0.25">
      <c r="A8" s="2" t="s">
        <v>13</v>
      </c>
      <c r="B8" s="10">
        <f>B5/(B4^2)</f>
        <v>0.2</v>
      </c>
      <c r="C8" s="10">
        <f t="shared" ref="C8:G8" si="1">C5/(C4^2)</f>
        <v>0.22222222222222221</v>
      </c>
      <c r="D8" s="10">
        <f t="shared" si="1"/>
        <v>0.22222222222222221</v>
      </c>
      <c r="E8" s="10">
        <f t="shared" si="1"/>
        <v>0.22222222222222221</v>
      </c>
      <c r="F8" s="10">
        <f t="shared" si="1"/>
        <v>0.203125</v>
      </c>
      <c r="G8" s="10">
        <f t="shared" si="1"/>
        <v>0.203125</v>
      </c>
      <c r="H8" s="18"/>
      <c r="I8" s="18"/>
    </row>
    <row r="9" spans="1:9" ht="19" x14ac:dyDescent="0.25">
      <c r="A9" s="2" t="s">
        <v>198</v>
      </c>
      <c r="B9" s="9">
        <v>0</v>
      </c>
      <c r="C9" s="9">
        <v>1</v>
      </c>
      <c r="D9" s="9">
        <v>1</v>
      </c>
      <c r="E9" s="9">
        <v>1</v>
      </c>
      <c r="F9" s="9">
        <v>1.38</v>
      </c>
      <c r="G9" s="5">
        <v>1.38</v>
      </c>
      <c r="H9" s="18">
        <v>0.33500000000000002</v>
      </c>
      <c r="I9" s="18">
        <v>0.2</v>
      </c>
    </row>
    <row r="10" spans="1:9" ht="19" x14ac:dyDescent="0.25">
      <c r="A10" s="2" t="s">
        <v>15</v>
      </c>
      <c r="B10" s="9">
        <v>1.92</v>
      </c>
      <c r="C10" s="9">
        <v>2.15</v>
      </c>
      <c r="D10" s="9">
        <v>2.15</v>
      </c>
      <c r="E10" s="9">
        <v>2.4</v>
      </c>
      <c r="F10" s="9">
        <v>2.78</v>
      </c>
      <c r="G10" s="5">
        <v>2.78</v>
      </c>
      <c r="H10" s="18"/>
      <c r="I10" s="18"/>
    </row>
    <row r="11" spans="1:9" ht="19" x14ac:dyDescent="0.25">
      <c r="A11" s="2"/>
      <c r="B11" s="9"/>
      <c r="C11" s="9"/>
      <c r="D11" s="9"/>
      <c r="E11" s="9"/>
      <c r="F11" s="9"/>
      <c r="G11" s="2"/>
      <c r="H11" s="18"/>
      <c r="I11" s="18"/>
    </row>
    <row r="12" spans="1:9" ht="19" x14ac:dyDescent="0.25">
      <c r="A12" s="2"/>
      <c r="B12" s="9"/>
      <c r="C12" s="9"/>
      <c r="D12" s="9"/>
      <c r="E12" s="9"/>
      <c r="F12" s="9"/>
      <c r="G12" s="2"/>
      <c r="H12" s="18"/>
      <c r="I12" s="18"/>
    </row>
    <row r="13" spans="1:9" ht="19" x14ac:dyDescent="0.25">
      <c r="A13" s="7" t="s">
        <v>17</v>
      </c>
      <c r="B13" s="9"/>
      <c r="C13" s="9"/>
      <c r="D13" s="9"/>
      <c r="E13" s="9"/>
      <c r="F13" s="9"/>
      <c r="G13" s="2"/>
      <c r="H13" s="18"/>
      <c r="I13" s="18"/>
    </row>
    <row r="14" spans="1:9" ht="19" x14ac:dyDescent="0.25">
      <c r="A14" s="2" t="s">
        <v>47</v>
      </c>
      <c r="B14" s="9">
        <v>116.96</v>
      </c>
      <c r="C14" s="9">
        <v>81.87</v>
      </c>
      <c r="D14" s="9">
        <v>83.62</v>
      </c>
      <c r="E14" s="9">
        <v>86.96</v>
      </c>
      <c r="F14" s="9">
        <v>84</v>
      </c>
      <c r="G14" s="5">
        <v>101</v>
      </c>
      <c r="H14" s="18"/>
      <c r="I14" s="18"/>
    </row>
    <row r="15" spans="1:9" ht="19" x14ac:dyDescent="0.25">
      <c r="A15" s="26" t="s">
        <v>48</v>
      </c>
      <c r="B15" s="19">
        <v>363.11</v>
      </c>
      <c r="C15" s="19">
        <v>311</v>
      </c>
      <c r="D15" s="19">
        <v>363</v>
      </c>
      <c r="E15" s="19">
        <v>395</v>
      </c>
      <c r="F15" s="19">
        <v>356</v>
      </c>
      <c r="G15" s="27">
        <v>356</v>
      </c>
      <c r="H15" s="18"/>
      <c r="I15" s="18"/>
    </row>
    <row r="16" spans="1:9" ht="19" x14ac:dyDescent="0.25">
      <c r="A16" s="26" t="s">
        <v>49</v>
      </c>
      <c r="B16" s="19">
        <v>597</v>
      </c>
      <c r="C16" s="19">
        <v>475</v>
      </c>
      <c r="D16" s="19">
        <v>530</v>
      </c>
      <c r="E16" s="19">
        <v>569</v>
      </c>
      <c r="F16" s="19">
        <v>525</v>
      </c>
      <c r="G16" s="27">
        <v>557</v>
      </c>
      <c r="H16" s="18"/>
      <c r="I16" s="18"/>
    </row>
    <row r="17" spans="1:9" ht="19" x14ac:dyDescent="0.25">
      <c r="A17" s="2" t="s">
        <v>50</v>
      </c>
      <c r="B17" s="9">
        <v>3.1046</v>
      </c>
      <c r="C17" s="9">
        <v>3.8</v>
      </c>
      <c r="D17" s="9">
        <v>4.34</v>
      </c>
      <c r="E17" s="9">
        <v>4.54</v>
      </c>
      <c r="F17" s="9">
        <v>4.2359999999999998</v>
      </c>
      <c r="G17" s="5">
        <v>3.63</v>
      </c>
      <c r="H17" s="18">
        <v>27.5</v>
      </c>
      <c r="I17" s="18">
        <v>6.15</v>
      </c>
    </row>
    <row r="18" spans="1:9" ht="19" x14ac:dyDescent="0.25">
      <c r="A18" s="2" t="s">
        <v>51</v>
      </c>
      <c r="B18" s="9">
        <v>1.2696000000000001</v>
      </c>
      <c r="C18" s="9">
        <v>1.95</v>
      </c>
      <c r="D18" s="9">
        <v>2.8639999999999999</v>
      </c>
      <c r="E18" s="9">
        <v>3.21</v>
      </c>
      <c r="F18" s="9">
        <v>2.7</v>
      </c>
      <c r="G18" s="5">
        <v>1.86</v>
      </c>
      <c r="H18" s="18">
        <v>11.12</v>
      </c>
      <c r="I18" s="18">
        <v>1.387</v>
      </c>
    </row>
    <row r="19" spans="1:9" ht="19" x14ac:dyDescent="0.25">
      <c r="A19" s="28" t="s">
        <v>52</v>
      </c>
      <c r="B19" s="29">
        <v>0.56000000000000005</v>
      </c>
      <c r="C19" s="29">
        <v>0.66</v>
      </c>
      <c r="D19" s="29">
        <v>0.74099999999999999</v>
      </c>
      <c r="E19" s="29">
        <v>0.76</v>
      </c>
      <c r="F19" s="29">
        <v>0.73</v>
      </c>
      <c r="G19" s="5">
        <v>0.65</v>
      </c>
      <c r="H19" s="18"/>
      <c r="I19" s="18"/>
    </row>
    <row r="20" spans="1:9" ht="19" x14ac:dyDescent="0.25">
      <c r="A20" s="28" t="s">
        <v>53</v>
      </c>
      <c r="B20" s="29">
        <v>0</v>
      </c>
      <c r="C20" s="29">
        <v>0.128</v>
      </c>
      <c r="D20" s="29">
        <v>0.26200000000000001</v>
      </c>
      <c r="E20" s="29">
        <v>0.29299999999999998</v>
      </c>
      <c r="F20" s="29">
        <v>0.218</v>
      </c>
      <c r="G20" s="5">
        <v>0.108</v>
      </c>
      <c r="H20" s="18">
        <v>0.628</v>
      </c>
      <c r="I20" s="18">
        <v>0.11700000000000001</v>
      </c>
    </row>
    <row r="21" spans="1:9" ht="19" x14ac:dyDescent="0.25">
      <c r="A21" s="2" t="s">
        <v>54</v>
      </c>
      <c r="B21" s="9">
        <v>0</v>
      </c>
      <c r="C21" s="9">
        <v>5</v>
      </c>
      <c r="D21" s="9">
        <v>13</v>
      </c>
      <c r="E21" s="9">
        <v>19</v>
      </c>
      <c r="F21" s="9">
        <v>28</v>
      </c>
      <c r="G21" s="5">
        <v>26</v>
      </c>
      <c r="H21" s="18"/>
      <c r="I21" s="18"/>
    </row>
    <row r="22" spans="1:9" ht="19" x14ac:dyDescent="0.25">
      <c r="A22" s="28" t="s">
        <v>55</v>
      </c>
      <c r="B22" s="29">
        <v>0</v>
      </c>
      <c r="C22" s="29">
        <v>0.16700000000000001</v>
      </c>
      <c r="D22" s="29">
        <v>0.433</v>
      </c>
      <c r="E22" s="29">
        <v>0.63300000000000001</v>
      </c>
      <c r="F22" s="29">
        <v>0.5</v>
      </c>
      <c r="G22" s="5">
        <v>0.46</v>
      </c>
      <c r="H22" s="18">
        <v>0.72299999999999998</v>
      </c>
      <c r="I22" s="18">
        <v>0</v>
      </c>
    </row>
    <row r="23" spans="1:9" ht="19" x14ac:dyDescent="0.25">
      <c r="A23" s="2" t="s">
        <v>56</v>
      </c>
      <c r="B23" s="9">
        <v>4.0179999999999998</v>
      </c>
      <c r="C23" s="9">
        <v>4.5199999999999996</v>
      </c>
      <c r="D23" s="9">
        <v>3.99</v>
      </c>
      <c r="E23" s="9">
        <v>4.91</v>
      </c>
      <c r="F23" s="9">
        <v>4.09</v>
      </c>
      <c r="G23" s="5">
        <v>4.49</v>
      </c>
      <c r="H23" s="18">
        <v>5.92</v>
      </c>
      <c r="I23" s="18">
        <v>3.29</v>
      </c>
    </row>
    <row r="24" spans="1:9" ht="19" x14ac:dyDescent="0.25">
      <c r="A24" s="2" t="s">
        <v>57</v>
      </c>
      <c r="B24" s="9">
        <v>3.1669999999999998</v>
      </c>
      <c r="C24" s="9">
        <v>2.27</v>
      </c>
      <c r="D24" s="9">
        <v>2</v>
      </c>
      <c r="E24" s="9">
        <v>2.72</v>
      </c>
      <c r="F24" s="9">
        <v>1.56</v>
      </c>
      <c r="G24" s="5">
        <v>1.46</v>
      </c>
      <c r="H24" s="18">
        <v>2.2000000000000002</v>
      </c>
      <c r="I24" s="18">
        <v>1.03</v>
      </c>
    </row>
    <row r="25" spans="1:9" ht="19" x14ac:dyDescent="0.25">
      <c r="A25" s="28" t="s">
        <v>58</v>
      </c>
      <c r="B25" s="29">
        <v>2.73</v>
      </c>
      <c r="C25" s="29">
        <v>2.6</v>
      </c>
      <c r="D25" s="29">
        <v>3.1</v>
      </c>
      <c r="E25" s="29">
        <v>3.45</v>
      </c>
      <c r="F25" s="29">
        <v>2.9</v>
      </c>
      <c r="G25" s="5">
        <v>2.71</v>
      </c>
      <c r="H25" s="18">
        <v>3.14</v>
      </c>
      <c r="I25" s="18">
        <v>1.57</v>
      </c>
    </row>
    <row r="26" spans="1:9" ht="19" x14ac:dyDescent="0.25">
      <c r="A26" s="7" t="s">
        <v>76</v>
      </c>
      <c r="H26" s="18"/>
      <c r="I26" s="18"/>
    </row>
    <row r="27" spans="1:9" ht="19" x14ac:dyDescent="0.25">
      <c r="A27" s="2" t="s">
        <v>59</v>
      </c>
      <c r="B27" s="9">
        <v>2.5</v>
      </c>
      <c r="C27" s="9">
        <v>2.73</v>
      </c>
      <c r="D27" s="9">
        <v>2.63</v>
      </c>
      <c r="E27" s="9">
        <v>2.62</v>
      </c>
      <c r="F27" s="9">
        <v>2.81</v>
      </c>
      <c r="G27" s="5">
        <v>2.77</v>
      </c>
      <c r="H27" s="18"/>
      <c r="I27" s="18"/>
    </row>
    <row r="28" spans="1:9" ht="19" x14ac:dyDescent="0.25">
      <c r="A28" s="2" t="s">
        <v>60</v>
      </c>
      <c r="B28" s="9">
        <v>1745</v>
      </c>
      <c r="C28" s="9">
        <v>1560</v>
      </c>
      <c r="D28" s="9">
        <v>1697</v>
      </c>
      <c r="E28" s="9">
        <v>1814</v>
      </c>
      <c r="F28" s="9">
        <v>1802.84</v>
      </c>
      <c r="G28" s="5">
        <v>1916</v>
      </c>
      <c r="H28" s="18"/>
      <c r="I28" s="18"/>
    </row>
    <row r="29" spans="1:9" ht="19" x14ac:dyDescent="0.25">
      <c r="A29" s="2" t="s">
        <v>61</v>
      </c>
      <c r="B29" s="9">
        <v>1310</v>
      </c>
      <c r="C29" s="9">
        <v>1032</v>
      </c>
      <c r="D29" s="9">
        <v>1150</v>
      </c>
      <c r="E29" s="9">
        <v>1229</v>
      </c>
      <c r="F29" s="9">
        <v>1140</v>
      </c>
      <c r="G29" s="5">
        <v>1219</v>
      </c>
      <c r="H29" s="18"/>
      <c r="I29" s="18"/>
    </row>
    <row r="30" spans="1:9" ht="19" x14ac:dyDescent="0.25">
      <c r="A30" s="2" t="s">
        <v>62</v>
      </c>
      <c r="B30" s="9">
        <v>435</v>
      </c>
      <c r="C30" s="9">
        <v>528</v>
      </c>
      <c r="D30" s="9">
        <v>547</v>
      </c>
      <c r="E30" s="9">
        <v>585</v>
      </c>
      <c r="F30" s="9">
        <v>663</v>
      </c>
      <c r="G30" s="5">
        <v>697</v>
      </c>
      <c r="H30" s="18"/>
      <c r="I30" s="18"/>
    </row>
    <row r="31" spans="1:9" ht="19" x14ac:dyDescent="0.25">
      <c r="A31" s="30" t="s">
        <v>69</v>
      </c>
      <c r="B31" s="31">
        <v>0.75</v>
      </c>
      <c r="C31" s="31">
        <v>0.66</v>
      </c>
      <c r="D31" s="31">
        <v>0.68</v>
      </c>
      <c r="E31" s="31">
        <v>0.67700000000000005</v>
      </c>
      <c r="F31" s="31">
        <v>0.63</v>
      </c>
      <c r="G31" s="32">
        <v>0.63600000000000001</v>
      </c>
      <c r="H31" s="18"/>
      <c r="I31" s="18"/>
    </row>
    <row r="32" spans="1:9" ht="19" x14ac:dyDescent="0.25">
      <c r="A32" s="2" t="s">
        <v>63</v>
      </c>
      <c r="B32" s="9">
        <v>1005</v>
      </c>
      <c r="C32" s="9">
        <v>998</v>
      </c>
      <c r="D32" s="9">
        <v>1095</v>
      </c>
      <c r="E32" s="9">
        <v>1177</v>
      </c>
      <c r="F32" s="9">
        <v>1198</v>
      </c>
      <c r="G32" s="5">
        <v>1153</v>
      </c>
      <c r="H32" s="18"/>
      <c r="I32" s="18"/>
    </row>
    <row r="33" spans="1:9" ht="19" x14ac:dyDescent="0.25">
      <c r="A33" s="2" t="s">
        <v>64</v>
      </c>
      <c r="B33" s="9">
        <v>944</v>
      </c>
      <c r="C33" s="9">
        <v>759</v>
      </c>
      <c r="D33" s="9">
        <v>889</v>
      </c>
      <c r="E33" s="9">
        <v>1048</v>
      </c>
      <c r="F33" s="9">
        <v>915</v>
      </c>
      <c r="G33" s="5">
        <v>925</v>
      </c>
      <c r="H33" s="18"/>
      <c r="I33" s="18"/>
    </row>
    <row r="34" spans="1:9" ht="19" x14ac:dyDescent="0.25">
      <c r="A34" s="2" t="s">
        <v>65</v>
      </c>
      <c r="B34" s="9">
        <v>61</v>
      </c>
      <c r="C34" s="9">
        <v>239</v>
      </c>
      <c r="D34" s="9">
        <v>206</v>
      </c>
      <c r="E34" s="9">
        <v>129</v>
      </c>
      <c r="F34" s="9">
        <v>282</v>
      </c>
      <c r="G34" s="5">
        <v>228</v>
      </c>
      <c r="H34" s="18"/>
      <c r="I34" s="18"/>
    </row>
    <row r="35" spans="1:9" ht="19" x14ac:dyDescent="0.25">
      <c r="A35" s="2" t="s">
        <v>66</v>
      </c>
      <c r="B35" s="9">
        <v>0.94</v>
      </c>
      <c r="C35" s="9">
        <v>0.76</v>
      </c>
      <c r="D35" s="9">
        <v>0.81100000000000005</v>
      </c>
      <c r="E35" s="9">
        <v>0.89</v>
      </c>
      <c r="F35" s="9">
        <v>0.76</v>
      </c>
      <c r="G35" s="5">
        <v>0.8</v>
      </c>
      <c r="H35" s="18"/>
      <c r="I35" s="18"/>
    </row>
    <row r="36" spans="1:9" ht="19" x14ac:dyDescent="0.25">
      <c r="A36" s="30" t="s">
        <v>67</v>
      </c>
      <c r="B36" s="31">
        <v>0.215</v>
      </c>
      <c r="C36" s="31">
        <v>0.27300000000000002</v>
      </c>
      <c r="D36" s="32">
        <v>0.26400000000000001</v>
      </c>
      <c r="E36" s="32">
        <v>0.26400000000000001</v>
      </c>
      <c r="F36" s="32">
        <v>0.2898</v>
      </c>
      <c r="G36" s="32">
        <v>0.28770000000000001</v>
      </c>
      <c r="H36" s="18"/>
      <c r="I36" s="18"/>
    </row>
    <row r="38" spans="1:9" ht="19" x14ac:dyDescent="0.25">
      <c r="A38" s="7" t="s">
        <v>75</v>
      </c>
    </row>
    <row r="39" spans="1:9" ht="19" x14ac:dyDescent="0.25">
      <c r="A39" s="34" t="s">
        <v>68</v>
      </c>
      <c r="B39" s="35">
        <v>0</v>
      </c>
      <c r="C39" s="35">
        <v>0.3664</v>
      </c>
      <c r="D39" s="36">
        <v>0.35899999999999999</v>
      </c>
      <c r="E39" s="36">
        <v>0.34499999999999997</v>
      </c>
      <c r="F39" s="36">
        <v>0.35649999999999998</v>
      </c>
      <c r="G39" s="36">
        <v>0.30590000000000001</v>
      </c>
    </row>
    <row r="40" spans="1:9" ht="19" x14ac:dyDescent="0.25">
      <c r="A40" s="33" t="s">
        <v>103</v>
      </c>
      <c r="B40" s="38">
        <v>2.42</v>
      </c>
      <c r="C40" s="38">
        <v>3.06</v>
      </c>
      <c r="D40" s="38">
        <v>2.96</v>
      </c>
      <c r="E40" s="38">
        <v>2.8</v>
      </c>
      <c r="F40" s="38">
        <v>2.93</v>
      </c>
      <c r="G40" s="38">
        <v>2.83</v>
      </c>
    </row>
    <row r="43" spans="1:9" ht="19" x14ac:dyDescent="0.25">
      <c r="A43" s="11" t="s">
        <v>99</v>
      </c>
      <c r="B43" s="2"/>
      <c r="C43" s="2"/>
      <c r="D43" s="2"/>
      <c r="E43" s="2"/>
      <c r="F43" s="2"/>
      <c r="G43" s="2"/>
    </row>
    <row r="44" spans="1:9" ht="19" x14ac:dyDescent="0.25">
      <c r="A44" s="26" t="s">
        <v>100</v>
      </c>
      <c r="B44" s="27">
        <v>3.63</v>
      </c>
      <c r="C44" s="27">
        <v>3.11</v>
      </c>
      <c r="D44" s="27">
        <v>3.63</v>
      </c>
      <c r="E44" s="27">
        <v>3.95</v>
      </c>
      <c r="F44" s="27">
        <v>3.56</v>
      </c>
      <c r="G44" s="27">
        <v>3.56</v>
      </c>
      <c r="H44" s="4"/>
      <c r="I44" s="4"/>
    </row>
    <row r="45" spans="1:9" ht="19" x14ac:dyDescent="0.25">
      <c r="A45" s="26" t="s">
        <v>101</v>
      </c>
      <c r="B45" s="27">
        <v>5.97</v>
      </c>
      <c r="C45" s="27">
        <v>4.75</v>
      </c>
      <c r="D45" s="27">
        <v>5.3</v>
      </c>
      <c r="E45" s="27">
        <v>5.69</v>
      </c>
      <c r="F45" s="27">
        <v>5.25</v>
      </c>
      <c r="G45" s="27">
        <v>5.57</v>
      </c>
      <c r="H45" s="4"/>
      <c r="I45" s="4"/>
    </row>
    <row r="46" spans="1:9" ht="19" x14ac:dyDescent="0.25">
      <c r="A46" s="37" t="s">
        <v>102</v>
      </c>
      <c r="B46" s="36">
        <v>0.85</v>
      </c>
      <c r="C46" s="36">
        <v>1.22</v>
      </c>
      <c r="D46" s="36">
        <v>1.2</v>
      </c>
      <c r="E46" s="36">
        <v>1.1499999999999999</v>
      </c>
      <c r="F46" s="36">
        <v>1.19</v>
      </c>
      <c r="G46" s="36">
        <v>0.99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B57-DDD1-4647-B040-8FD1EE9E1F23}">
  <dimension ref="A2:AE211"/>
  <sheetViews>
    <sheetView topLeftCell="A169" zoomScale="80" zoomScaleNormal="80" workbookViewId="0">
      <selection activeCell="Z204" sqref="Z204"/>
    </sheetView>
  </sheetViews>
  <sheetFormatPr baseColWidth="10" defaultRowHeight="16" x14ac:dyDescent="0.2"/>
  <cols>
    <col min="17" max="17" width="14" customWidth="1"/>
    <col min="19" max="19" width="14.83203125" customWidth="1"/>
    <col min="20" max="20" width="13.5" customWidth="1"/>
    <col min="21" max="21" width="14.1640625" customWidth="1"/>
    <col min="22" max="22" width="13" customWidth="1"/>
    <col min="23" max="24" width="12.6640625" customWidth="1"/>
    <col min="25" max="25" width="12.5" customWidth="1"/>
    <col min="26" max="26" width="13.5" customWidth="1"/>
    <col min="27" max="27" width="13.1640625" customWidth="1"/>
    <col min="28" max="28" width="12.1640625" customWidth="1"/>
    <col min="29" max="29" width="11.6640625" customWidth="1"/>
    <col min="30" max="30" width="12.33203125" customWidth="1"/>
  </cols>
  <sheetData>
    <row r="2" spans="1:30" ht="37" x14ac:dyDescent="0.45">
      <c r="A2" s="20" t="s">
        <v>78</v>
      </c>
    </row>
    <row r="3" spans="1:30" ht="21" x14ac:dyDescent="0.25">
      <c r="R3" s="15" t="s">
        <v>42</v>
      </c>
      <c r="S3" s="4" t="s">
        <v>87</v>
      </c>
      <c r="T3" s="4" t="s">
        <v>88</v>
      </c>
      <c r="U3" s="4" t="s">
        <v>89</v>
      </c>
      <c r="V3" s="4" t="s">
        <v>90</v>
      </c>
      <c r="W3" s="4" t="s">
        <v>8</v>
      </c>
      <c r="X3" s="4" t="s">
        <v>9</v>
      </c>
      <c r="Y3" s="4" t="s">
        <v>85</v>
      </c>
      <c r="Z3" s="4" t="s">
        <v>86</v>
      </c>
      <c r="AA3" s="4" t="s">
        <v>43</v>
      </c>
      <c r="AB3" s="4" t="s">
        <v>39</v>
      </c>
      <c r="AC3" s="4" t="s">
        <v>40</v>
      </c>
      <c r="AD3" s="4" t="s">
        <v>46</v>
      </c>
    </row>
    <row r="4" spans="1:30" ht="21" x14ac:dyDescent="0.25">
      <c r="R4" s="15" t="s">
        <v>45</v>
      </c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</row>
    <row r="5" spans="1:30" ht="19" x14ac:dyDescent="0.25">
      <c r="Q5" t="s">
        <v>87</v>
      </c>
      <c r="R5" s="7">
        <v>1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5.5500000000000001E-2</v>
      </c>
      <c r="AA5" s="5">
        <v>0</v>
      </c>
      <c r="AB5" s="5">
        <v>0</v>
      </c>
      <c r="AC5" s="5">
        <v>5.5500000000000001E-2</v>
      </c>
      <c r="AD5" s="5">
        <v>0</v>
      </c>
    </row>
    <row r="6" spans="1:30" ht="19" x14ac:dyDescent="0.25">
      <c r="Q6" t="s">
        <v>88</v>
      </c>
      <c r="R6" s="7">
        <v>2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ht="19" x14ac:dyDescent="0.25">
      <c r="Q7" t="s">
        <v>89</v>
      </c>
      <c r="R7" s="7">
        <v>3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ht="19" x14ac:dyDescent="0.25">
      <c r="Q8" t="s">
        <v>90</v>
      </c>
      <c r="R8" s="7">
        <v>4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0</v>
      </c>
      <c r="AD8" s="5">
        <v>0</v>
      </c>
    </row>
    <row r="9" spans="1:30" ht="19" x14ac:dyDescent="0.25">
      <c r="Q9" t="s">
        <v>8</v>
      </c>
      <c r="R9" s="7">
        <v>5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</row>
    <row r="10" spans="1:30" ht="19" x14ac:dyDescent="0.25">
      <c r="Q10" t="s">
        <v>9</v>
      </c>
      <c r="R10" s="7">
        <v>6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</row>
    <row r="11" spans="1:30" ht="19" x14ac:dyDescent="0.25">
      <c r="Q11" t="s">
        <v>85</v>
      </c>
      <c r="R11" s="7">
        <v>7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</row>
    <row r="12" spans="1:30" ht="19" x14ac:dyDescent="0.25">
      <c r="Q12" t="s">
        <v>86</v>
      </c>
      <c r="R12" s="7">
        <v>8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1.0555000000000001</v>
      </c>
      <c r="AD12" s="5">
        <v>0</v>
      </c>
    </row>
    <row r="13" spans="1:30" ht="19" x14ac:dyDescent="0.25">
      <c r="Q13" t="s">
        <v>43</v>
      </c>
      <c r="R13" s="7">
        <v>9</v>
      </c>
      <c r="S13" s="5">
        <v>1.111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</row>
    <row r="14" spans="1:30" ht="19" x14ac:dyDescent="0.25">
      <c r="Q14" t="s">
        <v>39</v>
      </c>
      <c r="R14" s="7">
        <v>10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</row>
    <row r="15" spans="1:30" ht="19" x14ac:dyDescent="0.25">
      <c r="Q15" t="s">
        <v>40</v>
      </c>
      <c r="R15" s="7">
        <v>11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</row>
    <row r="16" spans="1:30" ht="19" x14ac:dyDescent="0.25">
      <c r="Q16" t="s">
        <v>46</v>
      </c>
      <c r="R16" s="7">
        <v>12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</row>
    <row r="22" spans="1:30" ht="37" x14ac:dyDescent="0.45">
      <c r="A22" s="20" t="s">
        <v>79</v>
      </c>
    </row>
    <row r="26" spans="1:30" ht="21" x14ac:dyDescent="0.25">
      <c r="R26" s="15" t="s">
        <v>42</v>
      </c>
      <c r="S26" s="4" t="s">
        <v>87</v>
      </c>
      <c r="T26" s="4" t="s">
        <v>88</v>
      </c>
      <c r="U26" s="4" t="s">
        <v>89</v>
      </c>
      <c r="V26" s="4" t="s">
        <v>90</v>
      </c>
      <c r="W26" s="4" t="s">
        <v>8</v>
      </c>
      <c r="X26" s="4" t="s">
        <v>9</v>
      </c>
      <c r="Y26" s="4" t="s">
        <v>85</v>
      </c>
      <c r="Z26" s="4" t="s">
        <v>86</v>
      </c>
      <c r="AA26" s="4" t="s">
        <v>43</v>
      </c>
      <c r="AB26" s="4" t="s">
        <v>39</v>
      </c>
      <c r="AC26" s="4" t="s">
        <v>40</v>
      </c>
      <c r="AD26" s="4" t="s">
        <v>46</v>
      </c>
    </row>
    <row r="27" spans="1:30" ht="21" x14ac:dyDescent="0.25">
      <c r="R27" s="15" t="s">
        <v>45</v>
      </c>
      <c r="S27" s="6">
        <v>1</v>
      </c>
      <c r="T27" s="6">
        <v>2</v>
      </c>
      <c r="U27" s="6">
        <v>3</v>
      </c>
      <c r="V27" s="6">
        <v>4</v>
      </c>
      <c r="W27" s="6">
        <v>5</v>
      </c>
      <c r="X27" s="6">
        <v>6</v>
      </c>
      <c r="Y27" s="6">
        <v>7</v>
      </c>
      <c r="Z27" s="6">
        <v>8</v>
      </c>
      <c r="AA27" s="6">
        <v>9</v>
      </c>
      <c r="AB27" s="6">
        <v>10</v>
      </c>
      <c r="AC27" s="6">
        <v>11</v>
      </c>
      <c r="AD27" s="6">
        <v>12</v>
      </c>
    </row>
    <row r="28" spans="1:30" ht="19" x14ac:dyDescent="0.25">
      <c r="Q28" t="s">
        <v>87</v>
      </c>
      <c r="R28" s="7">
        <v>1</v>
      </c>
      <c r="S28" s="5">
        <v>0</v>
      </c>
      <c r="T28" s="5">
        <v>1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5.5500000000000001E-2</v>
      </c>
      <c r="AA28" s="5">
        <v>0</v>
      </c>
      <c r="AB28" s="5">
        <v>0</v>
      </c>
      <c r="AC28" s="5">
        <v>5.5500000000000001E-2</v>
      </c>
      <c r="AD28" s="5">
        <v>0</v>
      </c>
    </row>
    <row r="29" spans="1:30" ht="19" x14ac:dyDescent="0.25">
      <c r="Q29" t="s">
        <v>88</v>
      </c>
      <c r="R29" s="7">
        <v>2</v>
      </c>
      <c r="S29" s="5">
        <v>0</v>
      </c>
      <c r="T29" s="5">
        <v>0</v>
      </c>
      <c r="U29" s="5">
        <v>1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</row>
    <row r="30" spans="1:30" ht="19" x14ac:dyDescent="0.25">
      <c r="Q30" t="s">
        <v>89</v>
      </c>
      <c r="R30" s="7">
        <v>3</v>
      </c>
      <c r="S30" s="5">
        <v>0</v>
      </c>
      <c r="T30" s="5">
        <v>0</v>
      </c>
      <c r="U30" s="5">
        <v>0</v>
      </c>
      <c r="V30" s="22">
        <v>1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</row>
    <row r="31" spans="1:30" ht="19" x14ac:dyDescent="0.25">
      <c r="Q31" t="s">
        <v>90</v>
      </c>
      <c r="R31" s="7">
        <v>4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</row>
    <row r="32" spans="1:30" ht="19" x14ac:dyDescent="0.25">
      <c r="Q32" t="s">
        <v>8</v>
      </c>
      <c r="R32" s="7">
        <v>5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</row>
    <row r="33" spans="1:30" ht="19" x14ac:dyDescent="0.25">
      <c r="Q33" t="s">
        <v>9</v>
      </c>
      <c r="R33" s="7">
        <v>6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</row>
    <row r="34" spans="1:30" ht="19" x14ac:dyDescent="0.25">
      <c r="Q34" t="s">
        <v>85</v>
      </c>
      <c r="R34" s="7">
        <v>7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</row>
    <row r="35" spans="1:30" ht="19" x14ac:dyDescent="0.25">
      <c r="Q35" t="s">
        <v>86</v>
      </c>
      <c r="R35" s="7">
        <v>8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0.96250000000000002</v>
      </c>
      <c r="AD35" s="5">
        <v>9.2999999999999999E-2</v>
      </c>
    </row>
    <row r="36" spans="1:30" ht="19" x14ac:dyDescent="0.25">
      <c r="Q36" t="s">
        <v>43</v>
      </c>
      <c r="R36" s="7">
        <v>9</v>
      </c>
      <c r="S36" s="5">
        <v>1.111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</row>
    <row r="37" spans="1:30" ht="19" x14ac:dyDescent="0.25">
      <c r="Q37" t="s">
        <v>39</v>
      </c>
      <c r="R37" s="7">
        <v>10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</row>
    <row r="38" spans="1:30" ht="19" x14ac:dyDescent="0.25">
      <c r="Q38" t="s">
        <v>40</v>
      </c>
      <c r="R38" s="7">
        <v>11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</row>
    <row r="39" spans="1:30" ht="19" x14ac:dyDescent="0.25">
      <c r="Q39" t="s">
        <v>46</v>
      </c>
      <c r="R39" s="7">
        <v>12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</row>
    <row r="47" spans="1:30" ht="37" x14ac:dyDescent="0.45">
      <c r="A47" s="20" t="s">
        <v>80</v>
      </c>
    </row>
    <row r="50" spans="17:30" ht="21" x14ac:dyDescent="0.25">
      <c r="R50" s="15" t="s">
        <v>42</v>
      </c>
      <c r="S50" s="4" t="s">
        <v>87</v>
      </c>
      <c r="T50" s="4" t="s">
        <v>88</v>
      </c>
      <c r="U50" s="4" t="s">
        <v>89</v>
      </c>
      <c r="V50" s="4" t="s">
        <v>90</v>
      </c>
      <c r="W50" s="4" t="s">
        <v>8</v>
      </c>
      <c r="X50" s="4" t="s">
        <v>9</v>
      </c>
      <c r="Y50" s="4" t="s">
        <v>85</v>
      </c>
      <c r="Z50" s="4" t="s">
        <v>86</v>
      </c>
      <c r="AA50" s="4" t="s">
        <v>43</v>
      </c>
      <c r="AB50" s="4" t="s">
        <v>39</v>
      </c>
      <c r="AC50" s="4" t="s">
        <v>40</v>
      </c>
      <c r="AD50" s="4" t="s">
        <v>46</v>
      </c>
    </row>
    <row r="51" spans="17:30" ht="21" x14ac:dyDescent="0.25">
      <c r="R51" s="15" t="s">
        <v>45</v>
      </c>
      <c r="S51" s="6">
        <v>1</v>
      </c>
      <c r="T51" s="6">
        <v>2</v>
      </c>
      <c r="U51" s="6">
        <v>3</v>
      </c>
      <c r="V51" s="6">
        <v>4</v>
      </c>
      <c r="W51" s="6">
        <v>5</v>
      </c>
      <c r="X51" s="6">
        <v>6</v>
      </c>
      <c r="Y51" s="6">
        <v>7</v>
      </c>
      <c r="Z51" s="6">
        <v>8</v>
      </c>
      <c r="AA51" s="6">
        <v>9</v>
      </c>
      <c r="AB51" s="6">
        <v>10</v>
      </c>
      <c r="AC51" s="6">
        <v>11</v>
      </c>
      <c r="AD51" s="6">
        <v>12</v>
      </c>
    </row>
    <row r="52" spans="17:30" ht="19" x14ac:dyDescent="0.25">
      <c r="Q52" t="s">
        <v>87</v>
      </c>
      <c r="R52" s="7">
        <v>1</v>
      </c>
      <c r="S52" s="5">
        <v>0</v>
      </c>
      <c r="T52" s="5">
        <v>0.2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1.0999999999999999E-2</v>
      </c>
      <c r="AA52" s="5">
        <v>0</v>
      </c>
      <c r="AB52" s="5">
        <v>0</v>
      </c>
      <c r="AC52" s="5">
        <v>1.0999999999999999E-2</v>
      </c>
      <c r="AD52" s="5">
        <v>0</v>
      </c>
    </row>
    <row r="53" spans="17:30" ht="19" x14ac:dyDescent="0.25">
      <c r="Q53" t="s">
        <v>88</v>
      </c>
      <c r="R53" s="7">
        <v>2</v>
      </c>
      <c r="S53" s="5">
        <v>0</v>
      </c>
      <c r="T53" s="5">
        <v>0</v>
      </c>
      <c r="U53" s="5">
        <v>0.2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</row>
    <row r="54" spans="17:30" ht="19" x14ac:dyDescent="0.25">
      <c r="Q54" t="s">
        <v>89</v>
      </c>
      <c r="R54" s="7">
        <v>3</v>
      </c>
      <c r="S54" s="5">
        <v>0</v>
      </c>
      <c r="T54" s="5">
        <v>0</v>
      </c>
      <c r="U54" s="5">
        <v>0</v>
      </c>
      <c r="V54" s="22">
        <v>0</v>
      </c>
      <c r="W54" s="5">
        <v>1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</row>
    <row r="55" spans="17:30" ht="19" x14ac:dyDescent="0.25">
      <c r="Q55" t="s">
        <v>90</v>
      </c>
      <c r="R55" s="7">
        <v>4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</row>
    <row r="56" spans="17:30" ht="19" x14ac:dyDescent="0.25">
      <c r="Q56" t="s">
        <v>8</v>
      </c>
      <c r="R56" s="7">
        <v>5</v>
      </c>
      <c r="S56" s="5">
        <v>0</v>
      </c>
      <c r="T56" s="5">
        <v>0</v>
      </c>
      <c r="U56" s="5">
        <v>0.8</v>
      </c>
      <c r="V56" s="5">
        <v>0</v>
      </c>
      <c r="W56" s="5">
        <v>0</v>
      </c>
      <c r="X56" s="5">
        <v>0</v>
      </c>
      <c r="Y56" s="5">
        <v>0</v>
      </c>
      <c r="Z56" s="5">
        <v>0.15</v>
      </c>
      <c r="AA56" s="5">
        <v>0</v>
      </c>
      <c r="AB56" s="5">
        <v>0</v>
      </c>
      <c r="AC56" s="5">
        <v>0.05</v>
      </c>
      <c r="AD56" s="5">
        <v>0</v>
      </c>
    </row>
    <row r="57" spans="17:30" ht="19" x14ac:dyDescent="0.25">
      <c r="Q57" t="s">
        <v>9</v>
      </c>
      <c r="R57" s="7">
        <v>6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</row>
    <row r="58" spans="17:30" ht="19" x14ac:dyDescent="0.25">
      <c r="Q58" t="s">
        <v>85</v>
      </c>
      <c r="R58" s="7">
        <v>7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</row>
    <row r="59" spans="17:30" ht="19" x14ac:dyDescent="0.25">
      <c r="Q59" t="s">
        <v>86</v>
      </c>
      <c r="R59" s="7">
        <v>8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0.161</v>
      </c>
      <c r="AD59" s="5">
        <v>0</v>
      </c>
    </row>
    <row r="60" spans="17:30" ht="19" x14ac:dyDescent="0.25">
      <c r="Q60" t="s">
        <v>43</v>
      </c>
      <c r="R60" s="7">
        <v>9</v>
      </c>
      <c r="S60" s="5">
        <v>0.222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</row>
    <row r="61" spans="17:30" ht="19" x14ac:dyDescent="0.25">
      <c r="Q61" t="s">
        <v>39</v>
      </c>
      <c r="R61" s="7">
        <v>10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</row>
    <row r="62" spans="17:30" ht="19" x14ac:dyDescent="0.25">
      <c r="Q62" t="s">
        <v>40</v>
      </c>
      <c r="R62" s="7">
        <v>11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</row>
    <row r="63" spans="17:30" ht="19" x14ac:dyDescent="0.25">
      <c r="Q63" t="s">
        <v>46</v>
      </c>
      <c r="R63" s="7">
        <v>12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</row>
    <row r="71" spans="1:30" ht="37" x14ac:dyDescent="0.45">
      <c r="A71" s="20" t="s">
        <v>81</v>
      </c>
    </row>
    <row r="75" spans="1:30" ht="21" x14ac:dyDescent="0.25">
      <c r="R75" s="15" t="s">
        <v>42</v>
      </c>
      <c r="S75" s="4" t="s">
        <v>87</v>
      </c>
      <c r="T75" s="4" t="s">
        <v>88</v>
      </c>
      <c r="U75" s="4" t="s">
        <v>89</v>
      </c>
      <c r="V75" s="4" t="s">
        <v>90</v>
      </c>
      <c r="W75" s="4" t="s">
        <v>8</v>
      </c>
      <c r="X75" s="4" t="s">
        <v>9</v>
      </c>
      <c r="Y75" s="4" t="s">
        <v>85</v>
      </c>
      <c r="Z75" s="4" t="s">
        <v>86</v>
      </c>
      <c r="AA75" s="4" t="s">
        <v>43</v>
      </c>
      <c r="AB75" s="4" t="s">
        <v>39</v>
      </c>
      <c r="AC75" s="4" t="s">
        <v>40</v>
      </c>
      <c r="AD75" s="4" t="s">
        <v>46</v>
      </c>
    </row>
    <row r="76" spans="1:30" ht="21" x14ac:dyDescent="0.25">
      <c r="R76" s="15" t="s">
        <v>45</v>
      </c>
      <c r="S76" s="6">
        <v>1</v>
      </c>
      <c r="T76" s="6">
        <v>2</v>
      </c>
      <c r="U76" s="6">
        <v>3</v>
      </c>
      <c r="V76" s="6">
        <v>4</v>
      </c>
      <c r="W76" s="6">
        <v>5</v>
      </c>
      <c r="X76" s="6">
        <v>6</v>
      </c>
      <c r="Y76" s="6">
        <v>7</v>
      </c>
      <c r="Z76" s="6">
        <v>8</v>
      </c>
      <c r="AA76" s="6">
        <v>9</v>
      </c>
      <c r="AB76" s="6">
        <v>10</v>
      </c>
      <c r="AC76" s="6">
        <v>11</v>
      </c>
      <c r="AD76" s="6">
        <v>12</v>
      </c>
    </row>
    <row r="77" spans="1:30" ht="19" x14ac:dyDescent="0.25">
      <c r="Q77" t="s">
        <v>87</v>
      </c>
      <c r="R77" s="7">
        <v>1</v>
      </c>
      <c r="S77" s="5">
        <v>0</v>
      </c>
      <c r="T77" s="5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5.6000000000000001E-2</v>
      </c>
      <c r="AD77" s="5">
        <v>0</v>
      </c>
    </row>
    <row r="78" spans="1:30" ht="19" x14ac:dyDescent="0.25">
      <c r="Q78" t="s">
        <v>88</v>
      </c>
      <c r="R78" s="7">
        <v>2</v>
      </c>
      <c r="S78" s="5">
        <v>0</v>
      </c>
      <c r="T78" s="5">
        <v>0</v>
      </c>
      <c r="U78" s="5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</row>
    <row r="79" spans="1:30" ht="19" x14ac:dyDescent="0.25">
      <c r="Q79" t="s">
        <v>89</v>
      </c>
      <c r="R79" s="7">
        <v>3</v>
      </c>
      <c r="S79" s="5">
        <v>0</v>
      </c>
      <c r="T79" s="5">
        <v>0</v>
      </c>
      <c r="U79" s="5">
        <v>0</v>
      </c>
      <c r="V79" s="5">
        <v>1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</row>
    <row r="80" spans="1:30" ht="19" x14ac:dyDescent="0.25">
      <c r="Q80" t="s">
        <v>90</v>
      </c>
      <c r="R80" s="7">
        <v>4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</row>
    <row r="81" spans="17:30" ht="19" x14ac:dyDescent="0.25">
      <c r="Q81" t="s">
        <v>8</v>
      </c>
      <c r="R81" s="7">
        <v>5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</row>
    <row r="82" spans="17:30" ht="19" x14ac:dyDescent="0.25">
      <c r="Q82" t="s">
        <v>9</v>
      </c>
      <c r="R82" s="7">
        <v>6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</row>
    <row r="83" spans="17:30" ht="19" x14ac:dyDescent="0.25">
      <c r="Q83" t="s">
        <v>85</v>
      </c>
      <c r="R83" s="7">
        <v>7</v>
      </c>
      <c r="S83" s="5">
        <v>0.8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0.15</v>
      </c>
      <c r="AA83" s="5">
        <v>0</v>
      </c>
      <c r="AB83" s="5">
        <v>0</v>
      </c>
      <c r="AC83" s="5">
        <v>0.05</v>
      </c>
      <c r="AD83" s="5">
        <v>0</v>
      </c>
    </row>
    <row r="84" spans="17:30" ht="19" x14ac:dyDescent="0.25">
      <c r="Q84" t="s">
        <v>86</v>
      </c>
      <c r="R84" s="7">
        <v>8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0.20599999999999999</v>
      </c>
      <c r="AD84" s="5">
        <v>0</v>
      </c>
    </row>
    <row r="85" spans="17:30" ht="19" x14ac:dyDescent="0.25">
      <c r="Q85" t="s">
        <v>43</v>
      </c>
      <c r="R85" s="7">
        <v>7</v>
      </c>
      <c r="S85" s="5">
        <v>0.311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</row>
    <row r="86" spans="17:30" ht="19" x14ac:dyDescent="0.25">
      <c r="Q86" t="s">
        <v>39</v>
      </c>
      <c r="R86" s="7">
        <v>8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</row>
    <row r="87" spans="17:30" ht="19" x14ac:dyDescent="0.25">
      <c r="Q87" t="s">
        <v>40</v>
      </c>
      <c r="R87" s="7">
        <v>9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</row>
    <row r="88" spans="17:30" ht="19" x14ac:dyDescent="0.25">
      <c r="Q88" t="s">
        <v>46</v>
      </c>
      <c r="R88" s="7">
        <v>10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</row>
    <row r="101" spans="1:30" ht="37" x14ac:dyDescent="0.45">
      <c r="A101" s="20" t="s">
        <v>82</v>
      </c>
    </row>
    <row r="105" spans="1:30" ht="21" x14ac:dyDescent="0.25">
      <c r="Q105" s="23"/>
      <c r="R105" s="24" t="s">
        <v>42</v>
      </c>
      <c r="S105" s="4" t="s">
        <v>87</v>
      </c>
      <c r="T105" s="4" t="s">
        <v>88</v>
      </c>
      <c r="U105" s="4" t="s">
        <v>89</v>
      </c>
      <c r="V105" s="4" t="s">
        <v>90</v>
      </c>
      <c r="W105" s="4" t="s">
        <v>8</v>
      </c>
      <c r="X105" s="4" t="s">
        <v>9</v>
      </c>
      <c r="Y105" s="4" t="s">
        <v>85</v>
      </c>
      <c r="Z105" s="4" t="s">
        <v>86</v>
      </c>
      <c r="AA105" s="4" t="s">
        <v>43</v>
      </c>
      <c r="AB105" s="4" t="s">
        <v>39</v>
      </c>
      <c r="AC105" s="4" t="s">
        <v>40</v>
      </c>
      <c r="AD105" s="4" t="s">
        <v>46</v>
      </c>
    </row>
    <row r="106" spans="1:30" ht="21" x14ac:dyDescent="0.25">
      <c r="Q106" s="23"/>
      <c r="R106" s="24" t="s">
        <v>45</v>
      </c>
      <c r="S106" s="16">
        <v>1</v>
      </c>
      <c r="T106" s="16">
        <v>2</v>
      </c>
      <c r="U106" s="16">
        <v>3</v>
      </c>
      <c r="V106" s="16">
        <v>4</v>
      </c>
      <c r="W106" s="16">
        <v>5</v>
      </c>
      <c r="X106" s="16">
        <v>6</v>
      </c>
      <c r="Y106" s="16">
        <v>7</v>
      </c>
      <c r="Z106" s="16">
        <v>8</v>
      </c>
      <c r="AA106" s="16">
        <v>9</v>
      </c>
      <c r="AB106" s="16">
        <v>10</v>
      </c>
      <c r="AC106" s="16">
        <v>11</v>
      </c>
      <c r="AD106" s="16">
        <v>12</v>
      </c>
    </row>
    <row r="107" spans="1:30" ht="19" x14ac:dyDescent="0.25">
      <c r="Q107" t="s">
        <v>87</v>
      </c>
      <c r="R107" s="8">
        <v>1</v>
      </c>
      <c r="S107" s="25">
        <v>0</v>
      </c>
      <c r="T107" s="25">
        <v>1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5.6000000000000001E-2</v>
      </c>
      <c r="AA107" s="25">
        <v>0</v>
      </c>
      <c r="AB107" s="25">
        <v>0</v>
      </c>
      <c r="AC107" s="25">
        <v>0</v>
      </c>
      <c r="AD107" s="25">
        <v>0</v>
      </c>
    </row>
    <row r="108" spans="1:30" ht="19" x14ac:dyDescent="0.25">
      <c r="Q108" t="s">
        <v>88</v>
      </c>
      <c r="R108" s="8">
        <v>2</v>
      </c>
      <c r="S108" s="25">
        <v>0</v>
      </c>
      <c r="T108" s="25">
        <v>0</v>
      </c>
      <c r="U108" s="25">
        <v>1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</row>
    <row r="109" spans="1:30" ht="19" x14ac:dyDescent="0.25">
      <c r="Q109" t="s">
        <v>89</v>
      </c>
      <c r="R109" s="8">
        <v>3</v>
      </c>
      <c r="S109" s="25">
        <v>0</v>
      </c>
      <c r="T109" s="25">
        <v>0</v>
      </c>
      <c r="U109" s="25">
        <v>0</v>
      </c>
      <c r="V109" s="25">
        <v>1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</row>
    <row r="110" spans="1:30" ht="19" x14ac:dyDescent="0.25">
      <c r="Q110" t="s">
        <v>90</v>
      </c>
      <c r="R110" s="8">
        <v>4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</row>
    <row r="111" spans="1:30" ht="19" x14ac:dyDescent="0.25">
      <c r="Q111" t="s">
        <v>8</v>
      </c>
      <c r="R111" s="8">
        <v>5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</row>
    <row r="112" spans="1:30" ht="19" x14ac:dyDescent="0.25">
      <c r="Q112" t="s">
        <v>9</v>
      </c>
      <c r="R112" s="8">
        <v>6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</row>
    <row r="113" spans="17:30" ht="19" x14ac:dyDescent="0.25">
      <c r="Q113" t="s">
        <v>85</v>
      </c>
      <c r="R113" s="8">
        <v>7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0.15</v>
      </c>
      <c r="AA113" s="25">
        <v>0</v>
      </c>
      <c r="AB113" s="25">
        <v>0</v>
      </c>
      <c r="AC113" s="25">
        <v>0.05</v>
      </c>
      <c r="AD113" s="25">
        <v>0.8</v>
      </c>
    </row>
    <row r="114" spans="17:30" ht="19" x14ac:dyDescent="0.25">
      <c r="Q114" t="s">
        <v>86</v>
      </c>
      <c r="R114" s="8">
        <v>8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0.20599999999999999</v>
      </c>
      <c r="AD114" s="25">
        <v>0</v>
      </c>
    </row>
    <row r="115" spans="17:30" ht="19" x14ac:dyDescent="0.25">
      <c r="Q115" t="s">
        <v>43</v>
      </c>
      <c r="R115" s="8">
        <v>9</v>
      </c>
      <c r="S115" s="25">
        <v>1.111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</row>
    <row r="116" spans="17:30" ht="19" x14ac:dyDescent="0.25">
      <c r="Q116" t="s">
        <v>39</v>
      </c>
      <c r="R116" s="8">
        <v>10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</row>
    <row r="117" spans="17:30" ht="19" x14ac:dyDescent="0.25">
      <c r="Q117" t="s">
        <v>40</v>
      </c>
      <c r="R117" s="8">
        <v>11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</row>
    <row r="118" spans="17:30" ht="19" x14ac:dyDescent="0.25">
      <c r="Q118" t="s">
        <v>46</v>
      </c>
      <c r="R118" s="8">
        <v>12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</row>
    <row r="129" spans="1:30" ht="37" x14ac:dyDescent="0.45">
      <c r="A129" s="20" t="s">
        <v>83</v>
      </c>
    </row>
    <row r="134" spans="1:30" ht="21" x14ac:dyDescent="0.25">
      <c r="Q134" s="23"/>
      <c r="R134" s="24" t="s">
        <v>42</v>
      </c>
      <c r="S134" s="4" t="s">
        <v>87</v>
      </c>
      <c r="T134" s="4" t="s">
        <v>88</v>
      </c>
      <c r="U134" s="4" t="s">
        <v>89</v>
      </c>
      <c r="V134" s="4" t="s">
        <v>90</v>
      </c>
      <c r="W134" s="4" t="s">
        <v>8</v>
      </c>
      <c r="X134" s="4" t="s">
        <v>9</v>
      </c>
      <c r="Y134" s="4" t="s">
        <v>85</v>
      </c>
      <c r="Z134" s="4" t="s">
        <v>86</v>
      </c>
      <c r="AA134" s="4" t="s">
        <v>43</v>
      </c>
      <c r="AB134" s="4" t="s">
        <v>39</v>
      </c>
      <c r="AC134" s="4" t="s">
        <v>40</v>
      </c>
      <c r="AD134" s="4" t="s">
        <v>46</v>
      </c>
    </row>
    <row r="135" spans="1:30" ht="21" x14ac:dyDescent="0.25">
      <c r="Q135" s="23"/>
      <c r="R135" s="24" t="s">
        <v>45</v>
      </c>
      <c r="S135" s="16">
        <v>1</v>
      </c>
      <c r="T135" s="16">
        <v>2</v>
      </c>
      <c r="U135" s="16">
        <v>3</v>
      </c>
      <c r="V135" s="16">
        <v>4</v>
      </c>
      <c r="W135" s="16">
        <v>5</v>
      </c>
      <c r="X135" s="16">
        <v>6</v>
      </c>
      <c r="Y135" s="16">
        <v>7</v>
      </c>
      <c r="Z135" s="16">
        <v>8</v>
      </c>
      <c r="AA135" s="16">
        <v>9</v>
      </c>
      <c r="AB135" s="16">
        <v>10</v>
      </c>
      <c r="AC135" s="16">
        <v>11</v>
      </c>
      <c r="AD135" s="16">
        <v>12</v>
      </c>
    </row>
    <row r="136" spans="1:30" ht="19" x14ac:dyDescent="0.25">
      <c r="Q136" t="s">
        <v>87</v>
      </c>
      <c r="R136" s="8">
        <v>1</v>
      </c>
      <c r="S136" s="25">
        <v>0</v>
      </c>
      <c r="T136" s="25">
        <v>1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5.6000000000000001E-2</v>
      </c>
      <c r="AA136" s="25">
        <v>0</v>
      </c>
      <c r="AB136" s="25">
        <v>0</v>
      </c>
      <c r="AC136" s="25">
        <v>5.6000000000000001E-2</v>
      </c>
      <c r="AD136" s="25">
        <v>0</v>
      </c>
    </row>
    <row r="137" spans="1:30" ht="19" x14ac:dyDescent="0.25">
      <c r="Q137" t="s">
        <v>88</v>
      </c>
      <c r="R137" s="8">
        <v>2</v>
      </c>
      <c r="S137" s="25">
        <v>0</v>
      </c>
      <c r="T137" s="25">
        <v>0</v>
      </c>
      <c r="U137" s="25">
        <v>1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</row>
    <row r="138" spans="1:30" ht="19" x14ac:dyDescent="0.25">
      <c r="Q138" t="s">
        <v>89</v>
      </c>
      <c r="R138" s="8">
        <v>3</v>
      </c>
      <c r="S138" s="25">
        <v>0</v>
      </c>
      <c r="T138" s="25">
        <v>0</v>
      </c>
      <c r="U138" s="25">
        <v>0</v>
      </c>
      <c r="V138" s="25">
        <v>1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</row>
    <row r="139" spans="1:30" ht="19" x14ac:dyDescent="0.25">
      <c r="Q139" t="s">
        <v>90</v>
      </c>
      <c r="R139" s="8">
        <v>4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</row>
    <row r="140" spans="1:30" ht="19" x14ac:dyDescent="0.25">
      <c r="Q140" t="s">
        <v>8</v>
      </c>
      <c r="R140" s="8">
        <v>5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</row>
    <row r="141" spans="1:30" ht="19" x14ac:dyDescent="0.25">
      <c r="Q141" t="s">
        <v>9</v>
      </c>
      <c r="R141" s="8">
        <v>6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</row>
    <row r="142" spans="1:30" ht="19" x14ac:dyDescent="0.25">
      <c r="Q142" t="s">
        <v>85</v>
      </c>
      <c r="R142" s="8">
        <v>7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0.08</v>
      </c>
      <c r="AA142" s="25">
        <v>0</v>
      </c>
      <c r="AB142" s="25">
        <v>0</v>
      </c>
      <c r="AC142" s="25">
        <v>0.18</v>
      </c>
      <c r="AD142" s="25">
        <v>0.74</v>
      </c>
    </row>
    <row r="143" spans="1:30" ht="19" x14ac:dyDescent="0.25">
      <c r="Q143" t="s">
        <v>86</v>
      </c>
      <c r="R143" s="8">
        <v>8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0.13600000000000001</v>
      </c>
      <c r="AD143" s="25">
        <v>0</v>
      </c>
    </row>
    <row r="144" spans="1:30" ht="19" x14ac:dyDescent="0.25">
      <c r="Q144" t="s">
        <v>43</v>
      </c>
      <c r="R144" s="8">
        <v>9</v>
      </c>
      <c r="S144" s="25">
        <v>1.111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</row>
    <row r="145" spans="1:31" ht="19" x14ac:dyDescent="0.25">
      <c r="Q145" t="s">
        <v>39</v>
      </c>
      <c r="R145" s="8">
        <v>10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</row>
    <row r="146" spans="1:31" ht="19" x14ac:dyDescent="0.25">
      <c r="Q146" t="s">
        <v>40</v>
      </c>
      <c r="R146" s="8">
        <v>11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</row>
    <row r="147" spans="1:31" ht="19" x14ac:dyDescent="0.25">
      <c r="Q147" t="s">
        <v>46</v>
      </c>
      <c r="R147" s="8">
        <v>12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</row>
    <row r="157" spans="1:31" ht="34" x14ac:dyDescent="0.4">
      <c r="A157" s="21" t="s">
        <v>84</v>
      </c>
    </row>
    <row r="160" spans="1:31" ht="21" x14ac:dyDescent="0.25">
      <c r="Q160" s="23"/>
      <c r="R160" s="24" t="s">
        <v>42</v>
      </c>
      <c r="S160" s="4" t="s">
        <v>87</v>
      </c>
      <c r="T160" s="4" t="s">
        <v>88</v>
      </c>
      <c r="U160" s="4" t="s">
        <v>89</v>
      </c>
      <c r="V160" s="4" t="s">
        <v>90</v>
      </c>
      <c r="W160" s="4" t="s">
        <v>8</v>
      </c>
      <c r="X160" s="4" t="s">
        <v>9</v>
      </c>
      <c r="Y160" s="4" t="s">
        <v>91</v>
      </c>
      <c r="Z160" s="4" t="s">
        <v>92</v>
      </c>
      <c r="AA160" s="4" t="s">
        <v>86</v>
      </c>
      <c r="AB160" s="4" t="s">
        <v>43</v>
      </c>
      <c r="AC160" s="4" t="s">
        <v>39</v>
      </c>
      <c r="AD160" s="4" t="s">
        <v>40</v>
      </c>
      <c r="AE160" s="4" t="s">
        <v>46</v>
      </c>
    </row>
    <row r="161" spans="17:31" ht="21" x14ac:dyDescent="0.25">
      <c r="Q161" s="23"/>
      <c r="R161" s="24" t="s">
        <v>45</v>
      </c>
      <c r="S161" s="16">
        <v>0</v>
      </c>
      <c r="T161" s="16">
        <v>1</v>
      </c>
      <c r="U161" s="16">
        <v>2</v>
      </c>
      <c r="V161" s="16">
        <v>3</v>
      </c>
      <c r="W161" s="16">
        <v>4</v>
      </c>
      <c r="X161" s="16">
        <v>5</v>
      </c>
      <c r="Y161" s="16">
        <v>6</v>
      </c>
      <c r="Z161" s="16">
        <v>7</v>
      </c>
      <c r="AA161" s="16">
        <v>8</v>
      </c>
      <c r="AB161" s="16">
        <v>9</v>
      </c>
      <c r="AC161" s="16">
        <v>10</v>
      </c>
      <c r="AD161" s="16">
        <v>11</v>
      </c>
      <c r="AE161" s="16">
        <v>12</v>
      </c>
    </row>
    <row r="162" spans="17:31" ht="19" x14ac:dyDescent="0.25">
      <c r="Q162" t="s">
        <v>87</v>
      </c>
      <c r="R162" s="8">
        <v>0</v>
      </c>
      <c r="S162" s="25">
        <v>0</v>
      </c>
      <c r="T162" s="25">
        <v>0.6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3.3000000000000002E-2</v>
      </c>
      <c r="AB162" s="25">
        <v>0</v>
      </c>
      <c r="AC162" s="25">
        <v>0</v>
      </c>
      <c r="AD162" s="25">
        <v>3.3000000000000002E-2</v>
      </c>
      <c r="AE162" s="25">
        <v>0</v>
      </c>
    </row>
    <row r="163" spans="17:31" ht="19" x14ac:dyDescent="0.25">
      <c r="Q163" t="s">
        <v>88</v>
      </c>
      <c r="R163" s="8">
        <v>1</v>
      </c>
      <c r="S163" s="25">
        <v>0</v>
      </c>
      <c r="T163" s="25">
        <v>0</v>
      </c>
      <c r="U163" s="25">
        <v>0.6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</row>
    <row r="164" spans="17:31" ht="19" x14ac:dyDescent="0.25">
      <c r="Q164" t="s">
        <v>89</v>
      </c>
      <c r="R164" s="8">
        <v>2</v>
      </c>
      <c r="S164" s="25">
        <v>0</v>
      </c>
      <c r="T164" s="25">
        <v>0</v>
      </c>
      <c r="U164" s="25">
        <v>0</v>
      </c>
      <c r="V164" s="25">
        <v>0.5</v>
      </c>
      <c r="W164" s="25">
        <v>0.5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</row>
    <row r="165" spans="17:31" ht="19" x14ac:dyDescent="0.25">
      <c r="Q165" t="s">
        <v>90</v>
      </c>
      <c r="R165" s="8">
        <v>3</v>
      </c>
      <c r="S165" s="25">
        <v>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0.25</v>
      </c>
      <c r="Z165" s="25">
        <v>0.25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</row>
    <row r="166" spans="17:31" ht="19" x14ac:dyDescent="0.25">
      <c r="Q166" t="s">
        <v>8</v>
      </c>
      <c r="R166" s="8">
        <v>4</v>
      </c>
      <c r="S166" s="25">
        <v>0</v>
      </c>
      <c r="T166" s="25">
        <v>0</v>
      </c>
      <c r="U166" s="25">
        <v>0.4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7.4999999999999997E-2</v>
      </c>
      <c r="AB166" s="25">
        <v>0</v>
      </c>
      <c r="AC166" s="25">
        <v>0</v>
      </c>
      <c r="AD166" s="25">
        <v>2.5000000000000001E-2</v>
      </c>
      <c r="AE166" s="25">
        <v>0</v>
      </c>
    </row>
    <row r="167" spans="17:31" ht="19" x14ac:dyDescent="0.25">
      <c r="Q167" t="s">
        <v>9</v>
      </c>
      <c r="R167" s="8">
        <v>5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</row>
    <row r="168" spans="17:31" ht="19" x14ac:dyDescent="0.25">
      <c r="Q168" t="s">
        <v>91</v>
      </c>
      <c r="R168" s="8">
        <v>6</v>
      </c>
      <c r="S168" s="25">
        <v>0.2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0.2</v>
      </c>
      <c r="Z168" s="25">
        <v>0</v>
      </c>
      <c r="AA168" s="25">
        <v>3.7499999999999999E-2</v>
      </c>
      <c r="AB168" s="25">
        <v>0</v>
      </c>
      <c r="AC168" s="25">
        <v>0</v>
      </c>
      <c r="AD168" s="25">
        <v>2.5000000000000001E-2</v>
      </c>
      <c r="AE168" s="25">
        <v>0.2</v>
      </c>
    </row>
    <row r="169" spans="17:31" ht="19" x14ac:dyDescent="0.25">
      <c r="Q169" t="s">
        <v>92</v>
      </c>
      <c r="R169" s="8">
        <v>7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3.7499999999999999E-2</v>
      </c>
      <c r="AB169" s="25">
        <v>0</v>
      </c>
      <c r="AC169" s="25">
        <v>0</v>
      </c>
      <c r="AD169" s="25">
        <v>3.7499999999999999E-2</v>
      </c>
      <c r="AE169" s="25">
        <v>0.2</v>
      </c>
    </row>
    <row r="170" spans="17:31" ht="19" x14ac:dyDescent="0.25">
      <c r="Q170" t="s">
        <v>86</v>
      </c>
      <c r="R170" s="8">
        <v>8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0.183</v>
      </c>
      <c r="AE170" s="25">
        <v>0</v>
      </c>
    </row>
    <row r="171" spans="17:31" ht="19" x14ac:dyDescent="0.25">
      <c r="Q171" t="s">
        <v>43</v>
      </c>
      <c r="R171" s="8">
        <v>9</v>
      </c>
      <c r="S171" s="25">
        <v>0.46600000000000003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</row>
    <row r="172" spans="17:31" ht="19" x14ac:dyDescent="0.25">
      <c r="Q172" t="s">
        <v>39</v>
      </c>
      <c r="R172" s="8">
        <v>10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</row>
    <row r="173" spans="17:31" ht="19" x14ac:dyDescent="0.25">
      <c r="Q173" t="s">
        <v>40</v>
      </c>
      <c r="R173" s="8">
        <v>11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</row>
    <row r="174" spans="17:31" ht="19" x14ac:dyDescent="0.25">
      <c r="Q174" t="s">
        <v>46</v>
      </c>
      <c r="R174" s="8">
        <v>12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</row>
    <row r="194" spans="1:30" ht="17" customHeight="1" x14ac:dyDescent="0.4">
      <c r="A194" s="21"/>
    </row>
    <row r="197" spans="1:30" ht="37" x14ac:dyDescent="0.45">
      <c r="A197" s="20" t="s">
        <v>200</v>
      </c>
    </row>
    <row r="198" spans="1:30" ht="21" x14ac:dyDescent="0.25">
      <c r="R198" s="15" t="s">
        <v>42</v>
      </c>
      <c r="S198" s="4" t="s">
        <v>87</v>
      </c>
      <c r="T198" s="4" t="s">
        <v>88</v>
      </c>
      <c r="U198" s="4" t="s">
        <v>89</v>
      </c>
      <c r="V198" s="4" t="s">
        <v>90</v>
      </c>
      <c r="W198" s="4" t="s">
        <v>8</v>
      </c>
      <c r="X198" s="4" t="s">
        <v>9</v>
      </c>
      <c r="Y198" s="4" t="s">
        <v>85</v>
      </c>
      <c r="Z198" s="4" t="s">
        <v>86</v>
      </c>
      <c r="AA198" s="4" t="s">
        <v>43</v>
      </c>
      <c r="AB198" s="4" t="s">
        <v>39</v>
      </c>
      <c r="AC198" s="4" t="s">
        <v>40</v>
      </c>
      <c r="AD198" s="4" t="s">
        <v>46</v>
      </c>
    </row>
    <row r="199" spans="1:30" ht="21" x14ac:dyDescent="0.25">
      <c r="R199" s="15" t="s">
        <v>45</v>
      </c>
      <c r="S199" s="6">
        <v>1</v>
      </c>
      <c r="T199" s="6">
        <v>2</v>
      </c>
      <c r="U199" s="6">
        <v>3</v>
      </c>
      <c r="V199" s="6">
        <v>4</v>
      </c>
      <c r="W199" s="6">
        <v>5</v>
      </c>
      <c r="X199" s="6">
        <v>6</v>
      </c>
      <c r="Y199" s="6">
        <v>7</v>
      </c>
      <c r="Z199" s="6">
        <v>8</v>
      </c>
      <c r="AA199" s="6">
        <v>9</v>
      </c>
      <c r="AB199" s="6">
        <v>10</v>
      </c>
      <c r="AC199" s="6">
        <v>11</v>
      </c>
      <c r="AD199" s="6">
        <v>12</v>
      </c>
    </row>
    <row r="200" spans="1:30" ht="19" x14ac:dyDescent="0.25">
      <c r="Q200" t="s">
        <v>87</v>
      </c>
      <c r="R200" s="7">
        <v>1</v>
      </c>
      <c r="S200" s="5">
        <v>0</v>
      </c>
      <c r="T200" s="5">
        <v>0.2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1.0999999999999999E-2</v>
      </c>
      <c r="AA200" s="5">
        <v>0</v>
      </c>
      <c r="AB200" s="5">
        <v>0</v>
      </c>
      <c r="AC200" s="5">
        <v>1.0999999999999999E-2</v>
      </c>
      <c r="AD200" s="5">
        <v>0</v>
      </c>
    </row>
    <row r="201" spans="1:30" ht="19" x14ac:dyDescent="0.25">
      <c r="Q201" t="s">
        <v>88</v>
      </c>
      <c r="R201" s="7">
        <v>2</v>
      </c>
      <c r="S201" s="5">
        <v>0</v>
      </c>
      <c r="T201" s="5">
        <v>0</v>
      </c>
      <c r="U201" s="5">
        <v>0.2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</row>
    <row r="202" spans="1:30" ht="19" x14ac:dyDescent="0.25">
      <c r="Q202" t="s">
        <v>89</v>
      </c>
      <c r="R202" s="7">
        <v>3</v>
      </c>
      <c r="S202" s="5">
        <v>0</v>
      </c>
      <c r="T202" s="5">
        <v>0</v>
      </c>
      <c r="U202" s="5">
        <v>0</v>
      </c>
      <c r="V202" s="5">
        <v>0.2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</row>
    <row r="203" spans="1:30" ht="19" x14ac:dyDescent="0.25">
      <c r="Q203" t="s">
        <v>90</v>
      </c>
      <c r="R203" s="7">
        <v>4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0.2</v>
      </c>
      <c r="AA203" s="5">
        <v>0</v>
      </c>
      <c r="AB203" s="5">
        <v>0</v>
      </c>
      <c r="AC203" s="5">
        <v>0</v>
      </c>
      <c r="AD203" s="5">
        <v>0</v>
      </c>
    </row>
    <row r="204" spans="1:30" ht="19" x14ac:dyDescent="0.25">
      <c r="Q204" t="s">
        <v>8</v>
      </c>
      <c r="R204" s="7">
        <v>5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</row>
    <row r="205" spans="1:30" ht="19" x14ac:dyDescent="0.25">
      <c r="Q205" t="s">
        <v>9</v>
      </c>
      <c r="R205" s="7">
        <v>6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</row>
    <row r="206" spans="1:30" ht="19" x14ac:dyDescent="0.25">
      <c r="Q206" t="s">
        <v>85</v>
      </c>
      <c r="R206" s="7">
        <v>7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</row>
    <row r="207" spans="1:30" ht="19" x14ac:dyDescent="0.25">
      <c r="Q207" t="s">
        <v>86</v>
      </c>
      <c r="R207" s="7">
        <v>8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0.21099999999999999</v>
      </c>
      <c r="AD207" s="5">
        <v>0</v>
      </c>
    </row>
    <row r="208" spans="1:30" ht="19" x14ac:dyDescent="0.25">
      <c r="Q208" t="s">
        <v>43</v>
      </c>
      <c r="R208" s="7">
        <v>9</v>
      </c>
      <c r="S208" s="5">
        <v>0.222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</row>
    <row r="209" spans="17:30" ht="19" x14ac:dyDescent="0.25">
      <c r="Q209" t="s">
        <v>39</v>
      </c>
      <c r="R209" s="7">
        <v>10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</row>
    <row r="210" spans="17:30" ht="19" x14ac:dyDescent="0.25">
      <c r="Q210" t="s">
        <v>40</v>
      </c>
      <c r="R210" s="7">
        <v>11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</row>
    <row r="211" spans="17:30" ht="19" x14ac:dyDescent="0.25">
      <c r="Q211" t="s">
        <v>46</v>
      </c>
      <c r="R211" s="7">
        <v>12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Model Assumptions</vt:lpstr>
      <vt:lpstr>Linear System</vt:lpstr>
      <vt:lpstr>Reuse</vt:lpstr>
      <vt:lpstr>Redistribute</vt:lpstr>
      <vt:lpstr>Refurbish-Recycle</vt:lpstr>
      <vt:lpstr>Circular System (closed loop)</vt:lpstr>
      <vt:lpstr>Circular System (open loop)</vt:lpstr>
      <vt:lpstr>ENA Metrics (toy problems)</vt:lpstr>
      <vt:lpstr>Multilayer films</vt:lpstr>
      <vt:lpstr>ENA Merics (multialyer films)</vt:lpstr>
      <vt:lpstr>CO2 emissions</vt:lpstr>
      <vt:lpstr>CO2 emissions (2)</vt:lpstr>
      <vt:lpstr>Optimized 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Nazemi, Farshid</dc:creator>
  <cp:lastModifiedBy>Farshid Nazemi (Student)</cp:lastModifiedBy>
  <dcterms:created xsi:type="dcterms:W3CDTF">2023-10-11T09:02:27Z</dcterms:created>
  <dcterms:modified xsi:type="dcterms:W3CDTF">2023-11-14T19:53:30Z</dcterms:modified>
</cp:coreProperties>
</file>