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IG 100" sheetId="22" r:id="rId1"/>
  </sheets>
  <definedNames>
    <definedName name="_xlnm._FilterDatabase" localSheetId="0" hidden="1">'IG 100'!$A$1:$Q$58</definedName>
    <definedName name="_xlnm.Print_Area" localSheetId="0">'IG 100'!$A$1:$Q$45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2" l="1"/>
  <c r="K59" i="22" s="1"/>
  <c r="I46" i="22"/>
  <c r="K46" i="22" s="1"/>
  <c r="I25" i="22"/>
  <c r="K25" i="22" s="1"/>
  <c r="H63" i="22"/>
  <c r="I63" i="22" s="1"/>
  <c r="K63" i="22" s="1"/>
  <c r="H62" i="22"/>
  <c r="I62" i="22" s="1"/>
  <c r="K62" i="22" s="1"/>
  <c r="H61" i="22"/>
  <c r="I61" i="22" s="1"/>
  <c r="K61" i="22" s="1"/>
  <c r="H60" i="22"/>
  <c r="I60" i="22" s="1"/>
  <c r="K60" i="22" s="1"/>
  <c r="I58" i="22"/>
  <c r="K58" i="22" s="1"/>
  <c r="I55" i="22"/>
  <c r="K55" i="22" s="1"/>
  <c r="I52" i="22"/>
  <c r="K52" i="22" s="1"/>
  <c r="I40" i="22"/>
  <c r="K40" i="22" s="1"/>
  <c r="I38" i="22"/>
  <c r="K38" i="22" s="1"/>
  <c r="I36" i="22" l="1"/>
  <c r="K36" i="22" s="1"/>
  <c r="I32" i="22" l="1"/>
  <c r="K32" i="22" s="1"/>
  <c r="I31" i="22"/>
  <c r="K31" i="22" s="1"/>
  <c r="I30" i="22"/>
  <c r="K30" i="22" s="1"/>
  <c r="I24" i="22" l="1"/>
  <c r="K24" i="22" s="1"/>
  <c r="H18" i="22"/>
  <c r="I18" i="22" s="1"/>
  <c r="K18" i="22" s="1"/>
  <c r="H28" i="22" l="1"/>
  <c r="I57" i="22" l="1"/>
  <c r="K57" i="22" s="1"/>
  <c r="I56" i="22"/>
  <c r="K56" i="22" s="1"/>
  <c r="I54" i="22"/>
  <c r="K54" i="22" s="1"/>
  <c r="I53" i="22"/>
  <c r="K53" i="22" s="1"/>
  <c r="I51" i="22"/>
  <c r="K51" i="22" s="1"/>
  <c r="I50" i="22"/>
  <c r="K50" i="22" s="1"/>
  <c r="I49" i="22"/>
  <c r="K49" i="22" s="1"/>
  <c r="I48" i="22"/>
  <c r="K48" i="22" s="1"/>
  <c r="I47" i="22"/>
  <c r="K47" i="22" s="1"/>
  <c r="I39" i="22"/>
  <c r="K39" i="22" s="1"/>
  <c r="I34" i="22"/>
  <c r="K34" i="22" s="1"/>
  <c r="I45" i="22"/>
  <c r="K45" i="22" s="1"/>
  <c r="I44" i="22"/>
  <c r="K44" i="22" s="1"/>
  <c r="I43" i="22"/>
  <c r="K43" i="22" s="1"/>
  <c r="I42" i="22"/>
  <c r="K42" i="22" s="1"/>
  <c r="I41" i="22"/>
  <c r="K41" i="22" s="1"/>
  <c r="I29" i="22"/>
  <c r="K29" i="22" s="1"/>
  <c r="I33" i="22"/>
  <c r="K33" i="22" s="1"/>
  <c r="I35" i="22"/>
  <c r="K35" i="22" s="1"/>
  <c r="I37" i="22"/>
  <c r="K37" i="22" s="1"/>
  <c r="I28" i="22"/>
  <c r="K28" i="22" s="1"/>
  <c r="I26" i="22"/>
  <c r="K26" i="22" s="1"/>
  <c r="I23" i="22"/>
  <c r="K23" i="22" s="1"/>
  <c r="I22" i="22"/>
  <c r="K22" i="22" s="1"/>
  <c r="I21" i="22"/>
  <c r="K21" i="22" s="1"/>
  <c r="I20" i="22"/>
  <c r="K20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H19" i="22" l="1"/>
  <c r="I19" i="22" s="1"/>
  <c r="K19" i="22" s="1"/>
  <c r="H17" i="22"/>
  <c r="I17" i="22" s="1"/>
  <c r="K17" i="22" s="1"/>
  <c r="H27" i="22" l="1"/>
  <c r="I27" i="22" s="1"/>
  <c r="K27" i="22" s="1"/>
  <c r="I4" i="22" l="1"/>
  <c r="K4" i="22" l="1"/>
  <c r="I3" i="22"/>
  <c r="K3" i="22" s="1"/>
  <c r="I2" i="22"/>
  <c r="K2" i="22" s="1"/>
</calcChain>
</file>

<file path=xl/sharedStrings.xml><?xml version="1.0" encoding="utf-8"?>
<sst xmlns="http://schemas.openxmlformats.org/spreadsheetml/2006/main" count="372" uniqueCount="180">
  <si>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</si>
  <si>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</si>
  <si>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</si>
  <si>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</si>
  <si>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</si>
  <si>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</si>
  <si>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</si>
  <si>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</si>
  <si>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</si>
  <si>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</si>
  <si>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</si>
  <si>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</si>
  <si>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</si>
  <si>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</si>
  <si>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</si>
  <si>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</si>
  <si>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</si>
  <si>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</si>
  <si>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</si>
  <si>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</si>
  <si>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</si>
  <si>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</si>
  <si>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</si>
  <si>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</si>
  <si>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</si>
  <si>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</si>
  <si>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</si>
  <si>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</si>
  <si>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</si>
  <si>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</si>
  <si>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</si>
  <si>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</si>
  <si>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DISCHARGE NOZZLE</t>
  </si>
  <si>
    <t>MECHANICAL COMPONENTS (MAIN)</t>
  </si>
  <si>
    <t>1.1.9</t>
  </si>
  <si>
    <t>1.1.10</t>
  </si>
  <si>
    <t>1.1.11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</si>
  <si>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</si>
  <si>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</si>
  <si>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</si>
  <si>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</si>
  <si>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</si>
  <si>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</si>
  <si>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</si>
  <si>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</si>
  <si>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</si>
  <si>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</si>
  <si>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</si>
  <si>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</si>
  <si>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</si>
  <si>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</si>
  <si>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</si>
  <si>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</si>
  <si>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</si>
  <si>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</si>
  <si>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</si>
  <si>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</si>
  <si>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</si>
  <si>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</si>
  <si>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</si>
  <si>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</si>
  <si>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</si>
  <si>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</si>
  <si>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BLEED VALVE, P/N.# 029730040-NF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</si>
  <si>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</si>
  <si>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</si>
  <si>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</si>
  <si>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</si>
  <si>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</si>
  <si>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</si>
  <si>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POWER SUPPLY UNIT, 24V DC ,10 Amps, W / battery</t>
  </si>
  <si>
    <t xml:space="preserve">10-2829-1-0-01-0-1-01 </t>
  </si>
  <si>
    <t>10-2967</t>
  </si>
  <si>
    <t>MANIFOLD FOR 5 CYLINDER NAFFCOINERT UL CLEAN AGENT FIRE SUPPRESSION SYSTEM, 360 DIA CYLINDER, P/N.# NFIG-360-SRM5 - NAFFCO</t>
  </si>
  <si>
    <t>NFIG-360-SRM5</t>
  </si>
  <si>
    <t>1.1.12</t>
  </si>
  <si>
    <t>1.1.13</t>
  </si>
  <si>
    <t>1.1.15</t>
  </si>
  <si>
    <t>1.1.16</t>
  </si>
  <si>
    <t>1.1.17</t>
  </si>
  <si>
    <t>1.1.18</t>
  </si>
  <si>
    <t>1.1.19</t>
  </si>
  <si>
    <t>1.1.20</t>
  </si>
  <si>
    <t>1.3.9</t>
  </si>
  <si>
    <t>1.3.10</t>
  </si>
  <si>
    <t>1.3.11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</si>
  <si>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</si>
  <si>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</si>
  <si>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</si>
  <si>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</si>
  <si>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029730040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</si>
  <si>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</si>
  <si>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WARNING SIGN</t>
  </si>
  <si>
    <t>1.1.14</t>
  </si>
  <si>
    <t>MANUAL RELEASE SWITCH, W/ Back Box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</si>
  <si>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</si>
  <si>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</si>
  <si>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</si>
  <si>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</si>
  <si>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</si>
  <si>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</si>
  <si>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</si>
  <si>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</si>
  <si>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</si>
  <si>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PHOTOELECTRIC SMOKE DETECTOR w/base</t>
  </si>
  <si>
    <t>EXPLOSION PROOF STROBE HORN</t>
  </si>
  <si>
    <t>ABORT SWITCHES, c/w Back box</t>
  </si>
  <si>
    <t>63-1058 &amp; 63-1061</t>
  </si>
  <si>
    <t>BExCS11005-DPR-DC024-A-N-3-A1-R-R</t>
  </si>
  <si>
    <t>10-1639</t>
  </si>
  <si>
    <t>STI 3150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</si>
  <si>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</si>
  <si>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</si>
  <si>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</si>
  <si>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</si>
  <si>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</si>
  <si>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</si>
  <si>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</si>
  <si>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</si>
  <si>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</si>
  <si>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</si>
  <si>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</si>
  <si>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</si>
  <si>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NF IG100-300-140</t>
  </si>
  <si>
    <t>140 LITER, 300 BAR INERT GAS CYLINDER - MODEL: NF IG541-300-140 - NAFFCO
COMPLETE WITH: 
- 140 LITER 356 MM DIA. CYLINDER FILLED WITH FILLED WITH IG-100 AGENT
- 300 BAR DISCHARGE HEAD VALVE WITH PRESSURE GAUGE/PRESSURE SWITCH FOR 300 BAR; SAFETY PROTECTION CAP
- CYLINDER ID LABEL FOR 300 BAR, IG 100 GAS, 140 LITER
CONSTANTS PRESSURE REGULATOR FOR 200/300 BAR WITH GASKET</t>
  </si>
  <si>
    <t>SELECTOR VALVE 1" (25MM), MODEL: B05511050-NF - NAFFCO</t>
  </si>
  <si>
    <t>B05511050-NF</t>
  </si>
  <si>
    <t>PILOT CYLINDER ASSEMBLY (FOR MIULTI-ZONE) MAIN+STANDBY COMPLETE WITH ALL ACCESSORIES REQUIRED FOR THIS ASSEMBLY:
- HIGH PRESSURE PRMIARY REGULATOR (SET PRESSURE - 6 TO 10 BAR) UL LISTED
- 1/4" HIGH PRESSURE PILOT HOSE
- CONSTANT FLOW PRESSURE DISHARGE REGULATOR - B8400003-NF
- DISCHARGE VALVE, PART NUMBER: B04801218-NF
- ELECTROMAGNETIC RELEASE DEVICE, PART NUMBER: B044425146-NF
- MANUAL/PNEUMATIC RELEASE DEVICE, PART NUMBER: B04420065-NF
- PRESSURE GAUGE, PART NUMBER: 029720221-NF
- PILOT CYLINDER, W28.8x14TPI THREADS TO 25E EN ISO 113631-1
- POP OFF VALVE, SET PRESSURE 175 PSI
1/2" CARBON STEEL 300 BAR RATED CHECK VALVE
HIGH PRESSURE FITTINGS, HOSE &amp; OTHER ACCESSORIES TO COMPLETE THE ASSEMBLY</t>
  </si>
  <si>
    <t>10-068-R-2-L</t>
  </si>
  <si>
    <t>2 LOOP ADDRESSABLE FIRE EXTINGUISHING PANEL, COMPLETE WITH:
24V DC BACK UP BATTERY WITH 75 AH BATTERY ENCLOSURE
2 NOS. CRM4 RELAY MODULE</t>
  </si>
  <si>
    <t>Cheetah Xi - FIKE</t>
  </si>
  <si>
    <t>PROBE TYPE HEAT DETECTOR WITH BASE</t>
  </si>
  <si>
    <t>E2S</t>
  </si>
  <si>
    <t>SHIELD</t>
  </si>
  <si>
    <t>FB-1000C6</t>
  </si>
  <si>
    <t>BELL, 6" WITH BACKBOX</t>
  </si>
  <si>
    <t>MAIN RESERVE SELECTOR SWITCH WITH BACKBOX</t>
  </si>
  <si>
    <t>SOLENOID DISCONNECTOR SWITCH</t>
  </si>
  <si>
    <t>RCDS-1</t>
  </si>
  <si>
    <t>AFP</t>
  </si>
  <si>
    <t>1.1.21</t>
  </si>
  <si>
    <t>1.2.1.14</t>
  </si>
  <si>
    <t>1.2.1.15</t>
  </si>
  <si>
    <t>1.2.1.16</t>
  </si>
  <si>
    <t>1.2.1.17</t>
  </si>
  <si>
    <t>1.2.1.18</t>
  </si>
  <si>
    <t>1.2.1.19</t>
  </si>
  <si>
    <t>1.2.1.20</t>
  </si>
  <si>
    <t>1.2.1.21</t>
  </si>
  <si>
    <t>SH-STOR</t>
  </si>
  <si>
    <t>INERT GAS SUPPRESSION SYSTEM - IG-100, 300 BAR SYSTEM - CENTRAL BANKING @ 38-FAR-01 (UNIT 38)</t>
  </si>
  <si>
    <t>SELECTOR VALVE 1-1/2" (40MM), MODEL: B05511150-NF - NAFFCO</t>
  </si>
  <si>
    <t>B05511150-NF</t>
  </si>
  <si>
    <t>60-009</t>
  </si>
  <si>
    <t>FIRE ALARM STROBE (OUTDOOR SAFE AREA)</t>
  </si>
  <si>
    <t>HORN/STROBE, INDOOR, SELECTABLE CANDELA STROBE, WALL MOUNT, RED, UL LISTED, MODEL : SH-HSIR - SHIELD</t>
  </si>
  <si>
    <t>SH-HSIR</t>
  </si>
  <si>
    <t>FIRE ALARM HORN (EXPLOSION PROOF)</t>
  </si>
  <si>
    <t>D2XS1-DC024-A-N-3-A1-R</t>
  </si>
  <si>
    <t>ABORT SWITCHES COMPLETE WITH BACKBOX (EXPLOSION PROOF)</t>
  </si>
  <si>
    <t>GNEXCP7BG/S/D/NA/B/3/A/1/R/N/E470R</t>
  </si>
  <si>
    <t>KEYED INPUT SWITCH FOR AUTO MANUAL OPERATION &amp; ACTIVE/INHIBIT MODE OPERATION</t>
  </si>
  <si>
    <t>10-2969</t>
  </si>
  <si>
    <t>WEATHER PROOF COVER, SURFACE MOUNT, WITH 50MM SPACER AND GASKET SET, UL LISTED, MODEL: STI 3150 - STI</t>
  </si>
  <si>
    <t>STI</t>
  </si>
  <si>
    <t>PRESSURE RELIEF DAMPER, SIZE: 420 X 420 X 120MM, MODEL: SHXUN300 - AFP</t>
  </si>
  <si>
    <t>SHXUN300</t>
  </si>
  <si>
    <t>PRESSURE RELIEF DAMPER, SIZE: 820 X 820 X 120MM, MODEL: SHXUN700 - AFP</t>
  </si>
  <si>
    <t>SHXUN700</t>
  </si>
  <si>
    <t>OPTIONAL</t>
  </si>
  <si>
    <t>DWL300</t>
  </si>
  <si>
    <t>WEATHER PROOF LOUVERS FOR PRV - AFP SHXUN300</t>
  </si>
  <si>
    <t>WEATHER PROOF LOUVERS FOR PRV - AFP SHXUN700</t>
  </si>
  <si>
    <t>DWL700</t>
  </si>
  <si>
    <t>1.3.12</t>
  </si>
  <si>
    <t>1.4</t>
  </si>
  <si>
    <t>1.4.1</t>
  </si>
  <si>
    <t>1.4.2</t>
  </si>
  <si>
    <t>1.4.3</t>
  </si>
  <si>
    <t>1.4.4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</si>
</sst>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="85" zoomScaleNormal="85" zoomScaleSheet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1.25"/>
  <cols>
    <col min="1" max="1" width="8.140625" style="10" customWidth="1"/>
    <col min="2" max="2" width="14" style="11" customWidth="1"/>
    <col min="3" max="3" width="57.42578125" style="11" customWidth="1"/>
    <col min="4" max="4" width="14.28515625" style="16" customWidth="1"/>
    <col min="5" max="5" width="17.7109375" style="16" customWidth="1"/>
    <col min="6" max="6" width="8.85546875" style="11" bestFit="1" customWidth="1"/>
    <col min="7" max="10" width="10.7109375" style="12" customWidth="1"/>
    <col min="11" max="11" width="12.5703125" style="12" bestFit="1" customWidth="1"/>
    <col min="12" max="12" width="10.7109375" style="12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11" customWidth="1"/>
    <col min="17" max="17" width="17.5703125" style="13" customWidth="1"/>
    <col min="18" max="16384" width="9.140625" style="11"/>
  </cols>
  <sheetData>
    <row r="1" spans="1:17" s="13" customFormat="1" ht="24.95" customHeight="1">
      <c r="A1" s="14" t="s">
        <v>0</v>
      </c>
      <c r="B1" s="6" t="s">
        <v>1</v>
      </c>
      <c r="C1" s="6" t="s">
        <v>2</v>
      </c>
      <c r="D1" s="29" t="s">
        <v>3</v>
      </c>
      <c r="E1" s="27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21" customFormat="1" ht="24.95" customHeight="1">
      <c r="A2" s="17" t="s">
        <v>15</v>
      </c>
      <c r="B2" s="18"/>
      <c r="C2" s="19" t="s">
        <v>150</v>
      </c>
      <c r="D2" s="30"/>
      <c r="E2" s="30"/>
      <c r="F2" s="18"/>
      <c r="G2" s="20">
        <v>0</v>
      </c>
      <c r="H2" s="20">
        <v>0</v>
      </c>
      <c r="I2" s="20">
        <f>ROUNDUP((H2/3.67)*1,0)</f>
        <v>0</v>
      </c>
      <c r="J2" s="20">
        <v>5</v>
      </c>
      <c r="K2" s="20">
        <f t="shared" ref="K2:K4" si="0">G2*I2</f>
        <v>0</v>
      </c>
      <c r="L2" s="20">
        <v>0</v>
      </c>
      <c r="M2" s="18" t="b">
        <v>0</v>
      </c>
      <c r="N2" s="18"/>
      <c r="O2" s="18"/>
      <c r="P2" s="18">
        <v>0</v>
      </c>
      <c r="Q2" s="18" t="s">
        <v>16</v>
      </c>
    </row>
    <row r="3" spans="1:17" s="26" customFormat="1" ht="24.95" customHeight="1">
      <c r="A3" s="22" t="s">
        <v>20</v>
      </c>
      <c r="B3" s="23"/>
      <c r="C3" s="24" t="s">
        <v>33</v>
      </c>
      <c r="D3" s="31"/>
      <c r="E3" s="31"/>
      <c r="F3" s="23"/>
      <c r="G3" s="25">
        <v>0</v>
      </c>
      <c r="H3" s="25">
        <v>0</v>
      </c>
      <c r="I3" s="25">
        <f t="shared" ref="I3" si="1">ROUNDUP((H3/3.67)*1,0)</f>
        <v>0</v>
      </c>
      <c r="J3" s="25">
        <v>5</v>
      </c>
      <c r="K3" s="25">
        <f t="shared" si="0"/>
        <v>0</v>
      </c>
      <c r="L3" s="25">
        <v>0</v>
      </c>
      <c r="M3" s="23" t="b">
        <v>0</v>
      </c>
      <c r="N3" s="28"/>
      <c r="O3" s="23"/>
      <c r="P3" s="23">
        <v>0</v>
      </c>
      <c r="Q3" s="23" t="s">
        <v>16</v>
      </c>
    </row>
    <row r="4" spans="1:17" s="13" customFormat="1" ht="90">
      <c r="A4" s="15" t="s">
        <v>24</v>
      </c>
      <c r="B4" s="6"/>
      <c r="C4" s="7" t="s">
        <v>124</v>
      </c>
      <c r="D4" s="27" t="s">
        <v>45</v>
      </c>
      <c r="E4" s="27" t="s">
        <v>123</v>
      </c>
      <c r="F4" s="6" t="s">
        <v>46</v>
      </c>
      <c r="G4" s="8">
        <v>10</v>
      </c>
      <c r="H4" s="8">
        <v>4770</v>
      </c>
      <c r="I4" s="8">
        <f>ROUNDUP((H4/3.67)*1.05,0)</f>
        <v>1365</v>
      </c>
      <c r="J4" s="8">
        <v>5</v>
      </c>
      <c r="K4" s="8">
        <f t="shared" si="0"/>
        <v>13650</v>
      </c>
      <c r="L4" s="8">
        <v>0</v>
      </c>
      <c r="M4" s="6" t="b">
        <v>0</v>
      </c>
      <c r="N4" s="6"/>
      <c r="O4" s="6"/>
      <c r="P4" s="9">
        <v>0</v>
      </c>
      <c r="Q4" s="9" t="s">
        <v>16</v>
      </c>
    </row>
    <row r="5" spans="1:17" s="13" customFormat="1" ht="33.75">
      <c r="A5" s="15" t="s">
        <v>25</v>
      </c>
      <c r="B5" s="6">
        <v>10341512133</v>
      </c>
      <c r="C5" s="7" t="s">
        <v>47</v>
      </c>
      <c r="D5" s="27" t="s">
        <v>45</v>
      </c>
      <c r="E5" s="27" t="s">
        <v>48</v>
      </c>
      <c r="F5" s="6" t="s">
        <v>19</v>
      </c>
      <c r="G5" s="8">
        <v>2</v>
      </c>
      <c r="H5" s="8">
        <v>790</v>
      </c>
      <c r="I5" s="8">
        <f t="shared" ref="I5:I45" si="2">ROUNDUP((H5/3.67)*1.05,0)</f>
        <v>227</v>
      </c>
      <c r="J5" s="8">
        <v>5</v>
      </c>
      <c r="K5" s="8">
        <f t="shared" ref="K5:K46" si="3">G5*I5</f>
        <v>454</v>
      </c>
      <c r="L5" s="8">
        <v>0</v>
      </c>
      <c r="M5" s="6" t="b">
        <v>0</v>
      </c>
      <c r="N5" s="6"/>
      <c r="O5" s="6"/>
      <c r="P5" s="9">
        <v>0</v>
      </c>
      <c r="Q5" s="9" t="s">
        <v>16</v>
      </c>
    </row>
    <row r="6" spans="1:17" s="13" customFormat="1" ht="22.5">
      <c r="A6" s="15" t="s">
        <v>26</v>
      </c>
      <c r="B6" s="6">
        <v>10349012810</v>
      </c>
      <c r="C6" s="7" t="s">
        <v>49</v>
      </c>
      <c r="D6" s="27" t="s">
        <v>45</v>
      </c>
      <c r="E6" s="27" t="s">
        <v>86</v>
      </c>
      <c r="F6" s="6" t="s">
        <v>19</v>
      </c>
      <c r="G6" s="8">
        <v>1</v>
      </c>
      <c r="H6" s="8">
        <v>110</v>
      </c>
      <c r="I6" s="8">
        <f t="shared" si="2"/>
        <v>32</v>
      </c>
      <c r="J6" s="8">
        <v>5</v>
      </c>
      <c r="K6" s="8">
        <f t="shared" si="3"/>
        <v>32</v>
      </c>
      <c r="L6" s="8">
        <v>0</v>
      </c>
      <c r="M6" s="6" t="b">
        <v>0</v>
      </c>
      <c r="N6" s="6"/>
      <c r="O6" s="6"/>
      <c r="P6" s="9">
        <v>0</v>
      </c>
      <c r="Q6" s="9" t="s">
        <v>16</v>
      </c>
    </row>
    <row r="7" spans="1:17" s="13" customFormat="1" ht="22.5">
      <c r="A7" s="15" t="s">
        <v>27</v>
      </c>
      <c r="B7" s="6">
        <v>10341512520</v>
      </c>
      <c r="C7" s="7" t="s">
        <v>50</v>
      </c>
      <c r="D7" s="27" t="s">
        <v>45</v>
      </c>
      <c r="E7" s="27" t="s">
        <v>51</v>
      </c>
      <c r="F7" s="6" t="s">
        <v>19</v>
      </c>
      <c r="G7" s="8"/>
      <c r="H7" s="8">
        <v>350</v>
      </c>
      <c r="I7" s="8">
        <f t="shared" si="2"/>
        <v>101</v>
      </c>
      <c r="J7" s="8">
        <v>5</v>
      </c>
      <c r="K7" s="8">
        <f t="shared" si="3"/>
        <v>0</v>
      </c>
      <c r="L7" s="8">
        <v>0</v>
      </c>
      <c r="M7" s="6" t="b">
        <v>0</v>
      </c>
      <c r="N7" s="6"/>
      <c r="O7" s="6"/>
      <c r="P7" s="9">
        <v>0</v>
      </c>
      <c r="Q7" s="9" t="s">
        <v>16</v>
      </c>
    </row>
    <row r="8" spans="1:17" s="13" customFormat="1" ht="33.75">
      <c r="A8" s="15" t="s">
        <v>28</v>
      </c>
      <c r="B8" s="6">
        <v>10341512120</v>
      </c>
      <c r="C8" s="7" t="s">
        <v>52</v>
      </c>
      <c r="D8" s="27" t="s">
        <v>45</v>
      </c>
      <c r="E8" s="27" t="s">
        <v>53</v>
      </c>
      <c r="F8" s="6" t="s">
        <v>19</v>
      </c>
      <c r="G8" s="8">
        <v>2</v>
      </c>
      <c r="H8" s="8">
        <v>120</v>
      </c>
      <c r="I8" s="8">
        <f t="shared" si="2"/>
        <v>35</v>
      </c>
      <c r="J8" s="8">
        <v>5</v>
      </c>
      <c r="K8" s="8">
        <f t="shared" si="3"/>
        <v>70</v>
      </c>
      <c r="L8" s="8">
        <v>0</v>
      </c>
      <c r="M8" s="6" t="b">
        <v>0</v>
      </c>
      <c r="N8" s="6"/>
      <c r="O8" s="6"/>
      <c r="P8" s="9">
        <v>0</v>
      </c>
      <c r="Q8" s="9" t="s">
        <v>16</v>
      </c>
    </row>
    <row r="9" spans="1:17" s="13" customFormat="1" ht="33.75">
      <c r="A9" s="15" t="s">
        <v>29</v>
      </c>
      <c r="B9" s="6">
        <v>10341512122</v>
      </c>
      <c r="C9" s="7" t="s">
        <v>54</v>
      </c>
      <c r="D9" s="27" t="s">
        <v>45</v>
      </c>
      <c r="E9" s="27" t="s">
        <v>55</v>
      </c>
      <c r="F9" s="6" t="s">
        <v>19</v>
      </c>
      <c r="G9" s="8">
        <v>8</v>
      </c>
      <c r="H9" s="8">
        <v>80</v>
      </c>
      <c r="I9" s="8">
        <f t="shared" si="2"/>
        <v>23</v>
      </c>
      <c r="J9" s="8">
        <v>5</v>
      </c>
      <c r="K9" s="8">
        <f t="shared" si="3"/>
        <v>184</v>
      </c>
      <c r="L9" s="8">
        <v>0</v>
      </c>
      <c r="M9" s="6" t="b">
        <v>0</v>
      </c>
      <c r="N9" s="6"/>
      <c r="O9" s="6"/>
      <c r="P9" s="9">
        <v>0</v>
      </c>
      <c r="Q9" s="9" t="s">
        <v>16</v>
      </c>
    </row>
    <row r="10" spans="1:17" s="13" customFormat="1" ht="45">
      <c r="A10" s="15" t="s">
        <v>30</v>
      </c>
      <c r="B10" s="6">
        <v>10343512025</v>
      </c>
      <c r="C10" s="7" t="s">
        <v>87</v>
      </c>
      <c r="D10" s="27" t="s">
        <v>45</v>
      </c>
      <c r="E10" s="27" t="s">
        <v>56</v>
      </c>
      <c r="F10" s="6" t="s">
        <v>19</v>
      </c>
      <c r="G10" s="8">
        <v>10</v>
      </c>
      <c r="H10" s="8">
        <v>180</v>
      </c>
      <c r="I10" s="8">
        <f t="shared" si="2"/>
        <v>52</v>
      </c>
      <c r="J10" s="8">
        <v>5</v>
      </c>
      <c r="K10" s="8">
        <f t="shared" si="3"/>
        <v>520</v>
      </c>
      <c r="L10" s="8">
        <v>0</v>
      </c>
      <c r="M10" s="6" t="b">
        <v>0</v>
      </c>
      <c r="N10" s="6"/>
      <c r="O10" s="6"/>
      <c r="P10" s="9">
        <v>0</v>
      </c>
      <c r="Q10" s="9" t="s">
        <v>16</v>
      </c>
    </row>
    <row r="11" spans="1:17" s="13" customFormat="1" ht="33.75">
      <c r="A11" s="15" t="s">
        <v>31</v>
      </c>
      <c r="B11" s="6">
        <v>10343012208</v>
      </c>
      <c r="C11" s="7" t="s">
        <v>57</v>
      </c>
      <c r="D11" s="27" t="s">
        <v>45</v>
      </c>
      <c r="E11" s="27" t="s">
        <v>88</v>
      </c>
      <c r="F11" s="6" t="s">
        <v>19</v>
      </c>
      <c r="G11" s="8">
        <v>10</v>
      </c>
      <c r="H11" s="8">
        <v>130</v>
      </c>
      <c r="I11" s="8">
        <f t="shared" si="2"/>
        <v>38</v>
      </c>
      <c r="J11" s="8">
        <v>5</v>
      </c>
      <c r="K11" s="8">
        <f t="shared" si="3"/>
        <v>380</v>
      </c>
      <c r="L11" s="8">
        <v>0</v>
      </c>
      <c r="M11" s="6" t="b">
        <v>0</v>
      </c>
      <c r="N11" s="6"/>
      <c r="O11" s="6"/>
      <c r="P11" s="9">
        <v>0</v>
      </c>
      <c r="Q11" s="9" t="s">
        <v>16</v>
      </c>
    </row>
    <row r="12" spans="1:17" s="13" customFormat="1" ht="45">
      <c r="A12" s="15" t="s">
        <v>34</v>
      </c>
      <c r="B12" s="6">
        <v>10343512032</v>
      </c>
      <c r="C12" s="7" t="s">
        <v>58</v>
      </c>
      <c r="D12" s="27" t="s">
        <v>45</v>
      </c>
      <c r="E12" s="27" t="s">
        <v>59</v>
      </c>
      <c r="F12" s="6" t="s">
        <v>19</v>
      </c>
      <c r="G12" s="8">
        <v>3</v>
      </c>
      <c r="H12" s="8">
        <v>70</v>
      </c>
      <c r="I12" s="8">
        <f t="shared" si="2"/>
        <v>21</v>
      </c>
      <c r="J12" s="8">
        <v>5</v>
      </c>
      <c r="K12" s="8">
        <f t="shared" si="3"/>
        <v>63</v>
      </c>
      <c r="L12" s="8">
        <v>0</v>
      </c>
      <c r="M12" s="6" t="b">
        <v>0</v>
      </c>
      <c r="N12" s="6"/>
      <c r="O12" s="6"/>
      <c r="P12" s="9">
        <v>0</v>
      </c>
      <c r="Q12" s="9" t="s">
        <v>16</v>
      </c>
    </row>
    <row r="13" spans="1:17" s="13" customFormat="1" ht="45">
      <c r="A13" s="15" t="s">
        <v>35</v>
      </c>
      <c r="B13" s="6">
        <v>10343512033</v>
      </c>
      <c r="C13" s="7" t="s">
        <v>60</v>
      </c>
      <c r="D13" s="27" t="s">
        <v>45</v>
      </c>
      <c r="E13" s="27" t="s">
        <v>61</v>
      </c>
      <c r="F13" s="6" t="s">
        <v>19</v>
      </c>
      <c r="G13" s="8">
        <v>6</v>
      </c>
      <c r="H13" s="8">
        <v>70</v>
      </c>
      <c r="I13" s="8">
        <f t="shared" si="2"/>
        <v>21</v>
      </c>
      <c r="J13" s="8">
        <v>5</v>
      </c>
      <c r="K13" s="8">
        <f t="shared" si="3"/>
        <v>126</v>
      </c>
      <c r="L13" s="8">
        <v>0</v>
      </c>
      <c r="M13" s="6" t="b">
        <v>0</v>
      </c>
      <c r="N13" s="6"/>
      <c r="O13" s="6"/>
      <c r="P13" s="9">
        <v>0</v>
      </c>
      <c r="Q13" s="9" t="s">
        <v>16</v>
      </c>
    </row>
    <row r="14" spans="1:17" s="13" customFormat="1" ht="22.5">
      <c r="A14" s="15" t="s">
        <v>36</v>
      </c>
      <c r="B14" s="6">
        <v>10349012606</v>
      </c>
      <c r="C14" s="7" t="s">
        <v>62</v>
      </c>
      <c r="D14" s="27" t="s">
        <v>45</v>
      </c>
      <c r="E14" s="27" t="s">
        <v>89</v>
      </c>
      <c r="F14" s="6" t="s">
        <v>19</v>
      </c>
      <c r="G14" s="8">
        <v>18</v>
      </c>
      <c r="H14" s="8">
        <v>20</v>
      </c>
      <c r="I14" s="8">
        <f t="shared" si="2"/>
        <v>6</v>
      </c>
      <c r="J14" s="8">
        <v>5</v>
      </c>
      <c r="K14" s="8">
        <f t="shared" si="3"/>
        <v>108</v>
      </c>
      <c r="L14" s="8">
        <v>0</v>
      </c>
      <c r="M14" s="6" t="b">
        <v>0</v>
      </c>
      <c r="N14" s="6"/>
      <c r="O14" s="6"/>
      <c r="P14" s="9">
        <v>0</v>
      </c>
      <c r="Q14" s="9" t="s">
        <v>16</v>
      </c>
    </row>
    <row r="15" spans="1:17" s="13" customFormat="1" ht="22.5">
      <c r="A15" s="15" t="s">
        <v>75</v>
      </c>
      <c r="B15" s="6">
        <v>10346012640</v>
      </c>
      <c r="C15" s="7" t="s">
        <v>63</v>
      </c>
      <c r="D15" s="27" t="s">
        <v>45</v>
      </c>
      <c r="E15" s="27" t="s">
        <v>90</v>
      </c>
      <c r="F15" s="6" t="s">
        <v>19</v>
      </c>
      <c r="G15" s="8">
        <v>2</v>
      </c>
      <c r="H15" s="8">
        <v>170</v>
      </c>
      <c r="I15" s="8">
        <f t="shared" si="2"/>
        <v>49</v>
      </c>
      <c r="J15" s="8">
        <v>5</v>
      </c>
      <c r="K15" s="8">
        <f t="shared" si="3"/>
        <v>98</v>
      </c>
      <c r="L15" s="8">
        <v>0</v>
      </c>
      <c r="M15" s="6" t="b">
        <v>0</v>
      </c>
      <c r="N15" s="6"/>
      <c r="O15" s="6"/>
      <c r="P15" s="9">
        <v>0</v>
      </c>
      <c r="Q15" s="9" t="s">
        <v>16</v>
      </c>
    </row>
    <row r="16" spans="1:17" s="13" customFormat="1" ht="22.5">
      <c r="A16" s="15" t="s">
        <v>76</v>
      </c>
      <c r="B16" s="6">
        <v>10344012325</v>
      </c>
      <c r="C16" s="7" t="s">
        <v>73</v>
      </c>
      <c r="D16" s="27" t="s">
        <v>45</v>
      </c>
      <c r="E16" s="27" t="s">
        <v>74</v>
      </c>
      <c r="F16" s="6" t="s">
        <v>19</v>
      </c>
      <c r="G16" s="8">
        <v>2</v>
      </c>
      <c r="H16" s="8">
        <v>1060</v>
      </c>
      <c r="I16" s="8">
        <f t="shared" si="2"/>
        <v>304</v>
      </c>
      <c r="J16" s="8">
        <v>5</v>
      </c>
      <c r="K16" s="8">
        <f t="shared" si="3"/>
        <v>608</v>
      </c>
      <c r="L16" s="8">
        <v>0</v>
      </c>
      <c r="M16" s="6" t="b">
        <v>0</v>
      </c>
      <c r="N16" s="6"/>
      <c r="O16" s="6"/>
      <c r="P16" s="9">
        <v>0</v>
      </c>
      <c r="Q16" s="9" t="s">
        <v>16</v>
      </c>
    </row>
    <row r="17" spans="1:17" s="13" customFormat="1" ht="24.95" customHeight="1">
      <c r="A17" s="15" t="s">
        <v>93</v>
      </c>
      <c r="B17" s="6">
        <v>10342513010</v>
      </c>
      <c r="C17" s="7" t="s">
        <v>125</v>
      </c>
      <c r="D17" s="27" t="s">
        <v>45</v>
      </c>
      <c r="E17" s="27" t="s">
        <v>126</v>
      </c>
      <c r="F17" s="6" t="s">
        <v>19</v>
      </c>
      <c r="G17" s="8">
        <v>2</v>
      </c>
      <c r="H17" s="8">
        <f>2052.3*1.15*1.5</f>
        <v>3540.2174999999997</v>
      </c>
      <c r="I17" s="8">
        <f t="shared" si="2"/>
        <v>1013</v>
      </c>
      <c r="J17" s="8">
        <v>5</v>
      </c>
      <c r="K17" s="8">
        <f t="shared" si="3"/>
        <v>2026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3" customFormat="1" ht="24.95" customHeight="1">
      <c r="A18" s="15" t="s">
        <v>77</v>
      </c>
      <c r="B18" s="6">
        <v>10342513015</v>
      </c>
      <c r="C18" s="7" t="s">
        <v>151</v>
      </c>
      <c r="D18" s="27" t="s">
        <v>45</v>
      </c>
      <c r="E18" s="27" t="s">
        <v>152</v>
      </c>
      <c r="F18" s="6" t="s">
        <v>19</v>
      </c>
      <c r="G18" s="8">
        <v>1</v>
      </c>
      <c r="H18" s="8">
        <f>3441.71*1.15*1.2</f>
        <v>4749.5597999999991</v>
      </c>
      <c r="I18" s="8">
        <f t="shared" ref="I18" si="4">ROUNDUP((H18/3.67)*1.05,0)</f>
        <v>1359</v>
      </c>
      <c r="J18" s="8">
        <v>5</v>
      </c>
      <c r="K18" s="8">
        <f t="shared" ref="K18" si="5">G18*I18</f>
        <v>1359</v>
      </c>
      <c r="L18" s="8">
        <v>0</v>
      </c>
      <c r="M18" s="6" t="b">
        <v>0</v>
      </c>
      <c r="N18" s="6"/>
      <c r="O18" s="6"/>
      <c r="P18" s="9">
        <v>0</v>
      </c>
      <c r="Q18" s="9" t="s">
        <v>16</v>
      </c>
    </row>
    <row r="19" spans="1:17" s="13" customFormat="1" ht="168.75">
      <c r="A19" s="15" t="s">
        <v>78</v>
      </c>
      <c r="B19" s="6"/>
      <c r="C19" s="7" t="s">
        <v>127</v>
      </c>
      <c r="D19" s="27" t="s">
        <v>45</v>
      </c>
      <c r="E19" s="27"/>
      <c r="F19" s="6" t="s">
        <v>19</v>
      </c>
      <c r="G19" s="8">
        <v>3</v>
      </c>
      <c r="H19" s="8">
        <f>4639.426*1.15*1.3</f>
        <v>6935.9418700000006</v>
      </c>
      <c r="I19" s="8">
        <f t="shared" si="2"/>
        <v>1985</v>
      </c>
      <c r="J19" s="8">
        <v>5</v>
      </c>
      <c r="K19" s="8">
        <f t="shared" si="3"/>
        <v>5955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13" customFormat="1" ht="45">
      <c r="A20" s="15" t="s">
        <v>79</v>
      </c>
      <c r="B20" s="6">
        <v>10344212380</v>
      </c>
      <c r="C20" s="7" t="s">
        <v>91</v>
      </c>
      <c r="D20" s="27" t="s">
        <v>45</v>
      </c>
      <c r="E20" s="27" t="s">
        <v>64</v>
      </c>
      <c r="F20" s="6" t="s">
        <v>19</v>
      </c>
      <c r="G20" s="8">
        <v>1</v>
      </c>
      <c r="H20" s="8">
        <v>680</v>
      </c>
      <c r="I20" s="8">
        <f t="shared" si="2"/>
        <v>195</v>
      </c>
      <c r="J20" s="8">
        <v>5</v>
      </c>
      <c r="K20" s="8">
        <f t="shared" si="3"/>
        <v>195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13" customFormat="1" ht="24.95" customHeight="1">
      <c r="A21" s="15" t="s">
        <v>80</v>
      </c>
      <c r="B21" s="6"/>
      <c r="C21" s="7" t="s">
        <v>32</v>
      </c>
      <c r="D21" s="27" t="s">
        <v>45</v>
      </c>
      <c r="E21" s="27" t="s">
        <v>45</v>
      </c>
      <c r="F21" s="6" t="s">
        <v>19</v>
      </c>
      <c r="G21" s="8">
        <v>6</v>
      </c>
      <c r="H21" s="8">
        <v>180</v>
      </c>
      <c r="I21" s="8">
        <f t="shared" si="2"/>
        <v>52</v>
      </c>
      <c r="J21" s="8">
        <v>5</v>
      </c>
      <c r="K21" s="8">
        <f t="shared" si="3"/>
        <v>312</v>
      </c>
      <c r="L21" s="8">
        <v>0</v>
      </c>
      <c r="M21" s="6" t="b">
        <v>0</v>
      </c>
      <c r="N21" s="6"/>
      <c r="O21" s="6"/>
      <c r="P21" s="9">
        <v>0</v>
      </c>
      <c r="Q21" s="9" t="s">
        <v>16</v>
      </c>
    </row>
    <row r="22" spans="1:17" s="13" customFormat="1" ht="22.5">
      <c r="A22" s="15" t="s">
        <v>81</v>
      </c>
      <c r="B22" s="6">
        <v>10341512137</v>
      </c>
      <c r="C22" s="7" t="s">
        <v>65</v>
      </c>
      <c r="D22" s="27" t="s">
        <v>45</v>
      </c>
      <c r="E22" s="27" t="s">
        <v>66</v>
      </c>
      <c r="F22" s="6" t="s">
        <v>19</v>
      </c>
      <c r="G22" s="8">
        <v>1</v>
      </c>
      <c r="H22" s="8">
        <v>1900</v>
      </c>
      <c r="I22" s="8">
        <f t="shared" si="2"/>
        <v>544</v>
      </c>
      <c r="J22" s="8">
        <v>5</v>
      </c>
      <c r="K22" s="8">
        <f t="shared" si="3"/>
        <v>544</v>
      </c>
      <c r="L22" s="8">
        <v>0</v>
      </c>
      <c r="M22" s="6" t="b">
        <v>0</v>
      </c>
      <c r="N22" s="6"/>
      <c r="O22" s="6"/>
      <c r="P22" s="9">
        <v>0</v>
      </c>
      <c r="Q22" s="9" t="s">
        <v>16</v>
      </c>
    </row>
    <row r="23" spans="1:17" s="13" customFormat="1" ht="22.5">
      <c r="A23" s="15" t="s">
        <v>82</v>
      </c>
      <c r="B23" s="6">
        <v>10341512022</v>
      </c>
      <c r="C23" s="7" t="s">
        <v>67</v>
      </c>
      <c r="D23" s="27" t="s">
        <v>45</v>
      </c>
      <c r="E23" s="27" t="s">
        <v>68</v>
      </c>
      <c r="F23" s="6" t="s">
        <v>19</v>
      </c>
      <c r="G23" s="8">
        <v>3</v>
      </c>
      <c r="H23" s="8">
        <v>690</v>
      </c>
      <c r="I23" s="8">
        <f t="shared" si="2"/>
        <v>198</v>
      </c>
      <c r="J23" s="8">
        <v>5</v>
      </c>
      <c r="K23" s="8">
        <f t="shared" si="3"/>
        <v>594</v>
      </c>
      <c r="L23" s="8">
        <v>0</v>
      </c>
      <c r="M23" s="6" t="b">
        <v>0</v>
      </c>
      <c r="N23" s="6"/>
      <c r="O23" s="6"/>
      <c r="P23" s="9">
        <v>0</v>
      </c>
      <c r="Q23" s="9" t="s">
        <v>16</v>
      </c>
    </row>
    <row r="24" spans="1:17" s="13" customFormat="1" ht="24.95" customHeight="1">
      <c r="A24" s="15" t="s">
        <v>140</v>
      </c>
      <c r="B24" s="6"/>
      <c r="C24" s="7" t="s">
        <v>92</v>
      </c>
      <c r="D24" s="27" t="s">
        <v>45</v>
      </c>
      <c r="E24" s="27"/>
      <c r="F24" s="6" t="s">
        <v>46</v>
      </c>
      <c r="G24" s="8">
        <v>6</v>
      </c>
      <c r="H24" s="8">
        <v>300</v>
      </c>
      <c r="I24" s="8">
        <f t="shared" si="2"/>
        <v>86</v>
      </c>
      <c r="J24" s="8">
        <v>5</v>
      </c>
      <c r="K24" s="8">
        <f t="shared" ref="K24:K25" si="6">G24*I24</f>
        <v>516</v>
      </c>
      <c r="L24" s="8">
        <v>0</v>
      </c>
      <c r="M24" s="6" t="b">
        <v>0</v>
      </c>
      <c r="N24" s="6"/>
      <c r="O24" s="6"/>
      <c r="P24" s="9">
        <v>0</v>
      </c>
      <c r="Q24" s="9" t="s">
        <v>16</v>
      </c>
    </row>
    <row r="25" spans="1:17" s="26" customFormat="1" ht="24.95" customHeight="1">
      <c r="A25" s="22" t="s">
        <v>21</v>
      </c>
      <c r="B25" s="23"/>
      <c r="C25" s="24" t="s">
        <v>23</v>
      </c>
      <c r="D25" s="31"/>
      <c r="E25" s="31"/>
      <c r="F25" s="23"/>
      <c r="G25" s="25">
        <v>0</v>
      </c>
      <c r="H25" s="25">
        <v>0</v>
      </c>
      <c r="I25" s="25">
        <f t="shared" ref="I25" si="7">ROUNDUP((H25/3.67)*1,0)</f>
        <v>0</v>
      </c>
      <c r="J25" s="25">
        <v>5</v>
      </c>
      <c r="K25" s="25">
        <f t="shared" si="6"/>
        <v>0</v>
      </c>
      <c r="L25" s="25">
        <v>0</v>
      </c>
      <c r="M25" s="23" t="b">
        <v>0</v>
      </c>
      <c r="N25" s="28"/>
      <c r="O25" s="23"/>
      <c r="P25" s="23">
        <v>0</v>
      </c>
      <c r="Q25" s="23" t="s">
        <v>16</v>
      </c>
    </row>
    <row r="26" spans="1:17" s="13" customFormat="1" ht="33.75">
      <c r="A26" s="15" t="s">
        <v>111</v>
      </c>
      <c r="B26" s="6"/>
      <c r="C26" s="7" t="s">
        <v>129</v>
      </c>
      <c r="D26" s="27" t="s">
        <v>130</v>
      </c>
      <c r="E26" s="27" t="s">
        <v>128</v>
      </c>
      <c r="F26" s="6" t="s">
        <v>46</v>
      </c>
      <c r="G26" s="8">
        <v>1</v>
      </c>
      <c r="H26" s="8">
        <v>8500</v>
      </c>
      <c r="I26" s="8">
        <f t="shared" si="2"/>
        <v>2432</v>
      </c>
      <c r="J26" s="8">
        <v>5</v>
      </c>
      <c r="K26" s="8">
        <f t="shared" si="3"/>
        <v>2432</v>
      </c>
      <c r="L26" s="8">
        <v>0</v>
      </c>
      <c r="M26" s="6" t="b">
        <v>0</v>
      </c>
      <c r="N26" s="6"/>
      <c r="O26" s="6"/>
      <c r="P26" s="9">
        <v>0</v>
      </c>
      <c r="Q26" s="9" t="s">
        <v>16</v>
      </c>
    </row>
    <row r="27" spans="1:17" s="13" customFormat="1" ht="24.95" customHeight="1">
      <c r="A27" s="15" t="s">
        <v>112</v>
      </c>
      <c r="B27" s="6"/>
      <c r="C27" s="7" t="s">
        <v>104</v>
      </c>
      <c r="D27" s="27" t="s">
        <v>69</v>
      </c>
      <c r="E27" s="27" t="s">
        <v>107</v>
      </c>
      <c r="F27" s="6" t="s">
        <v>19</v>
      </c>
      <c r="G27" s="8">
        <v>8</v>
      </c>
      <c r="H27" s="8">
        <f>390+60</f>
        <v>450</v>
      </c>
      <c r="I27" s="8">
        <f t="shared" si="2"/>
        <v>129</v>
      </c>
      <c r="J27" s="8">
        <v>5</v>
      </c>
      <c r="K27" s="8">
        <f t="shared" si="3"/>
        <v>1032</v>
      </c>
      <c r="L27" s="8">
        <v>0</v>
      </c>
      <c r="M27" s="6" t="b">
        <v>0</v>
      </c>
      <c r="N27" s="6"/>
      <c r="O27" s="6"/>
      <c r="P27" s="9">
        <v>0</v>
      </c>
      <c r="Q27" s="9" t="s">
        <v>16</v>
      </c>
    </row>
    <row r="28" spans="1:17" s="13" customFormat="1" ht="24.95" customHeight="1">
      <c r="A28" s="15" t="s">
        <v>113</v>
      </c>
      <c r="B28" s="6"/>
      <c r="C28" s="7" t="s">
        <v>131</v>
      </c>
      <c r="D28" s="27" t="s">
        <v>69</v>
      </c>
      <c r="E28" s="33" t="s">
        <v>153</v>
      </c>
      <c r="F28" s="6" t="s">
        <v>19</v>
      </c>
      <c r="G28" s="8">
        <v>2</v>
      </c>
      <c r="H28" s="8">
        <f>390+60</f>
        <v>450</v>
      </c>
      <c r="I28" s="8">
        <f t="shared" si="2"/>
        <v>129</v>
      </c>
      <c r="J28" s="8">
        <v>5</v>
      </c>
      <c r="K28" s="8">
        <f t="shared" si="3"/>
        <v>258</v>
      </c>
      <c r="L28" s="8">
        <v>0</v>
      </c>
      <c r="M28" s="6" t="b">
        <v>0</v>
      </c>
      <c r="N28" s="6"/>
      <c r="O28" s="6"/>
      <c r="P28" s="9">
        <v>0</v>
      </c>
      <c r="Q28" s="9" t="s">
        <v>16</v>
      </c>
    </row>
    <row r="29" spans="1:17" s="13" customFormat="1" ht="24.95" customHeight="1">
      <c r="A29" s="15" t="s">
        <v>114</v>
      </c>
      <c r="B29" s="6"/>
      <c r="C29" s="7" t="s">
        <v>135</v>
      </c>
      <c r="D29" s="27" t="s">
        <v>133</v>
      </c>
      <c r="E29" s="27" t="s">
        <v>134</v>
      </c>
      <c r="F29" s="6" t="s">
        <v>19</v>
      </c>
      <c r="G29" s="8">
        <v>2</v>
      </c>
      <c r="H29" s="8">
        <v>85</v>
      </c>
      <c r="I29" s="8">
        <f t="shared" si="2"/>
        <v>25</v>
      </c>
      <c r="J29" s="8">
        <v>5</v>
      </c>
      <c r="K29" s="8">
        <f t="shared" si="3"/>
        <v>50</v>
      </c>
      <c r="L29" s="8">
        <v>0</v>
      </c>
      <c r="M29" s="6" t="b">
        <v>0</v>
      </c>
      <c r="N29" s="6"/>
      <c r="O29" s="6"/>
      <c r="P29" s="9">
        <v>0</v>
      </c>
      <c r="Q29" s="9" t="s">
        <v>16</v>
      </c>
    </row>
    <row r="30" spans="1:17" s="13" customFormat="1" ht="24.95" customHeight="1">
      <c r="A30" s="15" t="s">
        <v>115</v>
      </c>
      <c r="B30" s="6"/>
      <c r="C30" s="7" t="s">
        <v>154</v>
      </c>
      <c r="D30" s="27" t="s">
        <v>133</v>
      </c>
      <c r="E30" s="27" t="s">
        <v>149</v>
      </c>
      <c r="F30" s="6" t="s">
        <v>19</v>
      </c>
      <c r="G30" s="8">
        <v>6</v>
      </c>
      <c r="H30" s="8">
        <v>180</v>
      </c>
      <c r="I30" s="8">
        <f t="shared" si="2"/>
        <v>52</v>
      </c>
      <c r="J30" s="8">
        <v>5</v>
      </c>
      <c r="K30" s="8">
        <f t="shared" ref="K30" si="8">G30*I30</f>
        <v>312</v>
      </c>
      <c r="L30" s="8">
        <v>0</v>
      </c>
      <c r="M30" s="6" t="b">
        <v>0</v>
      </c>
      <c r="N30" s="6"/>
      <c r="O30" s="6"/>
      <c r="P30" s="9">
        <v>0</v>
      </c>
      <c r="Q30" s="9" t="s">
        <v>16</v>
      </c>
    </row>
    <row r="31" spans="1:17" s="13" customFormat="1" ht="24.95" customHeight="1">
      <c r="A31" s="15" t="s">
        <v>116</v>
      </c>
      <c r="B31" s="6"/>
      <c r="C31" s="7" t="s">
        <v>155</v>
      </c>
      <c r="D31" s="27" t="s">
        <v>133</v>
      </c>
      <c r="E31" s="27" t="s">
        <v>156</v>
      </c>
      <c r="F31" s="6" t="s">
        <v>19</v>
      </c>
      <c r="G31" s="8">
        <v>2</v>
      </c>
      <c r="H31" s="8">
        <v>150</v>
      </c>
      <c r="I31" s="8">
        <f t="shared" ref="I31:I32" si="9">ROUNDUP((H31/3.67)*1.05,0)</f>
        <v>43</v>
      </c>
      <c r="J31" s="8">
        <v>5</v>
      </c>
      <c r="K31" s="8">
        <f t="shared" ref="K31" si="10">G31*I31</f>
        <v>86</v>
      </c>
      <c r="L31" s="8">
        <v>0</v>
      </c>
      <c r="M31" s="6" t="b">
        <v>0</v>
      </c>
      <c r="N31" s="6"/>
      <c r="O31" s="6"/>
      <c r="P31" s="9">
        <v>0</v>
      </c>
      <c r="Q31" s="9" t="s">
        <v>16</v>
      </c>
    </row>
    <row r="32" spans="1:17" s="13" customFormat="1" ht="24.95" customHeight="1">
      <c r="A32" s="15" t="s">
        <v>117</v>
      </c>
      <c r="B32" s="6"/>
      <c r="C32" s="7" t="s">
        <v>157</v>
      </c>
      <c r="D32" s="27" t="s">
        <v>132</v>
      </c>
      <c r="E32" s="27" t="s">
        <v>158</v>
      </c>
      <c r="F32" s="6" t="s">
        <v>19</v>
      </c>
      <c r="G32" s="8">
        <v>1</v>
      </c>
      <c r="H32" s="8">
        <v>3250</v>
      </c>
      <c r="I32" s="8">
        <f t="shared" si="9"/>
        <v>930</v>
      </c>
      <c r="J32" s="8">
        <v>5</v>
      </c>
      <c r="K32" s="8">
        <f t="shared" ref="K32" si="11">G32*I32</f>
        <v>930</v>
      </c>
      <c r="L32" s="8">
        <v>0</v>
      </c>
      <c r="M32" s="6" t="b">
        <v>0</v>
      </c>
      <c r="N32" s="6"/>
      <c r="O32" s="6"/>
      <c r="P32" s="9">
        <v>0</v>
      </c>
      <c r="Q32" s="9" t="s">
        <v>16</v>
      </c>
    </row>
    <row r="33" spans="1:17" s="13" customFormat="1" ht="24.95" customHeight="1">
      <c r="A33" s="15" t="s">
        <v>118</v>
      </c>
      <c r="B33" s="6"/>
      <c r="C33" s="7" t="s">
        <v>105</v>
      </c>
      <c r="D33" s="27" t="s">
        <v>132</v>
      </c>
      <c r="E33" s="27" t="s">
        <v>108</v>
      </c>
      <c r="F33" s="6" t="s">
        <v>19</v>
      </c>
      <c r="G33" s="8">
        <v>1</v>
      </c>
      <c r="H33" s="8">
        <v>5250</v>
      </c>
      <c r="I33" s="8">
        <f>ROUNDUP((H33/3.67)*1.05,0)</f>
        <v>1503</v>
      </c>
      <c r="J33" s="8">
        <v>5</v>
      </c>
      <c r="K33" s="8">
        <f>G33*I33</f>
        <v>1503</v>
      </c>
      <c r="L33" s="8">
        <v>0</v>
      </c>
      <c r="M33" s="6" t="b">
        <v>0</v>
      </c>
      <c r="N33" s="6"/>
      <c r="O33" s="6"/>
      <c r="P33" s="9">
        <v>0</v>
      </c>
      <c r="Q33" s="9" t="s">
        <v>16</v>
      </c>
    </row>
    <row r="34" spans="1:17" s="13" customFormat="1" ht="24.75" customHeight="1">
      <c r="A34" s="15" t="s">
        <v>119</v>
      </c>
      <c r="B34" s="6"/>
      <c r="C34" s="7" t="s">
        <v>136</v>
      </c>
      <c r="D34" s="27" t="s">
        <v>69</v>
      </c>
      <c r="E34" s="32" t="s">
        <v>72</v>
      </c>
      <c r="F34" s="6" t="s">
        <v>19</v>
      </c>
      <c r="G34" s="8">
        <v>1</v>
      </c>
      <c r="H34" s="8">
        <v>345</v>
      </c>
      <c r="I34" s="8">
        <f>ROUNDUP((H34/3.67)*1.05,0)</f>
        <v>99</v>
      </c>
      <c r="J34" s="8">
        <v>5</v>
      </c>
      <c r="K34" s="8">
        <f>G34*I34</f>
        <v>99</v>
      </c>
      <c r="L34" s="8">
        <v>0</v>
      </c>
      <c r="M34" s="6" t="b">
        <v>0</v>
      </c>
      <c r="N34" s="6"/>
      <c r="O34" s="6"/>
      <c r="P34" s="9">
        <v>0</v>
      </c>
      <c r="Q34" s="9" t="s">
        <v>16</v>
      </c>
    </row>
    <row r="35" spans="1:17" s="13" customFormat="1" ht="24.95" customHeight="1">
      <c r="A35" s="15" t="s">
        <v>120</v>
      </c>
      <c r="B35" s="6"/>
      <c r="C35" s="7" t="s">
        <v>106</v>
      </c>
      <c r="D35" s="27" t="s">
        <v>69</v>
      </c>
      <c r="E35" s="27" t="s">
        <v>109</v>
      </c>
      <c r="F35" s="6" t="s">
        <v>19</v>
      </c>
      <c r="G35" s="8">
        <v>4</v>
      </c>
      <c r="H35" s="8">
        <v>360</v>
      </c>
      <c r="I35" s="8">
        <f>ROUNDUP((H35/3.67)*1.05,0)</f>
        <v>103</v>
      </c>
      <c r="J35" s="8">
        <v>5</v>
      </c>
      <c r="K35" s="8">
        <f>G35*I35</f>
        <v>412</v>
      </c>
      <c r="L35" s="8">
        <v>0</v>
      </c>
      <c r="M35" s="6" t="b">
        <v>0</v>
      </c>
      <c r="N35" s="6"/>
      <c r="O35" s="6"/>
      <c r="P35" s="9">
        <v>0</v>
      </c>
      <c r="Q35" s="9" t="s">
        <v>16</v>
      </c>
    </row>
    <row r="36" spans="1:17" s="13" customFormat="1" ht="24.95" customHeight="1">
      <c r="A36" s="15" t="s">
        <v>121</v>
      </c>
      <c r="B36" s="6"/>
      <c r="C36" s="34" t="s">
        <v>159</v>
      </c>
      <c r="D36" s="34" t="s">
        <v>132</v>
      </c>
      <c r="E36" s="34" t="s">
        <v>160</v>
      </c>
      <c r="F36" s="6" t="s">
        <v>19</v>
      </c>
      <c r="G36" s="8">
        <v>2</v>
      </c>
      <c r="H36" s="8">
        <v>3950</v>
      </c>
      <c r="I36" s="8">
        <f>ROUNDUP((H36/3.67)*1.05,0)</f>
        <v>1131</v>
      </c>
      <c r="J36" s="8">
        <v>5</v>
      </c>
      <c r="K36" s="8">
        <f>G36*I36</f>
        <v>2262</v>
      </c>
      <c r="L36" s="8">
        <v>0</v>
      </c>
      <c r="M36" s="6" t="b">
        <v>0</v>
      </c>
      <c r="N36" s="6"/>
      <c r="O36" s="6"/>
      <c r="P36" s="9">
        <v>0</v>
      </c>
      <c r="Q36" s="9" t="s">
        <v>16</v>
      </c>
    </row>
    <row r="37" spans="1:17" s="13" customFormat="1" ht="24.95" customHeight="1">
      <c r="A37" s="15" t="s">
        <v>122</v>
      </c>
      <c r="B37" s="6"/>
      <c r="C37" s="7" t="s">
        <v>94</v>
      </c>
      <c r="D37" s="27" t="s">
        <v>69</v>
      </c>
      <c r="E37" s="27" t="s">
        <v>95</v>
      </c>
      <c r="F37" s="6" t="s">
        <v>19</v>
      </c>
      <c r="G37" s="8">
        <v>6</v>
      </c>
      <c r="H37" s="8">
        <v>435</v>
      </c>
      <c r="I37" s="8">
        <f>ROUNDUP((H37/3.67)*1.05,0)</f>
        <v>125</v>
      </c>
      <c r="J37" s="8">
        <v>5</v>
      </c>
      <c r="K37" s="8">
        <f>G37*I37</f>
        <v>750</v>
      </c>
      <c r="L37" s="8">
        <v>0</v>
      </c>
      <c r="M37" s="6" t="b">
        <v>0</v>
      </c>
      <c r="N37" s="6"/>
      <c r="O37" s="6"/>
      <c r="P37" s="9">
        <v>0</v>
      </c>
      <c r="Q37" s="9" t="s">
        <v>16</v>
      </c>
    </row>
    <row r="38" spans="1:17" s="13" customFormat="1" ht="24.95" customHeight="1">
      <c r="A38" s="15" t="s">
        <v>141</v>
      </c>
      <c r="B38" s="6"/>
      <c r="C38" s="7" t="s">
        <v>161</v>
      </c>
      <c r="D38" s="27" t="s">
        <v>69</v>
      </c>
      <c r="E38" s="33" t="s">
        <v>162</v>
      </c>
      <c r="F38" s="6" t="s">
        <v>19</v>
      </c>
      <c r="G38" s="8">
        <v>3</v>
      </c>
      <c r="H38" s="8">
        <v>350</v>
      </c>
      <c r="I38" s="8">
        <f>ROUNDUP((H38/3.67)*1.05,0)</f>
        <v>101</v>
      </c>
      <c r="J38" s="8">
        <v>5</v>
      </c>
      <c r="K38" s="8">
        <f>G38*I38</f>
        <v>303</v>
      </c>
      <c r="L38" s="8">
        <v>0</v>
      </c>
      <c r="M38" s="6" t="b">
        <v>0</v>
      </c>
      <c r="N38" s="6"/>
      <c r="O38" s="6"/>
      <c r="P38" s="9">
        <v>0</v>
      </c>
      <c r="Q38" s="9" t="s">
        <v>16</v>
      </c>
    </row>
    <row r="39" spans="1:17" s="13" customFormat="1" ht="24.75" customHeight="1">
      <c r="A39" s="15" t="s">
        <v>142</v>
      </c>
      <c r="B39" s="6"/>
      <c r="C39" s="7" t="s">
        <v>137</v>
      </c>
      <c r="D39" s="27" t="s">
        <v>69</v>
      </c>
      <c r="E39" s="27" t="s">
        <v>138</v>
      </c>
      <c r="F39" s="6" t="s">
        <v>19</v>
      </c>
      <c r="G39" s="8">
        <v>1</v>
      </c>
      <c r="H39" s="8">
        <v>500</v>
      </c>
      <c r="I39" s="8">
        <f>ROUNDUP((H39/3.67)*1.05,0)</f>
        <v>144</v>
      </c>
      <c r="J39" s="8">
        <v>5</v>
      </c>
      <c r="K39" s="8">
        <f>G39*I39</f>
        <v>144</v>
      </c>
      <c r="L39" s="8">
        <v>0</v>
      </c>
      <c r="M39" s="6" t="b">
        <v>0</v>
      </c>
      <c r="N39" s="6"/>
      <c r="O39" s="6"/>
      <c r="P39" s="9">
        <v>0</v>
      </c>
      <c r="Q39" s="9" t="s">
        <v>16</v>
      </c>
    </row>
    <row r="40" spans="1:17" s="13" customFormat="1" ht="24.75" customHeight="1">
      <c r="A40" s="15" t="s">
        <v>143</v>
      </c>
      <c r="B40" s="6">
        <v>13109938065</v>
      </c>
      <c r="C40" s="27" t="s">
        <v>163</v>
      </c>
      <c r="D40" s="27" t="s">
        <v>164</v>
      </c>
      <c r="E40" s="27" t="s">
        <v>110</v>
      </c>
      <c r="F40" s="6" t="s">
        <v>19</v>
      </c>
      <c r="G40" s="8">
        <v>3</v>
      </c>
      <c r="H40" s="8">
        <v>300</v>
      </c>
      <c r="I40" s="8">
        <f>ROUNDUP((H40/3.67)*1.05,0)</f>
        <v>86</v>
      </c>
      <c r="J40" s="8">
        <v>5</v>
      </c>
      <c r="K40" s="8">
        <f>G40*I40</f>
        <v>258</v>
      </c>
      <c r="L40" s="8">
        <v>0</v>
      </c>
      <c r="M40" s="6" t="b">
        <v>0</v>
      </c>
      <c r="N40" s="6"/>
      <c r="O40" s="6"/>
      <c r="P40" s="9">
        <v>0</v>
      </c>
      <c r="Q40" s="9" t="s">
        <v>16</v>
      </c>
    </row>
    <row r="41" spans="1:17" s="13" customFormat="1" ht="24.95" customHeight="1">
      <c r="A41" s="15" t="s">
        <v>144</v>
      </c>
      <c r="B41" s="6"/>
      <c r="C41" s="7" t="s">
        <v>96</v>
      </c>
      <c r="D41" s="27" t="s">
        <v>69</v>
      </c>
      <c r="E41" s="27" t="s">
        <v>100</v>
      </c>
      <c r="F41" s="6" t="s">
        <v>19</v>
      </c>
      <c r="G41" s="8">
        <v>5</v>
      </c>
      <c r="H41" s="8">
        <v>1140</v>
      </c>
      <c r="I41" s="8">
        <f t="shared" si="2"/>
        <v>327</v>
      </c>
      <c r="J41" s="8">
        <v>5</v>
      </c>
      <c r="K41" s="8">
        <f t="shared" si="3"/>
        <v>1635</v>
      </c>
      <c r="L41" s="8">
        <v>0</v>
      </c>
      <c r="M41" s="6" t="b">
        <v>0</v>
      </c>
      <c r="N41" s="6"/>
      <c r="O41" s="6"/>
      <c r="P41" s="9">
        <v>0</v>
      </c>
      <c r="Q41" s="9" t="s">
        <v>16</v>
      </c>
    </row>
    <row r="42" spans="1:17" s="13" customFormat="1" ht="24.95" customHeight="1">
      <c r="A42" s="15" t="s">
        <v>145</v>
      </c>
      <c r="B42" s="6"/>
      <c r="C42" s="7" t="s">
        <v>97</v>
      </c>
      <c r="D42" s="27" t="s">
        <v>69</v>
      </c>
      <c r="E42" s="27" t="s">
        <v>101</v>
      </c>
      <c r="F42" s="6" t="s">
        <v>19</v>
      </c>
      <c r="G42" s="8">
        <v>13</v>
      </c>
      <c r="H42" s="8">
        <v>340</v>
      </c>
      <c r="I42" s="8">
        <f t="shared" si="2"/>
        <v>98</v>
      </c>
      <c r="J42" s="8">
        <v>5</v>
      </c>
      <c r="K42" s="8">
        <f t="shared" si="3"/>
        <v>1274</v>
      </c>
      <c r="L42" s="8">
        <v>0</v>
      </c>
      <c r="M42" s="6" t="b">
        <v>0</v>
      </c>
      <c r="N42" s="6"/>
      <c r="O42" s="6"/>
      <c r="P42" s="9">
        <v>0</v>
      </c>
      <c r="Q42" s="9" t="s">
        <v>16</v>
      </c>
    </row>
    <row r="43" spans="1:17" s="13" customFormat="1" ht="24.75" customHeight="1">
      <c r="A43" s="15" t="s">
        <v>146</v>
      </c>
      <c r="B43" s="6"/>
      <c r="C43" s="7" t="s">
        <v>98</v>
      </c>
      <c r="D43" s="27" t="s">
        <v>69</v>
      </c>
      <c r="E43" s="27" t="s">
        <v>102</v>
      </c>
      <c r="F43" s="6" t="s">
        <v>19</v>
      </c>
      <c r="G43" s="8">
        <v>24</v>
      </c>
      <c r="H43" s="8">
        <v>380</v>
      </c>
      <c r="I43" s="8">
        <f t="shared" si="2"/>
        <v>109</v>
      </c>
      <c r="J43" s="8">
        <v>5</v>
      </c>
      <c r="K43" s="8">
        <f t="shared" si="3"/>
        <v>2616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13" customFormat="1" ht="24.95" customHeight="1">
      <c r="A44" s="15" t="s">
        <v>147</v>
      </c>
      <c r="B44" s="6"/>
      <c r="C44" s="7" t="s">
        <v>99</v>
      </c>
      <c r="D44" s="27" t="s">
        <v>69</v>
      </c>
      <c r="E44" s="27" t="s">
        <v>103</v>
      </c>
      <c r="F44" s="6" t="s">
        <v>19</v>
      </c>
      <c r="G44" s="8">
        <v>12</v>
      </c>
      <c r="H44" s="8">
        <v>435</v>
      </c>
      <c r="I44" s="8">
        <f t="shared" si="2"/>
        <v>125</v>
      </c>
      <c r="J44" s="8">
        <v>5</v>
      </c>
      <c r="K44" s="8">
        <f t="shared" si="3"/>
        <v>1500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13" customFormat="1" ht="24.75" customHeight="1">
      <c r="A45" s="15" t="s">
        <v>148</v>
      </c>
      <c r="B45" s="6"/>
      <c r="C45" s="7" t="s">
        <v>70</v>
      </c>
      <c r="D45" s="27" t="s">
        <v>69</v>
      </c>
      <c r="E45" s="27" t="s">
        <v>71</v>
      </c>
      <c r="F45" s="6" t="s">
        <v>19</v>
      </c>
      <c r="G45" s="8">
        <v>1</v>
      </c>
      <c r="H45" s="8">
        <v>1676</v>
      </c>
      <c r="I45" s="8">
        <f t="shared" si="2"/>
        <v>480</v>
      </c>
      <c r="J45" s="8">
        <v>5</v>
      </c>
      <c r="K45" s="8">
        <f t="shared" si="3"/>
        <v>480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26" customFormat="1" ht="24.95" customHeight="1">
      <c r="A46" s="22" t="s">
        <v>22</v>
      </c>
      <c r="B46" s="23"/>
      <c r="C46" s="24" t="s">
        <v>33</v>
      </c>
      <c r="D46" s="31"/>
      <c r="E46" s="31"/>
      <c r="F46" s="23"/>
      <c r="G46" s="25">
        <v>0</v>
      </c>
      <c r="H46" s="25">
        <v>0</v>
      </c>
      <c r="I46" s="25">
        <f t="shared" ref="I46" si="12">ROUNDUP((H46/3.67)*1,0)</f>
        <v>0</v>
      </c>
      <c r="J46" s="25">
        <v>5</v>
      </c>
      <c r="K46" s="25">
        <f t="shared" si="3"/>
        <v>0</v>
      </c>
      <c r="L46" s="25">
        <v>0</v>
      </c>
      <c r="M46" s="23" t="b">
        <v>0</v>
      </c>
      <c r="N46" s="28"/>
      <c r="O46" s="23"/>
      <c r="P46" s="23">
        <v>0</v>
      </c>
      <c r="Q46" s="23" t="s">
        <v>16</v>
      </c>
    </row>
    <row r="47" spans="1:17" s="13" customFormat="1" ht="90">
      <c r="A47" s="15" t="s">
        <v>37</v>
      </c>
      <c r="B47" s="6"/>
      <c r="C47" s="7" t="s">
        <v>124</v>
      </c>
      <c r="D47" s="27" t="s">
        <v>45</v>
      </c>
      <c r="E47" s="27" t="s">
        <v>123</v>
      </c>
      <c r="F47" s="6" t="s">
        <v>46</v>
      </c>
      <c r="G47" s="8">
        <v>10</v>
      </c>
      <c r="H47" s="8">
        <v>4770</v>
      </c>
      <c r="I47" s="8">
        <f t="shared" ref="I47:I58" si="13">ROUNDUP((H47/3.67)*1.05,0)</f>
        <v>1365</v>
      </c>
      <c r="J47" s="8">
        <v>5</v>
      </c>
      <c r="K47" s="8">
        <f t="shared" ref="K46:K59" si="14">G47*I47</f>
        <v>13650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13" customFormat="1" ht="33.75">
      <c r="A48" s="15" t="s">
        <v>38</v>
      </c>
      <c r="B48" s="6">
        <v>10341512133</v>
      </c>
      <c r="C48" s="7" t="s">
        <v>47</v>
      </c>
      <c r="D48" s="27" t="s">
        <v>45</v>
      </c>
      <c r="E48" s="27" t="s">
        <v>48</v>
      </c>
      <c r="F48" s="6" t="s">
        <v>19</v>
      </c>
      <c r="G48" s="8">
        <v>2</v>
      </c>
      <c r="H48" s="8">
        <v>790</v>
      </c>
      <c r="I48" s="8">
        <f t="shared" si="13"/>
        <v>227</v>
      </c>
      <c r="J48" s="8">
        <v>5</v>
      </c>
      <c r="K48" s="8">
        <f t="shared" si="14"/>
        <v>454</v>
      </c>
      <c r="L48" s="8">
        <v>0</v>
      </c>
      <c r="M48" s="6" t="b">
        <v>0</v>
      </c>
      <c r="N48" s="6"/>
      <c r="O48" s="6"/>
      <c r="P48" s="9">
        <v>0</v>
      </c>
      <c r="Q48" s="9" t="s">
        <v>16</v>
      </c>
    </row>
    <row r="49" spans="1:17" s="13" customFormat="1" ht="33.75">
      <c r="A49" s="15" t="s">
        <v>39</v>
      </c>
      <c r="B49" s="6">
        <v>10341512120</v>
      </c>
      <c r="C49" s="7" t="s">
        <v>52</v>
      </c>
      <c r="D49" s="27" t="s">
        <v>45</v>
      </c>
      <c r="E49" s="27" t="s">
        <v>53</v>
      </c>
      <c r="F49" s="6" t="s">
        <v>19</v>
      </c>
      <c r="G49" s="8">
        <v>2</v>
      </c>
      <c r="H49" s="8">
        <v>120</v>
      </c>
      <c r="I49" s="8">
        <f t="shared" si="13"/>
        <v>35</v>
      </c>
      <c r="J49" s="8">
        <v>5</v>
      </c>
      <c r="K49" s="8">
        <f t="shared" si="14"/>
        <v>70</v>
      </c>
      <c r="L49" s="8">
        <v>0</v>
      </c>
      <c r="M49" s="6" t="b">
        <v>0</v>
      </c>
      <c r="N49" s="6"/>
      <c r="O49" s="6"/>
      <c r="P49" s="9">
        <v>0</v>
      </c>
      <c r="Q49" s="9" t="s">
        <v>16</v>
      </c>
    </row>
    <row r="50" spans="1:17" s="13" customFormat="1" ht="33.75">
      <c r="A50" s="15" t="s">
        <v>40</v>
      </c>
      <c r="B50" s="6">
        <v>10341512122</v>
      </c>
      <c r="C50" s="7" t="s">
        <v>54</v>
      </c>
      <c r="D50" s="27" t="s">
        <v>45</v>
      </c>
      <c r="E50" s="27" t="s">
        <v>55</v>
      </c>
      <c r="F50" s="6" t="s">
        <v>19</v>
      </c>
      <c r="G50" s="8">
        <v>8</v>
      </c>
      <c r="H50" s="8">
        <v>80</v>
      </c>
      <c r="I50" s="8">
        <f t="shared" si="13"/>
        <v>23</v>
      </c>
      <c r="J50" s="8">
        <v>5</v>
      </c>
      <c r="K50" s="8">
        <f t="shared" si="14"/>
        <v>184</v>
      </c>
      <c r="L50" s="8">
        <v>0</v>
      </c>
      <c r="M50" s="6" t="b">
        <v>0</v>
      </c>
      <c r="N50" s="6"/>
      <c r="O50" s="6"/>
      <c r="P50" s="9">
        <v>0</v>
      </c>
      <c r="Q50" s="9" t="s">
        <v>16</v>
      </c>
    </row>
    <row r="51" spans="1:17" s="13" customFormat="1" ht="45">
      <c r="A51" s="15" t="s">
        <v>41</v>
      </c>
      <c r="B51" s="6">
        <v>10343512025</v>
      </c>
      <c r="C51" s="7" t="s">
        <v>87</v>
      </c>
      <c r="D51" s="27" t="s">
        <v>45</v>
      </c>
      <c r="E51" s="27" t="s">
        <v>56</v>
      </c>
      <c r="F51" s="6" t="s">
        <v>19</v>
      </c>
      <c r="G51" s="8">
        <v>10</v>
      </c>
      <c r="H51" s="8">
        <v>180</v>
      </c>
      <c r="I51" s="8">
        <f t="shared" si="13"/>
        <v>52</v>
      </c>
      <c r="J51" s="8">
        <v>5</v>
      </c>
      <c r="K51" s="8">
        <f t="shared" si="14"/>
        <v>520</v>
      </c>
      <c r="L51" s="8">
        <v>0</v>
      </c>
      <c r="M51" s="6" t="b">
        <v>0</v>
      </c>
      <c r="N51" s="6"/>
      <c r="O51" s="6"/>
      <c r="P51" s="9">
        <v>0</v>
      </c>
      <c r="Q51" s="9" t="s">
        <v>16</v>
      </c>
    </row>
    <row r="52" spans="1:17" s="13" customFormat="1" ht="33.75">
      <c r="A52" s="15" t="s">
        <v>42</v>
      </c>
      <c r="B52" s="6">
        <v>10343012208</v>
      </c>
      <c r="C52" s="7" t="s">
        <v>57</v>
      </c>
      <c r="D52" s="27" t="s">
        <v>45</v>
      </c>
      <c r="E52" s="27" t="s">
        <v>88</v>
      </c>
      <c r="F52" s="6" t="s">
        <v>19</v>
      </c>
      <c r="G52" s="8">
        <v>10</v>
      </c>
      <c r="H52" s="8">
        <v>130</v>
      </c>
      <c r="I52" s="8">
        <f t="shared" si="13"/>
        <v>38</v>
      </c>
      <c r="J52" s="8">
        <v>5</v>
      </c>
      <c r="K52" s="8">
        <f t="shared" si="14"/>
        <v>380</v>
      </c>
      <c r="L52" s="8">
        <v>0</v>
      </c>
      <c r="M52" s="6" t="b">
        <v>0</v>
      </c>
      <c r="N52" s="6"/>
      <c r="O52" s="6"/>
      <c r="P52" s="9">
        <v>0</v>
      </c>
      <c r="Q52" s="9" t="s">
        <v>16</v>
      </c>
    </row>
    <row r="53" spans="1:17" s="13" customFormat="1" ht="45">
      <c r="A53" s="15" t="s">
        <v>43</v>
      </c>
      <c r="B53" s="6">
        <v>10343512032</v>
      </c>
      <c r="C53" s="7" t="s">
        <v>58</v>
      </c>
      <c r="D53" s="27" t="s">
        <v>45</v>
      </c>
      <c r="E53" s="27" t="s">
        <v>59</v>
      </c>
      <c r="F53" s="6" t="s">
        <v>19</v>
      </c>
      <c r="G53" s="8">
        <v>3</v>
      </c>
      <c r="H53" s="8">
        <v>70</v>
      </c>
      <c r="I53" s="8">
        <f t="shared" si="13"/>
        <v>21</v>
      </c>
      <c r="J53" s="8">
        <v>5</v>
      </c>
      <c r="K53" s="8">
        <f t="shared" si="14"/>
        <v>63</v>
      </c>
      <c r="L53" s="8">
        <v>0</v>
      </c>
      <c r="M53" s="6" t="b">
        <v>0</v>
      </c>
      <c r="N53" s="6"/>
      <c r="O53" s="6"/>
      <c r="P53" s="9">
        <v>0</v>
      </c>
      <c r="Q53" s="9" t="s">
        <v>16</v>
      </c>
    </row>
    <row r="54" spans="1:17" s="13" customFormat="1" ht="45">
      <c r="A54" s="15" t="s">
        <v>44</v>
      </c>
      <c r="B54" s="6">
        <v>10343512033</v>
      </c>
      <c r="C54" s="7" t="s">
        <v>60</v>
      </c>
      <c r="D54" s="27" t="s">
        <v>45</v>
      </c>
      <c r="E54" s="27" t="s">
        <v>61</v>
      </c>
      <c r="F54" s="6" t="s">
        <v>19</v>
      </c>
      <c r="G54" s="8">
        <v>6</v>
      </c>
      <c r="H54" s="8">
        <v>70</v>
      </c>
      <c r="I54" s="8">
        <f t="shared" si="13"/>
        <v>21</v>
      </c>
      <c r="J54" s="8">
        <v>5</v>
      </c>
      <c r="K54" s="8">
        <f t="shared" si="14"/>
        <v>126</v>
      </c>
      <c r="L54" s="8">
        <v>0</v>
      </c>
      <c r="M54" s="6" t="b">
        <v>0</v>
      </c>
      <c r="N54" s="6"/>
      <c r="O54" s="6"/>
      <c r="P54" s="9">
        <v>0</v>
      </c>
      <c r="Q54" s="9" t="s">
        <v>16</v>
      </c>
    </row>
    <row r="55" spans="1:17" s="13" customFormat="1" ht="22.5">
      <c r="A55" s="15" t="s">
        <v>83</v>
      </c>
      <c r="B55" s="6">
        <v>10349012606</v>
      </c>
      <c r="C55" s="7" t="s">
        <v>62</v>
      </c>
      <c r="D55" s="27" t="s">
        <v>45</v>
      </c>
      <c r="E55" s="27" t="s">
        <v>89</v>
      </c>
      <c r="F55" s="6" t="s">
        <v>19</v>
      </c>
      <c r="G55" s="8">
        <v>18</v>
      </c>
      <c r="H55" s="8">
        <v>20</v>
      </c>
      <c r="I55" s="8">
        <f t="shared" si="13"/>
        <v>6</v>
      </c>
      <c r="J55" s="8">
        <v>5</v>
      </c>
      <c r="K55" s="8">
        <f t="shared" si="14"/>
        <v>108</v>
      </c>
      <c r="L55" s="8">
        <v>0</v>
      </c>
      <c r="M55" s="6" t="b">
        <v>0</v>
      </c>
      <c r="N55" s="6"/>
      <c r="O55" s="6"/>
      <c r="P55" s="9">
        <v>0</v>
      </c>
      <c r="Q55" s="9" t="s">
        <v>16</v>
      </c>
    </row>
    <row r="56" spans="1:17" s="13" customFormat="1" ht="22.5">
      <c r="A56" s="15" t="s">
        <v>84</v>
      </c>
      <c r="B56" s="6">
        <v>10346012640</v>
      </c>
      <c r="C56" s="7" t="s">
        <v>63</v>
      </c>
      <c r="D56" s="27" t="s">
        <v>45</v>
      </c>
      <c r="E56" s="27" t="s">
        <v>90</v>
      </c>
      <c r="F56" s="6" t="s">
        <v>19</v>
      </c>
      <c r="G56" s="8">
        <v>2</v>
      </c>
      <c r="H56" s="8">
        <v>170</v>
      </c>
      <c r="I56" s="8">
        <f t="shared" si="13"/>
        <v>49</v>
      </c>
      <c r="J56" s="8">
        <v>5</v>
      </c>
      <c r="K56" s="8">
        <f t="shared" si="14"/>
        <v>98</v>
      </c>
      <c r="L56" s="8">
        <v>0</v>
      </c>
      <c r="M56" s="6" t="b">
        <v>0</v>
      </c>
      <c r="N56" s="6"/>
      <c r="O56" s="6"/>
      <c r="P56" s="9">
        <v>0</v>
      </c>
      <c r="Q56" s="9" t="s">
        <v>16</v>
      </c>
    </row>
    <row r="57" spans="1:17" s="13" customFormat="1" ht="22.5">
      <c r="A57" s="15" t="s">
        <v>85</v>
      </c>
      <c r="B57" s="6">
        <v>10344012325</v>
      </c>
      <c r="C57" s="7" t="s">
        <v>73</v>
      </c>
      <c r="D57" s="27" t="s">
        <v>45</v>
      </c>
      <c r="E57" s="27" t="s">
        <v>74</v>
      </c>
      <c r="F57" s="6" t="s">
        <v>19</v>
      </c>
      <c r="G57" s="8">
        <v>2</v>
      </c>
      <c r="H57" s="8">
        <v>1060</v>
      </c>
      <c r="I57" s="8">
        <f t="shared" si="13"/>
        <v>304</v>
      </c>
      <c r="J57" s="8">
        <v>5</v>
      </c>
      <c r="K57" s="8">
        <f t="shared" si="14"/>
        <v>608</v>
      </c>
      <c r="L57" s="8">
        <v>0</v>
      </c>
      <c r="M57" s="6" t="b">
        <v>0</v>
      </c>
      <c r="N57" s="6"/>
      <c r="O57" s="6"/>
      <c r="P57" s="9">
        <v>0</v>
      </c>
      <c r="Q57" s="9" t="s">
        <v>16</v>
      </c>
    </row>
    <row r="58" spans="1:17" s="13" customFormat="1" ht="45">
      <c r="A58" s="15" t="s">
        <v>174</v>
      </c>
      <c r="B58" s="6">
        <v>10344212380</v>
      </c>
      <c r="C58" s="7" t="s">
        <v>91</v>
      </c>
      <c r="D58" s="27" t="s">
        <v>45</v>
      </c>
      <c r="E58" s="27" t="s">
        <v>64</v>
      </c>
      <c r="F58" s="6" t="s">
        <v>19</v>
      </c>
      <c r="G58" s="8">
        <v>1</v>
      </c>
      <c r="H58" s="8">
        <v>680</v>
      </c>
      <c r="I58" s="8">
        <f t="shared" si="13"/>
        <v>195</v>
      </c>
      <c r="J58" s="8">
        <v>5</v>
      </c>
      <c r="K58" s="8">
        <f t="shared" si="14"/>
        <v>195</v>
      </c>
      <c r="L58" s="8">
        <v>0</v>
      </c>
      <c r="M58" s="6" t="b">
        <v>0</v>
      </c>
      <c r="N58" s="6"/>
      <c r="O58" s="6"/>
      <c r="P58" s="9">
        <v>0</v>
      </c>
      <c r="Q58" s="9" t="s">
        <v>16</v>
      </c>
    </row>
    <row r="59" spans="1:17" s="26" customFormat="1" ht="24.95" customHeight="1">
      <c r="A59" s="22" t="s">
        <v>175</v>
      </c>
      <c r="B59" s="23" t="s">
        <v>169</v>
      </c>
      <c r="C59" s="24"/>
      <c r="D59" s="31"/>
      <c r="E59" s="31"/>
      <c r="F59" s="23"/>
      <c r="G59" s="25">
        <v>0</v>
      </c>
      <c r="H59" s="25">
        <v>0</v>
      </c>
      <c r="I59" s="25">
        <f t="shared" ref="I59" si="15">ROUNDUP((H59/3.67)*1,0)</f>
        <v>0</v>
      </c>
      <c r="J59" s="25">
        <v>5</v>
      </c>
      <c r="K59" s="25">
        <f t="shared" si="14"/>
        <v>0</v>
      </c>
      <c r="L59" s="25">
        <v>0</v>
      </c>
      <c r="M59" s="23" t="b">
        <v>0</v>
      </c>
      <c r="N59" s="28"/>
      <c r="O59" s="23"/>
      <c r="P59" s="23">
        <v>0</v>
      </c>
      <c r="Q59" s="23" t="s">
        <v>16</v>
      </c>
    </row>
    <row r="60" spans="1:17" s="13" customFormat="1" ht="22.5">
      <c r="A60" s="15" t="s">
        <v>176</v>
      </c>
      <c r="B60" s="6">
        <v>15466240142</v>
      </c>
      <c r="C60" s="7" t="s">
        <v>165</v>
      </c>
      <c r="D60" s="27" t="s">
        <v>139</v>
      </c>
      <c r="E60" s="27" t="s">
        <v>166</v>
      </c>
      <c r="F60" s="6" t="s">
        <v>19</v>
      </c>
      <c r="G60" s="8">
        <v>2</v>
      </c>
      <c r="H60" s="8">
        <f>1161.06444*1.15*1.35</f>
        <v>1802.5525431000003</v>
      </c>
      <c r="I60" s="8">
        <f t="shared" ref="I60:I63" si="16">ROUNDUP((H60/3.67)*1.05,0)</f>
        <v>516</v>
      </c>
      <c r="J60" s="8">
        <v>5</v>
      </c>
      <c r="K60" s="8">
        <f t="shared" ref="K60:K61" si="17">G60*I60</f>
        <v>1032</v>
      </c>
      <c r="L60" s="8">
        <v>0</v>
      </c>
      <c r="M60" s="6" t="b">
        <v>0</v>
      </c>
      <c r="N60" s="6"/>
      <c r="O60" s="6"/>
      <c r="P60" s="9">
        <v>0</v>
      </c>
      <c r="Q60" s="9" t="s">
        <v>16</v>
      </c>
    </row>
    <row r="61" spans="1:17" s="13" customFormat="1" ht="22.5">
      <c r="A61" s="15" t="s">
        <v>177</v>
      </c>
      <c r="B61" s="6">
        <v>15466240182</v>
      </c>
      <c r="C61" s="7" t="s">
        <v>167</v>
      </c>
      <c r="D61" s="27" t="s">
        <v>139</v>
      </c>
      <c r="E61" s="27" t="s">
        <v>168</v>
      </c>
      <c r="F61" s="6" t="s">
        <v>19</v>
      </c>
      <c r="G61" s="8">
        <v>1</v>
      </c>
      <c r="H61" s="8">
        <f>2683.51*1.15*1.35</f>
        <v>4166.1492750000007</v>
      </c>
      <c r="I61" s="8">
        <f t="shared" si="16"/>
        <v>1192</v>
      </c>
      <c r="J61" s="8">
        <v>5</v>
      </c>
      <c r="K61" s="8">
        <f t="shared" si="17"/>
        <v>1192</v>
      </c>
      <c r="L61" s="8">
        <v>0</v>
      </c>
      <c r="M61" s="6" t="b">
        <v>0</v>
      </c>
      <c r="N61" s="6"/>
      <c r="O61" s="6"/>
      <c r="P61" s="9">
        <v>0</v>
      </c>
      <c r="Q61" s="9" t="s">
        <v>16</v>
      </c>
    </row>
    <row r="62" spans="1:17" s="13" customFormat="1" ht="24.95" customHeight="1">
      <c r="A62" s="15" t="s">
        <v>178</v>
      </c>
      <c r="B62" s="6"/>
      <c r="C62" s="7" t="s">
        <v>171</v>
      </c>
      <c r="D62" s="27" t="s">
        <v>139</v>
      </c>
      <c r="E62" s="27" t="s">
        <v>170</v>
      </c>
      <c r="F62" s="6" t="s">
        <v>19</v>
      </c>
      <c r="G62" s="8">
        <v>2</v>
      </c>
      <c r="H62" s="8">
        <f>(51.26*5)*1.15*1.5</f>
        <v>442.11750000000001</v>
      </c>
      <c r="I62" s="8">
        <f t="shared" si="16"/>
        <v>127</v>
      </c>
      <c r="J62" s="8">
        <v>5</v>
      </c>
      <c r="K62" s="8">
        <f t="shared" ref="K62" si="18">G62*I62</f>
        <v>254</v>
      </c>
      <c r="L62" s="8">
        <v>0</v>
      </c>
      <c r="M62" s="6" t="b">
        <v>0</v>
      </c>
      <c r="N62" s="6"/>
      <c r="O62" s="6"/>
      <c r="P62" s="9">
        <v>0</v>
      </c>
      <c r="Q62" s="9" t="s">
        <v>16</v>
      </c>
    </row>
    <row r="63" spans="1:17" s="13" customFormat="1" ht="24.95" customHeight="1">
      <c r="A63" s="15" t="s">
        <v>179</v>
      </c>
      <c r="B63" s="6"/>
      <c r="C63" s="7" t="s">
        <v>172</v>
      </c>
      <c r="D63" s="27" t="s">
        <v>139</v>
      </c>
      <c r="E63" s="27" t="s">
        <v>173</v>
      </c>
      <c r="F63" s="6" t="s">
        <v>19</v>
      </c>
      <c r="G63" s="8">
        <v>1</v>
      </c>
      <c r="H63" s="8">
        <f>(99.75*5)*1.15*1.5</f>
        <v>860.34375</v>
      </c>
      <c r="I63" s="8">
        <f t="shared" si="16"/>
        <v>247</v>
      </c>
      <c r="J63" s="8">
        <v>5</v>
      </c>
      <c r="K63" s="8">
        <f t="shared" ref="K63" si="19">G63*I63</f>
        <v>247</v>
      </c>
      <c r="L63" s="8">
        <v>0</v>
      </c>
      <c r="M63" s="6" t="b">
        <v>0</v>
      </c>
      <c r="N63" s="6"/>
      <c r="O63" s="6"/>
      <c r="P63" s="9">
        <v>0</v>
      </c>
      <c r="Q63" s="9" t="s">
        <v>16</v>
      </c>
    </row>
  </sheetData>
  <autoFilter ref="A1:Q5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IG 100</vt:lpstr>
      <vt:lpstr>'IG 100'!Print_Area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2023-08-22T05:15:03Z</dcterms:modified>
</cp:coreProperties>
</file>