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Guide" sheetId="2" r:id="rId6"/>
    <sheet state="visible" name="Config" sheetId="3" r:id="rId7"/>
    <sheet state="visible" name="Personnel" sheetId="4" r:id="rId8"/>
    <sheet state="hidden" name="Charges variables" sheetId="5" r:id="rId9"/>
    <sheet state="hidden" name="Personnel - Calculs auto" sheetId="6" r:id="rId10"/>
    <sheet state="visible" name="Charges externes" sheetId="7" r:id="rId11"/>
    <sheet state="visible" name="Investissements" sheetId="8" r:id="rId12"/>
    <sheet state="visible" name="Commandes" sheetId="9" r:id="rId13"/>
    <sheet state="visible" name="Synthèse" sheetId="10" r:id="rId14"/>
    <sheet state="visible" name="Trésorerie" sheetId="11" r:id="rId15"/>
    <sheet state="hidden" name="Pilotage" sheetId="12" r:id="rId16"/>
    <sheet state="visible" name="Comptes de résultats" sheetId="13" r:id="rId17"/>
    <sheet state="hidden" name="Plan de financement" sheetId="14" r:id="rId18"/>
    <sheet state="hidden" name="Commandes - Calculs auto" sheetId="15" r:id="rId19"/>
    <sheet state="visible" name="Bilans" sheetId="16" r:id="rId20"/>
    <sheet state="hidden" name="TVA" sheetId="17" r:id="rId21"/>
    <sheet state="visible" name="BFR" sheetId="18" r:id="rId22"/>
    <sheet state="hidden" name="Impôts et taxes" sheetId="19" r:id="rId23"/>
  </sheets>
  <definedNames/>
  <calcPr/>
</workbook>
</file>

<file path=xl/sharedStrings.xml><?xml version="1.0" encoding="utf-8"?>
<sst xmlns="http://schemas.openxmlformats.org/spreadsheetml/2006/main" count="545" uniqueCount="270">
  <si>
    <t>Business planning</t>
  </si>
  <si>
    <t>Modèle Zafy Tody</t>
  </si>
  <si>
    <t>Outil financier pour les startups</t>
  </si>
  <si>
    <t>Construire son business model et sa stratégie</t>
  </si>
  <si>
    <t>Gérer votre trésorerie et structurer votre plan de financement</t>
  </si>
  <si>
    <t xml:space="preserve">Itérer et améliorer votre projet de startup </t>
  </si>
  <si>
    <t>Exporter votre prévisionnel pour votre Business Plan</t>
  </si>
  <si>
    <t>Ceci est un outil conçu pour être simple et complet, dans le but d'aider l'entrepreneur dans la modélisation financière de son projet de création d'entreprise. Une connaissance minimale de la finance est néanmoins préférable pour tirer pleinement partie de l'outil. 
Conseil : Commencer par lire l'onglet "GUIDE" avant de démarrer l'utilisation.</t>
  </si>
  <si>
    <t>GUIDE</t>
  </si>
  <si>
    <r>
      <rPr>
        <rFont val="Calibri"/>
        <b/>
        <color theme="0"/>
        <sz val="12.0"/>
      </rPr>
      <t>Etape 0 : Introduction</t>
    </r>
    <r>
      <rPr>
        <rFont val="Calibri"/>
        <b val="0"/>
        <color theme="0"/>
        <sz val="11.0"/>
      </rPr>
      <t xml:space="preserve">
Un outil financier est un support d'aide à la réflexion de construction et de validation d'une stratégie d'entreprise. Pour utiliser cet outil, il faudra :
 1 - Commencer par renseigner des informations sur le projet d'entreprise </t>
    </r>
    <r>
      <rPr>
        <rFont val="Calibri"/>
        <b/>
        <color theme="0"/>
        <sz val="11.0"/>
      </rPr>
      <t>(ONGLETS CLAIRS)</t>
    </r>
    <r>
      <rPr>
        <rFont val="Calibri"/>
        <b val="0"/>
        <color theme="0"/>
        <sz val="11.0"/>
      </rPr>
      <t xml:space="preserve">
 2 - Analyser les résultats </t>
    </r>
    <r>
      <rPr>
        <rFont val="Calibri"/>
        <b/>
        <color theme="0"/>
        <sz val="11.0"/>
      </rPr>
      <t>(ONGLETS FONCES)</t>
    </r>
    <r>
      <rPr>
        <rFont val="Calibri"/>
        <b val="0"/>
        <color theme="0"/>
        <sz val="11.0"/>
      </rPr>
      <t xml:space="preserve">
Une approche itérative de ces phases est généralement nécessaire pour affiner votre projet.
Toute l'articulation de l'outil repose sur la possibilité de différencier plusieurs activités de revenus au sein de votre projet. Nous vous proposons de pouvoir gérer jusqu'à 12 "activités", même si la majorité des projets n'auront besoin de gérer qu'une ou deux activité(s).
Les montants doivent être indiqués en Ar HT. Tous les calculs de TVA seront gérés automatiquement. La TVA est par défaut fixée à 20% mais peut être configurée dans l'onglet "CONFIG".
Les feuilles sont "protégées" pour éviter que des erreurs de manipulations endommagent l'outil. Vous pouvez cependant dévérouiller ces feuilles sans mot de passe si vous souhaitez les personnaliser (clic droit sur l'onglet, puis "Ôter la protection des feuilles"). Certains onglets de calculs automatiques sont "masqués". Pour les visualiser, faites un clic droit  sur la barre des onglets et choisissez "Afficher", puis sélectionnez l'onglet à afficher.  Vous pouvez également si besoin créer des onglets personnalisés pour des calculs personnalisés.</t>
    </r>
  </si>
  <si>
    <r>
      <rPr>
        <rFont val="Calibri"/>
        <b/>
        <color theme="0"/>
        <sz val="12.0"/>
      </rPr>
      <t>Etape 1 : Renseigner l'onglet "CONFIG"</t>
    </r>
    <r>
      <rPr>
        <rFont val="Calibri"/>
        <b val="0"/>
        <color theme="0"/>
        <sz val="11.0"/>
      </rPr>
      <t xml:space="preserve">
C'est le point de départ de la prise en main de l'outil. Commencez par renseigner les informations de "Configuration de base". Vous pourrez attaquer le renseignement des informations de "Configuration avancée" dans un second temps : ces informations sont pré-remplies pour vous simplifier la prise en main. Il vous sera très probablement nécéssaire de les ajuster à vos besoins par la suite.</t>
    </r>
  </si>
  <si>
    <r>
      <rPr>
        <rFont val="Calibri"/>
        <b/>
        <color theme="0"/>
        <sz val="12.0"/>
      </rPr>
      <t>Etape 2 : Renseigner l'onglet "Personnel"</t>
    </r>
    <r>
      <rPr>
        <rFont val="Calibri"/>
        <b/>
        <color theme="0"/>
        <sz val="11.0"/>
      </rPr>
      <t xml:space="preserve">
</t>
    </r>
    <r>
      <rPr>
        <rFont val="Calibri"/>
        <b val="0"/>
        <color theme="0"/>
        <sz val="11.0"/>
      </rPr>
      <t xml:space="preserve">
Précisez les besoins en ressources humaines du projet au court du temps. Vous aurez à renseigner le salaire brut des personnes, mensuellement pour les années 1 et 2 et semestriellement pour les années 3 à 5. Les charges patronales sont calculées automatiquement. Vous pourrez modifier le taux de charges dans l'onglet "CONFIG". Pour les dirigeants au régime TNS, précisez directement un salaire totalement chargé. </t>
    </r>
  </si>
  <si>
    <r>
      <rPr>
        <rFont val="Calibri"/>
        <b/>
        <color theme="0"/>
        <sz val="12.0"/>
      </rPr>
      <t>Etape 3 : Renseigner l'onglet "Charges externes"</t>
    </r>
    <r>
      <rPr>
        <rFont val="Calibri"/>
        <b/>
        <color theme="0"/>
        <sz val="11.0"/>
      </rPr>
      <t xml:space="preserve">
</t>
    </r>
    <r>
      <rPr>
        <rFont val="Calibri"/>
        <b val="0"/>
        <color theme="0"/>
        <sz val="11.0"/>
      </rPr>
      <t xml:space="preserve">
Précisez les charges externes de l'entreprise. Une partie est calculée automatiquement à partir d'informations,  que vous pouvez modifier, définies dans la partie "Configuration avancée" de l'onglet "CONFIG". Vous pouvez également préciser d'autres charges mensuellement.</t>
    </r>
  </si>
  <si>
    <r>
      <rPr>
        <rFont val="Calibri"/>
        <b/>
        <color theme="0"/>
        <sz val="12.0"/>
      </rPr>
      <t>Etape 4 : Renseigner l'onglet "Investissements"</t>
    </r>
    <r>
      <rPr>
        <rFont val="Calibri"/>
        <b val="0"/>
        <color theme="0"/>
        <sz val="11.0"/>
      </rPr>
      <t xml:space="preserve">
Précisez les investissements nécessaires pour le projet. Vous pouvez dissocier les types investissements par ligne. Pour chaque ligne, vous pourrez préciser les montants d'investisements mensuellement ainsi que les durées d'amortissement (tout à droite du tableau). Vous pouvez également préciser dans cet onglet les éventuels apports en nature que vous intégrez à l'entreprise.</t>
    </r>
  </si>
  <si>
    <r>
      <rPr>
        <rFont val="Calibri"/>
        <b/>
        <color theme="0"/>
        <sz val="12.0"/>
      </rPr>
      <t>Etape 5 : Renseigner l'onglet "Commandes"</t>
    </r>
    <r>
      <rPr>
        <rFont val="Calibri"/>
        <b val="0"/>
        <color theme="0"/>
        <sz val="11.0"/>
      </rPr>
      <t xml:space="preserve">
Précisez les prévisions de commandes mensuelles par type d'activité. Le modèle propose un renseignement mensuel sur 5 ans pour vous faciliter la construction de prévisions estimatives à partir de fomules (fonction de votre business model et de vos hypothèses). Les encaissements et les décaissements liés à ces commandes (chiffres d'affaires et charges variables associées) seront calculés automatiquement sur la base des informations précisées dans l'onglet "CONFIG" (dans les tableaux "Chiffres d'Affaires" et "Charges variables").,</t>
    </r>
  </si>
  <si>
    <r>
      <rPr>
        <rFont val="Calibri"/>
        <b/>
        <color theme="0"/>
        <sz val="12.0"/>
      </rPr>
      <t>Etape 6 : Renseigner l'onglet "Trésorerie"</t>
    </r>
    <r>
      <rPr>
        <rFont val="Calibri"/>
        <b val="0"/>
        <color theme="0"/>
        <sz val="11.0"/>
      </rPr>
      <t xml:space="preserve">
Préciser les financements identifiés pour le projet d'entreprise : capital (initial et augmentation par levée de fonds), prêts bancaires, subventions, … ainsi que certains besoins en financements à couvrir : stock moyen, remboursement de comptes courants et/ou d'avances, ...</t>
    </r>
  </si>
  <si>
    <r>
      <rPr>
        <rFont val="Calibri"/>
        <b/>
        <color theme="0"/>
        <sz val="12.0"/>
      </rPr>
      <t>Etape 7 : Analyser les onglets "Synthèse", "Comptes de résultats", "Plan de financement" et "Bilans"</t>
    </r>
    <r>
      <rPr>
        <rFont val="Calibri"/>
        <b val="0"/>
        <color theme="0"/>
        <sz val="11.0"/>
      </rPr>
      <t xml:space="preserve">
Une fois les informations renseignées, l'outil générera les comptes de résultats de l'entreprise, les bilans, le plan de trésorerie menusel, le plan de financement, les points morts par années d'activités, le BFR ... et des graphiques que vous retrouverez dans l'onglet de synthèse. Ces informations vous permettront d'analyser le potentiel du projet, les enjeux commerciaux, les enjeux de financements, ...
Vous pouvez désormais travailler par itération pour affiner votre vision financière de votre projet et votre stratégie d'entreprise.</t>
    </r>
  </si>
  <si>
    <t>CONFIGURATION DE BASE</t>
  </si>
  <si>
    <t>Note : Informations à renseigner pour démarrer votre prévisionnel.  L'onglet "CONFIG" possède  plus bas une deuxième zone de "Configuration avancée" à ne remplir qu'une fois que l'outil vous est plus familier.</t>
  </si>
  <si>
    <t>Date de démarrage de l'activité</t>
  </si>
  <si>
    <t>CHIFFRE D'AFFAIRES</t>
  </si>
  <si>
    <r>
      <rPr>
        <rFont val="Calibri"/>
        <b/>
        <color theme="0"/>
        <sz val="8.0"/>
      </rPr>
      <t xml:space="preserve">Note sur la construction du chiffre d'affaires : </t>
    </r>
    <r>
      <rPr>
        <rFont val="Calibri"/>
        <color theme="0"/>
        <sz val="8.0"/>
      </rPr>
      <t>Vous pouvez gérer plusieurs activités de revenus  dans ce prévisionnel financier. Commencez par indiquer les intitulés de vos activités.
Renseignez par activité de revenus :
 - Le revenu unitaire (par unité commandée. Le nombre d'unités commandées étant défini mensuellement dans l'onglet "Commandes")
 - Le délai de livraison (temps de production+livraison)
 - Le délai de paiement client
 - L'acompte éventuellement payé par le client à la commande
 - Le solde final payé à date de livraison + délai de paiement (automatique)</t>
    </r>
  </si>
  <si>
    <t>Dénomination de l'activité</t>
  </si>
  <si>
    <t>Prix unitaire 
(en HT)</t>
  </si>
  <si>
    <t>Délai de livraison (en mois)</t>
  </si>
  <si>
    <t>Délai de paiement 
(en mois)</t>
  </si>
  <si>
    <t>Acompte initial
(en %)</t>
  </si>
  <si>
    <t>Solde 
(en %)</t>
  </si>
  <si>
    <t xml:space="preserve"> Abonnement Basique</t>
  </si>
  <si>
    <t>Abonnement Premium</t>
  </si>
  <si>
    <t>Conseil Personnalisé</t>
  </si>
  <si>
    <t>Plateforme de Marché en Ligne</t>
  </si>
  <si>
    <t>Formations et Ateliers</t>
  </si>
  <si>
    <t>Commission ventes 2%</t>
  </si>
  <si>
    <t>CHARGES VARIABLES</t>
  </si>
  <si>
    <r>
      <rPr>
        <rFont val="Calibri"/>
        <b/>
        <color theme="0"/>
        <sz val="8.0"/>
      </rPr>
      <t xml:space="preserve">Note sur les charges variables : </t>
    </r>
    <r>
      <rPr>
        <rFont val="Calibri"/>
        <color theme="0"/>
        <sz val="8.0"/>
      </rPr>
      <t>Ces informations permettent de calculer automatiquement les charges variables associées aux commandes précisées dans l'onglet "Commandes". Les données à renseigner suivent le même modèle que le tableau ci-dessus. 
Les charges variables pour une activité donnée correspondent aux achats de matières premières et de sous-traitances que votre entreprises devra faire pour réaliser et livrer une unité commandée. Les informations sont donc liées à vos conditions commerciales négociées avec vos fournisseurs et prestataires : prix, délai de livraison, délai de paiement, acompte initial et solde du paiement.</t>
    </r>
  </si>
  <si>
    <t>Coût unitaire
(en HT)</t>
  </si>
  <si>
    <t>CONFIGURATION AVANCEE</t>
  </si>
  <si>
    <r>
      <rPr>
        <rFont val="Calibri"/>
        <b/>
        <color theme="0"/>
        <sz val="8.0"/>
      </rPr>
      <t xml:space="preserve">Note </t>
    </r>
    <r>
      <rPr>
        <rFont val="Calibri"/>
        <color theme="0"/>
        <sz val="8.0"/>
      </rPr>
      <t>: Une fois que vous avez pris en main l'outil, vous pouvez affiner vos prévisions en personnalisant les données par défaut de cette partie "Configuration avancée".</t>
    </r>
  </si>
  <si>
    <t>CHARGES EXTERNES ANNUELLES</t>
  </si>
  <si>
    <r>
      <rPr>
        <rFont val="Calibri"/>
        <b/>
        <color theme="0"/>
        <sz val="8.0"/>
      </rPr>
      <t xml:space="preserve">Note : </t>
    </r>
    <r>
      <rPr>
        <rFont val="Calibri"/>
        <color theme="0"/>
        <sz val="8.0"/>
      </rPr>
      <t>Ce tableau permet de calculer automatiquement les charges externes de l'entreprise. Pour mieux comprendre comment est calculée chaque ligne, veuillez vous référer aux commentaires associés. Des valeurs par défaut sont proposées à titre indicatif pour simplifier la prise en main initiale de l'outil et seront à affiner en fonction du projet. Vous pouvez aussi définir des charges externes sur mesure dans l'onglet "Charges externes".</t>
    </r>
  </si>
  <si>
    <t>Poste</t>
  </si>
  <si>
    <t>Fixe ( HT)</t>
  </si>
  <si>
    <t>Variable</t>
  </si>
  <si>
    <t>Commentaires</t>
  </si>
  <si>
    <t>Frais de déplacement</t>
  </si>
  <si>
    <t>Calculé sur la base d'un forfait fixe annuel + variable en % du CA</t>
  </si>
  <si>
    <t>Honoraires</t>
  </si>
  <si>
    <t>Calculé sur la base d'un forfait fixe annuel + variable par salarié</t>
  </si>
  <si>
    <t>Marketing</t>
  </si>
  <si>
    <t>Locaux</t>
  </si>
  <si>
    <t>Téléphonie</t>
  </si>
  <si>
    <t>Assurance</t>
  </si>
  <si>
    <t>Fournitures</t>
  </si>
  <si>
    <t>Informatique</t>
  </si>
  <si>
    <t>Frais bancaires</t>
  </si>
  <si>
    <t>Divers</t>
  </si>
  <si>
    <t>CHARGES DE PERSONNEL</t>
  </si>
  <si>
    <r>
      <rPr>
        <rFont val="Calibri"/>
        <b/>
        <color rgb="FFFFFFFF"/>
        <sz val="8.0"/>
      </rPr>
      <t>Note sur les charges :</t>
    </r>
    <r>
      <rPr>
        <rFont val="Calibri"/>
        <color rgb="FFFFFFFF"/>
        <sz val="8.0"/>
      </rPr>
      <t xml:space="preserve"> Il est possible de modifier le taux de charges salariales moyen proposé. </t>
    </r>
  </si>
  <si>
    <t>Charges patronales (% du salaire brut)</t>
  </si>
  <si>
    <t>Charges salariales (% du salaire brut)</t>
  </si>
  <si>
    <t>Gratification minimale de stagiaire</t>
  </si>
  <si>
    <t>TVA</t>
  </si>
  <si>
    <r>
      <rPr>
        <rFont val="Calibri"/>
        <b/>
        <color theme="0"/>
        <sz val="8.0"/>
      </rPr>
      <t xml:space="preserve">Note sur la TVA : </t>
    </r>
    <r>
      <rPr>
        <rFont val="Calibri"/>
        <color theme="0"/>
        <sz val="8.0"/>
      </rPr>
      <t>Vous pouvez définir un taux de TVA par type d'activité, qui sera utilisé aussi bien pour les encaissements de TVA liés au Chiffre d'affaires que pour les décaissements de TVA liés aux charges variables. Vous pouvez également définir un taux de TVA générique pour les investissements et les charges externes.</t>
    </r>
  </si>
  <si>
    <t>Intitulés</t>
  </si>
  <si>
    <t>TVA -
Charges variables</t>
  </si>
  <si>
    <t>TVA -
Chiffre d'affaires</t>
  </si>
  <si>
    <t>Taux générique (investissements et charges externes)</t>
  </si>
  <si>
    <t>FINANCEMENTS</t>
  </si>
  <si>
    <r>
      <rPr>
        <rFont val="Calibri"/>
        <b/>
        <color theme="0"/>
        <sz val="8.0"/>
      </rPr>
      <t xml:space="preserve">Note sur le financement : </t>
    </r>
    <r>
      <rPr>
        <rFont val="Calibri"/>
        <color theme="0"/>
        <sz val="8.0"/>
      </rPr>
      <t>Vous pouvez définir un taux ainsi qu'une durée de remboursement pour les prêts court et moyen/long termes.</t>
    </r>
  </si>
  <si>
    <t>Court Terme</t>
  </si>
  <si>
    <t>Moyen/Long Terme</t>
  </si>
  <si>
    <t>Taux de prêt bancaire</t>
  </si>
  <si>
    <t>Taux actuariel (taux  sur la période globale d'emprunt)</t>
  </si>
  <si>
    <t>Durée de remboursement (en mois)</t>
  </si>
  <si>
    <t>PERSONNEL</t>
  </si>
  <si>
    <r>
      <rPr>
        <rFont val="Calibri"/>
        <b/>
        <color rgb="FFFFFFFF"/>
        <sz val="8.0"/>
      </rPr>
      <t xml:space="preserve">Note : </t>
    </r>
    <r>
      <rPr>
        <rFont val="Calibri"/>
        <color rgb="FFFFFFFF"/>
        <sz val="8.0"/>
      </rPr>
      <t>Renseignez dans cet onglet les informations sur le personnel de l'entreprise : Type de poste, salaires bruts annuels et nombre de salariés (par mois pour les années 1 et 2, puis par semestre). Pour les régimes TNS, précisez les salaires totalement chargés.</t>
    </r>
  </si>
  <si>
    <t>Année 1</t>
  </si>
  <si>
    <t>Année 2</t>
  </si>
  <si>
    <t>Année 3</t>
  </si>
  <si>
    <t>Année 4</t>
  </si>
  <si>
    <t>Année 5</t>
  </si>
  <si>
    <t>Salaires bruts 
annuels</t>
  </si>
  <si>
    <t>Nombre de salariés</t>
  </si>
  <si>
    <t>ETP</t>
  </si>
  <si>
    <t>S1</t>
  </si>
  <si>
    <t>S2</t>
  </si>
  <si>
    <t>Dirigeant (régime TNS)</t>
  </si>
  <si>
    <t>Dirigeant (salarié)</t>
  </si>
  <si>
    <t>Réceptionniste</t>
  </si>
  <si>
    <t>Couturière</t>
  </si>
  <si>
    <t>TOTAL</t>
  </si>
  <si>
    <t>Charges variables (en € HT)</t>
  </si>
  <si>
    <t xml:space="preserve">Note : Ces tableaux sont remplis automatiquement après avoir complété les informations dans l'onglet "Configuration" liées aux "Charges variables" et les informations des commandes prévisionnelles dans l'onglet "Commandes". </t>
  </si>
  <si>
    <t>Charges totales décaissées</t>
  </si>
  <si>
    <t>TOTAL annuel cumulé</t>
  </si>
  <si>
    <t>Charges totales</t>
  </si>
  <si>
    <t>Calculs auto liés au Personnel</t>
  </si>
  <si>
    <t>Nb employés</t>
  </si>
  <si>
    <t>Salaires bruts</t>
  </si>
  <si>
    <t xml:space="preserve">Total </t>
  </si>
  <si>
    <t>Charges</t>
  </si>
  <si>
    <t>Charges de personnel totale</t>
  </si>
  <si>
    <t>CHARGES EXTERNES (en € HT)</t>
  </si>
  <si>
    <r>
      <rPr>
        <rFont val="Calibri"/>
        <b/>
        <color theme="0"/>
        <sz val="8.0"/>
      </rPr>
      <t xml:space="preserve">Note sur les charges externes : </t>
    </r>
    <r>
      <rPr>
        <rFont val="Calibri"/>
        <color theme="0"/>
        <sz val="8.0"/>
      </rPr>
      <t>Les charges externes grisées, dont les décaissements sont lissés mensuellement, sont calculées automatiquement à partir des informations indiquées dans la section "Charges externes" de l'onglet "CONFIG" (information de "Configuration avancée") et du chiffre d'affaires calculé et des informations de personnel renseignées. D'autres charges externes personnalisables pourront être renseignées si besoin dans les cases marrons. Renseignez dans ce cas le nom du poste de charges dans le tableau de gauche et les décaissements mensuels associés dans le tableau de droite.</t>
    </r>
  </si>
  <si>
    <t>Charges annuelles consolidées</t>
  </si>
  <si>
    <t>INVESTISSEMENTS (HT)</t>
  </si>
  <si>
    <r>
      <rPr>
        <rFont val="Calibri"/>
        <b/>
        <color theme="0"/>
        <sz val="8.0"/>
      </rPr>
      <t>Note :</t>
    </r>
    <r>
      <rPr>
        <rFont val="Calibri"/>
        <color theme="0"/>
        <sz val="8.0"/>
      </rPr>
      <t xml:space="preserve"> Définissez vos investissements et apports en nature en précisant les intitulés et sommes des investissements, ainsi que les durées d'amortissement (à droite du tableau). 
Pour un investissement en crédit-bail, spécifiez les loyers mensuels à payer et renseignez la mention "VRAI" dans la colonne "Financements en crédit-bail". Dans le cas d'un financement par crédit-bail, la durée d'amortissement n'a pas d'effet.</t>
    </r>
  </si>
  <si>
    <t>Amortissement (en années) 
0 si non amortissable</t>
  </si>
  <si>
    <t>Financement en crédit-bail (VRAI/FAUX)</t>
  </si>
  <si>
    <t>Apports en nature</t>
  </si>
  <si>
    <t>Visio conference</t>
  </si>
  <si>
    <t>COMMANDES</t>
  </si>
  <si>
    <r>
      <rPr>
        <rFont val="Calibri"/>
        <b/>
        <color theme="0"/>
        <sz val="8.0"/>
      </rPr>
      <t>Note :</t>
    </r>
    <r>
      <rPr>
        <rFont val="Calibri"/>
        <color theme="0"/>
        <sz val="8.0"/>
      </rPr>
      <t xml:space="preserve"> Indiquez dans ce tableau pour chaque activité, la prévision du nombre d'unités commandées mensuellement. </t>
    </r>
    <r>
      <rPr>
        <rFont val="Calibri"/>
        <b/>
        <color theme="0"/>
        <sz val="8.0"/>
      </rPr>
      <t xml:space="preserve">Attention! On parle de commandes, et non de paiements. </t>
    </r>
    <r>
      <rPr>
        <rFont val="Calibri"/>
        <color theme="0"/>
        <sz val="8.0"/>
      </rPr>
      <t xml:space="preserve">
Les délais de paiement sont à définir dans l'onglet "CONFIG". Les paiements associés seront automatiquement calculés ci-dessous, en fonction des informations entrées dans l'onglet "CONFIG" en lien avec les "Commandes" renseignées.</t>
    </r>
  </si>
  <si>
    <t>Commandes réalisées</t>
  </si>
  <si>
    <t>SYNTHESE</t>
  </si>
  <si>
    <r>
      <rPr>
        <rFont val="Calibri"/>
        <b/>
        <color theme="0"/>
        <sz val="8.0"/>
      </rPr>
      <t>Note :</t>
    </r>
    <r>
      <rPr>
        <rFont val="Calibri"/>
        <color theme="0"/>
        <sz val="8.0"/>
      </rPr>
      <t xml:space="preserve"> Cette synthèse permet d'analyser son projet avec une vision centralisée. Tout est calculé automatiquement.</t>
    </r>
  </si>
  <si>
    <t>Chiffre d'affaires et résultats prévisionnels (en  € HT)</t>
  </si>
  <si>
    <t>Trésorerie et BFR sur 5 ans</t>
  </si>
  <si>
    <t>Point mort annuel (moyen) (en € HT)</t>
  </si>
  <si>
    <t>Point mort</t>
  </si>
  <si>
    <r>
      <rPr>
        <rFont val="Calibri"/>
        <b/>
        <color theme="0"/>
        <sz val="8.0"/>
      </rPr>
      <t xml:space="preserve">Note d'aide à l'analyse : </t>
    </r>
    <r>
      <rPr>
        <rFont val="Calibri"/>
        <color theme="0"/>
        <sz val="8.0"/>
      </rPr>
      <t xml:space="preserve">Le graphique du "chiffre d'affaires et résultats prévisionnels" vous permet de visualiser l'évolution prévisionnelle du CA et du résultat net. Evaluez le volume et la croissance du CA et du résultat au regard de vos objectifs et de vos moyens.
Le point mort est le seuil de CA à partir duquel l'entreprise est "rentable" pour un niveau de charges fixes (salaires, charge externes, ...). Comparez votre CA et le point mort année par année. Votre objectif doit être, à court ou moyen terme, d'obtenir un CA supérieur au point mort.
Le graphique "Trésorerie et BFR" vous permet de visualiser et d'analyser l'évolution de la trésorerie et du BFR sur 5 ans. Il est impératif que la trésorerie soit toujours positive. Concernant le BFR, si il  est positif et qu'il augmente cela représente une augmentation de besoin en financement alors que si il est négatif et diminue dans le temps, il s'agira d'une source de financement. Attention à bien en analyser les fluctuations et les impacts sur les besoins en financement.
</t>
    </r>
  </si>
  <si>
    <t>TRESORERIE</t>
  </si>
  <si>
    <r>
      <rPr>
        <rFont val="Calibri"/>
        <b/>
        <color theme="0"/>
        <sz val="8.0"/>
      </rPr>
      <t>Note :</t>
    </r>
    <r>
      <rPr>
        <rFont val="Calibri"/>
        <color theme="0"/>
        <sz val="8.0"/>
      </rPr>
      <t xml:space="preserve"> Renseignez ici les encaissements liés à l'apport et augmentation en capital, de comptes courants, prêts remboursables et prêts bancaires, ainsi que les décaissements liés aux remboursements des comptes courants et des prêts (en fonction de vos échéanciers).</t>
    </r>
  </si>
  <si>
    <t>Solde de début de mois</t>
  </si>
  <si>
    <t>Encaissements</t>
  </si>
  <si>
    <t xml:space="preserve">Exploitation </t>
  </si>
  <si>
    <t>Chiffre d'affaires encaissé</t>
  </si>
  <si>
    <t>TVA encaissée</t>
  </si>
  <si>
    <t>Remboursement TVA</t>
  </si>
  <si>
    <t xml:space="preserve">Hors exploitation </t>
  </si>
  <si>
    <t>Capital fondateurs</t>
  </si>
  <si>
    <t>Capital investisseurs</t>
  </si>
  <si>
    <t>Prêts bancaires Court Terme</t>
  </si>
  <si>
    <t>Prêts bancaires Moyen/Long Terme</t>
  </si>
  <si>
    <t>Subventions (total)</t>
  </si>
  <si>
    <t>Subvention 1</t>
  </si>
  <si>
    <t>Subvention 2</t>
  </si>
  <si>
    <t>Subvention 3</t>
  </si>
  <si>
    <t>Autres subventions</t>
  </si>
  <si>
    <t>Comptes courants (total)</t>
  </si>
  <si>
    <t>Compte courant 1</t>
  </si>
  <si>
    <t>Compte courant 2</t>
  </si>
  <si>
    <t>Compte courant 3</t>
  </si>
  <si>
    <t>Autres comptes courants</t>
  </si>
  <si>
    <t>Avances remboursables (total)</t>
  </si>
  <si>
    <t>Avances remboursables 1</t>
  </si>
  <si>
    <t>Avances remboursables 2</t>
  </si>
  <si>
    <t>Avances remboursables 3</t>
  </si>
  <si>
    <t>Autres avances remboursables</t>
  </si>
  <si>
    <t>Total des encaissements mensuels</t>
  </si>
  <si>
    <t>Décaissements</t>
  </si>
  <si>
    <t>Variation de stocks</t>
  </si>
  <si>
    <t>Achats et services décaissés</t>
  </si>
  <si>
    <t>Autres charges externes</t>
  </si>
  <si>
    <t>TVA décaissée</t>
  </si>
  <si>
    <t>TVA reversée</t>
  </si>
  <si>
    <t>Charges de personnel</t>
  </si>
  <si>
    <t>Impôts et taxes</t>
  </si>
  <si>
    <t>Investissements</t>
  </si>
  <si>
    <t>Investissement par crédit bail</t>
  </si>
  <si>
    <t>Remboursement prêts bancaires CT</t>
  </si>
  <si>
    <t>Remboursement prêts bancaires MT/LT</t>
  </si>
  <si>
    <t>Remboursements comptes courants (total)</t>
  </si>
  <si>
    <t>Remboursements avances remboursables (total)</t>
  </si>
  <si>
    <t>Total des décaissements mensuels</t>
  </si>
  <si>
    <t>Solde de fin de mois</t>
  </si>
  <si>
    <t>OUTIL DE PILOTAGE</t>
  </si>
  <si>
    <r>
      <rPr>
        <rFont val="Calibri"/>
        <b/>
        <color theme="0"/>
        <sz val="8.0"/>
      </rPr>
      <t>Note :</t>
    </r>
    <r>
      <rPr>
        <rFont val="Calibri"/>
        <color theme="0"/>
        <sz val="8.0"/>
      </rPr>
      <t xml:space="preserve"> Ce tableau sur 12 mois est à utiliser comme un exemple de base d'outil de pilotage pour l'entrepreneur qu'il pourra s'approprier et adapter aux besoins de gestion propre à son entreprise.</t>
    </r>
  </si>
  <si>
    <t>Indicateur personnalisable</t>
  </si>
  <si>
    <t>Prévisions</t>
  </si>
  <si>
    <t>Cumul prévisions</t>
  </si>
  <si>
    <t>Réel</t>
  </si>
  <si>
    <t>Cumul réel</t>
  </si>
  <si>
    <t>Ecart cumulé</t>
  </si>
  <si>
    <t>Montant des commandes 
(en € HT)</t>
  </si>
  <si>
    <t>Chiffre d'affaires encaissé 
(en € HT)</t>
  </si>
  <si>
    <t>Marge brute encaissée 
(en € HT)</t>
  </si>
  <si>
    <t xml:space="preserve">Salaires et charges
</t>
  </si>
  <si>
    <t>Effectifs 
fin de mois</t>
  </si>
  <si>
    <t>Trésorerie</t>
  </si>
  <si>
    <t>CA / Effectifs prévisionnels</t>
  </si>
  <si>
    <t>Instantané</t>
  </si>
  <si>
    <t>Cumulé</t>
  </si>
  <si>
    <t>COMPTES DE RESULTATS (HT)</t>
  </si>
  <si>
    <r>
      <rPr>
        <rFont val="Calibri"/>
        <b/>
        <color theme="0"/>
        <sz val="8.0"/>
      </rPr>
      <t>Note :</t>
    </r>
    <r>
      <rPr>
        <rFont val="Calibri"/>
        <color theme="0"/>
        <sz val="8.0"/>
      </rPr>
      <t xml:space="preserve"> Les comptes de résultats sont calculés automatiquement à partir des informations que vous avez renseignées.</t>
    </r>
  </si>
  <si>
    <t>Chiffre d'affaires (CA)</t>
  </si>
  <si>
    <t>Achats et charges de production</t>
  </si>
  <si>
    <t>Marge brute</t>
  </si>
  <si>
    <t>Charges externes</t>
  </si>
  <si>
    <t>Valeur ajoutée (VA)</t>
  </si>
  <si>
    <t>Subventions d'exploitation</t>
  </si>
  <si>
    <t>Excédent brut d'exploitation (EBE)</t>
  </si>
  <si>
    <t>Dotations aux amortissements</t>
  </si>
  <si>
    <t>Résultat d'exploitation (REx)</t>
  </si>
  <si>
    <t>Charges financières</t>
  </si>
  <si>
    <t>Résultat courant</t>
  </si>
  <si>
    <t>Reports déficitaires</t>
  </si>
  <si>
    <t>Impots sur les sociétés (IS)</t>
  </si>
  <si>
    <t>Résultat Net (RN)</t>
  </si>
  <si>
    <t>PLAN DE FINANCEMENT</t>
  </si>
  <si>
    <r>
      <rPr>
        <rFont val="Calibri"/>
        <b/>
        <color theme="0"/>
        <sz val="8.0"/>
      </rPr>
      <t xml:space="preserve">Note </t>
    </r>
    <r>
      <rPr>
        <rFont val="Calibri"/>
        <color theme="0"/>
        <sz val="8.0"/>
      </rPr>
      <t>: Le plan de financement est calculé automatiquement à partir des informations que vous avez renseignées.</t>
    </r>
  </si>
  <si>
    <t>EMPLOIS (a)</t>
  </si>
  <si>
    <t>Variation du BFR</t>
  </si>
  <si>
    <t>Investissement</t>
  </si>
  <si>
    <t>Investissement par apport en nature</t>
  </si>
  <si>
    <t>Remboursement des prets bancaires</t>
  </si>
  <si>
    <t>Remboursement des comptes courants</t>
  </si>
  <si>
    <t>Remboursement des avances remboursables</t>
  </si>
  <si>
    <t>CAF négative (hors subvention)</t>
  </si>
  <si>
    <t>TOTAL EMPLOIS</t>
  </si>
  <si>
    <t>RESSOURCES (b)</t>
  </si>
  <si>
    <t>Apport en nature</t>
  </si>
  <si>
    <t>Comptes courants</t>
  </si>
  <si>
    <t>TOTAL (quasi) FONDS PROPRES</t>
  </si>
  <si>
    <t>Prêts bancaires CT</t>
  </si>
  <si>
    <t>Prêts bancaires MT/LT</t>
  </si>
  <si>
    <t>Crédit bail</t>
  </si>
  <si>
    <t>Avances et prêts remboursables</t>
  </si>
  <si>
    <t>Subvention</t>
  </si>
  <si>
    <t>CAF positive (hors subvention)</t>
  </si>
  <si>
    <t>Dette IS</t>
  </si>
  <si>
    <t>TOTAL RESSOURCES</t>
  </si>
  <si>
    <t>Excédent période (b) - (a)</t>
  </si>
  <si>
    <t>Excédent début période</t>
  </si>
  <si>
    <t>EXCEDENT</t>
  </si>
  <si>
    <t>Calculs auto liés aux commandes</t>
  </si>
  <si>
    <t>Chiffre d'affaires encaissé (en € HT)</t>
  </si>
  <si>
    <t>Activités</t>
  </si>
  <si>
    <t>Chiffre d'affaires (en € HT)</t>
  </si>
  <si>
    <t>BILANS</t>
  </si>
  <si>
    <r>
      <rPr>
        <rFont val="Calibri"/>
        <b/>
        <color theme="0"/>
        <sz val="8.0"/>
      </rPr>
      <t>Note :</t>
    </r>
    <r>
      <rPr>
        <rFont val="Calibri"/>
        <color theme="0"/>
        <sz val="8.0"/>
      </rPr>
      <t xml:space="preserve"> Les bilans sont calculés automatiquement à partir des informations que vous avez renseignées. </t>
    </r>
  </si>
  <si>
    <t>ACTIF</t>
  </si>
  <si>
    <t>ACTIFS IMMOBILISES</t>
  </si>
  <si>
    <t>Immobilisations (Brut)</t>
  </si>
  <si>
    <t>Amortissements</t>
  </si>
  <si>
    <t>Immobilisations (Net)</t>
  </si>
  <si>
    <t>TOTAL ACTIFS IMMOBILISES</t>
  </si>
  <si>
    <t>ACTIFS CIRCULANTS</t>
  </si>
  <si>
    <t>Stocks</t>
  </si>
  <si>
    <t>Créances clients</t>
  </si>
  <si>
    <t>Créances TVA</t>
  </si>
  <si>
    <t>TOTAL ACTIFS CIRCULANTS</t>
  </si>
  <si>
    <t>TOTAL ACTIF</t>
  </si>
  <si>
    <t>PASSIF</t>
  </si>
  <si>
    <t>CAPITAUX PROPRES</t>
  </si>
  <si>
    <t>Capital</t>
  </si>
  <si>
    <t>Réserves et Résultats</t>
  </si>
  <si>
    <t>TOTAL CAPITAUX PROPRES</t>
  </si>
  <si>
    <t>DETTES</t>
  </si>
  <si>
    <t>Prêts et avances</t>
  </si>
  <si>
    <t>Dettes fournisseurs</t>
  </si>
  <si>
    <t>Dette TVA</t>
  </si>
  <si>
    <t>Dette fiscale</t>
  </si>
  <si>
    <t>TOTAL DETTES</t>
  </si>
  <si>
    <t>TOTAL PASSIF</t>
  </si>
  <si>
    <t>Note : Tout est calculé automatiquement.</t>
  </si>
  <si>
    <t>Dettes TVA</t>
  </si>
  <si>
    <t>BFR TVA</t>
  </si>
  <si>
    <t>BFR</t>
  </si>
  <si>
    <t>Note : Tout est calculé automatiquement</t>
  </si>
  <si>
    <t>BFR Annuel MAX</t>
  </si>
  <si>
    <t>IMPOTS ET TAXES</t>
  </si>
  <si>
    <t>Note sur les Impôts et taxes :
Ces impôts et taxes sont calculés automatiquement sur la base des informations saisies. 
Ces informations, correspondant aux principaux impôts et taxes, sont données à titre indicatif. Elles ne représentent pas l'exhaustivité des impots et taxes existantes et ne garantissent pas un calcul exact pour les impôts et taxes cités. FPBest calculée sur un taux moyen de 27,26%, en prenant en compte des dégrèvements possibles et un montant minimal à payer.</t>
  </si>
  <si>
    <t>Taxe d'apprentissage</t>
  </si>
  <si>
    <t>Participation à la formation continue</t>
  </si>
  <si>
    <t>Effort de construction</t>
  </si>
  <si>
    <t>Contribution sociale des sociétés (IRSA)</t>
  </si>
  <si>
    <t>Contribution économique du territoire / IFPB</t>
  </si>
  <si>
    <t>Contribution économique du territoire / Cotisation sur la valeur ajoutée des entreprises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</si>
</sst>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0.00[$Ar]"/>
    <numFmt numFmtId="166" formatCode=";;"/>
    <numFmt numFmtId="167" formatCode="0.0%"/>
    <numFmt numFmtId="168" formatCode="[$-40C]mmm\ yyyy"/>
    <numFmt numFmtId="169" formatCode="_-* #,##0\ [$€-40C]_-;\-* #,##0\ [$€-40C]_-;_-* &quot;-&quot;??\ [$€-40C]_-;_-@"/>
    <numFmt numFmtId="170" formatCode="#,##0\ &quot;€&quot;;\-#,##0\ &quot;€&quot;;"/>
    <numFmt numFmtId="171" formatCode="#,##0\ &quot;€&quot;"/>
    <numFmt numFmtId="172" formatCode="#,##0[$Ar]"/>
    <numFmt numFmtId="173" formatCode="#,##0.00\ &quot;€&quot;;[Red]\-#,##0.00\ &quot;€&quot;"/>
    <numFmt numFmtId="174" formatCode="#,##0;;"/>
    <numFmt numFmtId="175" formatCode="#,##0.0\ &quot;€&quot;;\-#,##0.00\ &quot;€&quot;;"/>
  </numFmts>
  <fonts count="15">
    <font>
      <sz val="11.0"/>
      <color theme="1"/>
      <name val="Calibri"/>
      <scheme val="minor"/>
    </font>
    <font>
      <b/>
      <sz val="14.0"/>
      <color theme="0"/>
      <name val="Calibri"/>
    </font>
    <font/>
    <font>
      <b/>
      <sz val="14.0"/>
      <color theme="0"/>
      <name val="Calibri"/>
      <scheme val="minor"/>
    </font>
    <font>
      <sz val="12.0"/>
      <color theme="1"/>
      <name val="Calibri"/>
      <scheme val="minor"/>
    </font>
    <font>
      <b/>
      <sz val="11.0"/>
      <color theme="0"/>
      <name val="Calibri"/>
      <scheme val="minor"/>
    </font>
    <font>
      <sz val="8.0"/>
      <color theme="0"/>
      <name val="Calibri"/>
      <scheme val="minor"/>
    </font>
    <font>
      <b/>
      <sz val="11.0"/>
      <color rgb="FFFFFFFF"/>
      <name val="Calibri"/>
      <scheme val="minor"/>
    </font>
    <font>
      <sz val="11.0"/>
      <color theme="0"/>
      <name val="Calibri"/>
      <scheme val="minor"/>
    </font>
    <font>
      <b/>
      <sz val="11.0"/>
      <color theme="1"/>
      <name val="Calibri"/>
      <scheme val="minor"/>
    </font>
    <font>
      <sz val="11.0"/>
      <color rgb="FF000000"/>
      <name val="Calibri"/>
      <scheme val="minor"/>
    </font>
    <font>
      <sz val="8.0"/>
      <color rgb="FF000000"/>
      <name val="Calibri"/>
      <scheme val="minor"/>
    </font>
    <font>
      <sz val="10.0"/>
      <color theme="1"/>
      <name val="Calibri"/>
      <scheme val="minor"/>
    </font>
    <font>
      <color theme="1"/>
      <name val="Calibri"/>
      <scheme val="minor"/>
    </font>
    <font>
      <sz val="11.0"/>
      <color rgb="FFFFFFFF"/>
      <name val="Calibri"/>
      <scheme val="minor"/>
    </font>
  </fonts>
  <fills count="10">
    <fill>
      <patternFill patternType="none"/>
    </fill>
    <fill>
      <patternFill patternType="lightGray"/>
    </fill>
    <fill>
      <patternFill patternType="solid">
        <fgColor rgb="FFE69138"/>
        <bgColor rgb="FFE69138"/>
      </patternFill>
    </fill>
    <fill>
      <patternFill patternType="solid">
        <fgColor rgb="FFFCE5CD"/>
        <bgColor rgb="FFFCE5CD"/>
      </patternFill>
    </fill>
    <fill>
      <patternFill patternType="solid">
        <fgColor rgb="FF008BD0"/>
        <bgColor rgb="FF008BD0"/>
      </patternFill>
    </fill>
    <fill>
      <patternFill patternType="solid">
        <fgColor rgb="FFC6D9F0"/>
        <bgColor rgb="FFC6D9F0"/>
      </patternFill>
    </fill>
    <fill>
      <patternFill patternType="solid">
        <fgColor theme="0"/>
        <bgColor theme="0"/>
      </patternFill>
    </fill>
    <fill>
      <patternFill patternType="solid">
        <fgColor rgb="FFFF9900"/>
        <bgColor rgb="FFFF9900"/>
      </patternFill>
    </fill>
    <fill>
      <patternFill patternType="solid">
        <fgColor rgb="FFD8D8D8"/>
        <bgColor rgb="FFD8D8D8"/>
      </patternFill>
    </fill>
    <fill>
      <patternFill patternType="solid">
        <fgColor theme="9"/>
        <bgColor theme="9"/>
      </patternFill>
    </fill>
  </fills>
  <borders count="51">
    <border/>
    <border>
      <left/>
      <top/>
    </border>
    <border>
      <top/>
    </border>
    <border>
      <right/>
      <top/>
    </border>
    <border>
      <left/>
      <bottom/>
    </border>
    <border>
      <bottom/>
    </border>
    <border>
      <right/>
      <bottom/>
    </border>
    <border>
      <left/>
    </border>
    <border>
      <right/>
    </border>
    <border>
      <left style="thin">
        <color theme="0"/>
      </left>
      <right/>
      <top style="thin">
        <color theme="0"/>
      </top>
    </border>
    <border>
      <top style="thin">
        <color theme="0"/>
      </top>
    </border>
    <border>
      <right style="thin">
        <color theme="0"/>
      </right>
      <top style="thin">
        <color theme="0"/>
      </top>
    </border>
    <border>
      <left style="thin">
        <color theme="0"/>
      </left>
      <right style="thin">
        <color theme="0"/>
      </right>
      <top style="thin">
        <color theme="0"/>
      </top>
      <bottom style="thin">
        <color theme="0"/>
      </bottom>
    </border>
    <border>
      <left style="thin">
        <color theme="0"/>
      </left>
      <right/>
      <bottom style="thin">
        <color theme="0"/>
      </bottom>
    </border>
    <border>
      <bottom style="thin">
        <color theme="0"/>
      </bottom>
    </border>
    <border>
      <right style="thin">
        <color theme="0"/>
      </right>
      <bottom style="thin">
        <color theme="0"/>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right/>
      <top/>
    </border>
    <border>
      <left/>
      <right/>
      <bottom/>
    </border>
    <border>
      <left/>
      <top/>
      <bottom/>
    </border>
    <border>
      <top/>
      <bottom/>
    </border>
    <border>
      <right/>
      <top/>
      <bottom/>
    </border>
    <border>
      <left/>
      <right/>
      <top/>
      <bottom/>
    </border>
    <border>
      <left style="thin">
        <color rgb="FFE69138"/>
      </left>
      <right style="thin">
        <color rgb="FFE69138"/>
      </right>
      <top style="thin">
        <color rgb="FFE69138"/>
      </top>
      <bottom style="thin">
        <color rgb="FFE69138"/>
      </bottom>
    </border>
    <border>
      <left style="thin">
        <color rgb="FFE69138"/>
      </left>
      <top style="thin">
        <color rgb="FFE69138"/>
      </top>
      <bottom style="thin">
        <color rgb="FFE69138"/>
      </bottom>
    </border>
    <border>
      <top style="thin">
        <color rgb="FFE69138"/>
      </top>
      <bottom style="thin">
        <color rgb="FFE69138"/>
      </bottom>
    </border>
    <border>
      <right style="thin">
        <color rgb="FFE69138"/>
      </right>
      <top style="thin">
        <color rgb="FFE69138"/>
      </top>
      <bottom style="thin">
        <color rgb="FFE69138"/>
      </bottom>
    </border>
    <border>
      <left style="thin">
        <color rgb="FFE69138"/>
      </left>
      <right style="thin">
        <color rgb="FFE69138"/>
      </right>
      <top style="thin">
        <color rgb="FFE69138"/>
      </top>
    </border>
    <border>
      <left style="thin">
        <color theme="0"/>
      </left>
      <bottom style="thin">
        <color theme="0"/>
      </bottom>
    </border>
    <border>
      <left style="thin">
        <color rgb="FFE69138"/>
      </left>
      <right style="thin">
        <color rgb="FFE69138"/>
      </right>
    </border>
    <border>
      <left style="thin">
        <color rgb="FFE69138"/>
      </left>
      <right style="thin">
        <color rgb="FFE69138"/>
      </right>
      <bottom style="thin">
        <color rgb="FFE69138"/>
      </bottom>
    </border>
    <border>
      <left style="thin">
        <color theme="0"/>
      </left>
      <right style="thin">
        <color theme="0"/>
      </right>
      <top style="thin">
        <color theme="0"/>
      </top>
    </border>
    <border>
      <left style="thin">
        <color theme="0"/>
      </left>
      <right style="thin">
        <color theme="0"/>
      </right>
      <bottom style="thin">
        <color theme="0"/>
      </bottom>
    </border>
    <border>
      <left style="thin">
        <color theme="0"/>
      </left>
      <top style="thin">
        <color theme="0"/>
      </top>
    </border>
    <border>
      <left style="thin">
        <color rgb="FFE69138"/>
      </left>
      <bottom style="thin">
        <color rgb="FFE69138"/>
      </bottom>
    </border>
    <border>
      <bottom style="thin">
        <color rgb="FFE69138"/>
      </bottom>
    </border>
    <border>
      <right style="thin">
        <color rgb="FFE69138"/>
      </right>
      <bottom style="thin">
        <color rgb="FFE69138"/>
      </bottom>
    </border>
    <border>
      <left style="thin">
        <color rgb="FFE69138"/>
      </left>
      <top style="thin">
        <color rgb="FFE69138"/>
      </top>
    </border>
    <border>
      <top style="thin">
        <color rgb="FFE69138"/>
      </top>
    </border>
    <border>
      <right style="thin">
        <color rgb="FFE69138"/>
      </right>
      <top style="thin">
        <color rgb="FFE69138"/>
      </top>
    </border>
    <border>
      <left style="thin">
        <color theme="0"/>
      </left>
      <right style="thin">
        <color theme="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theme="0"/>
      </left>
    </border>
    <border>
      <right style="thin">
        <color theme="0"/>
      </right>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0" fillId="0" fontId="0" numFmtId="0" xfId="0" applyFont="1"/>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1" fillId="2" fontId="3" numFmtId="0" xfId="0" applyAlignment="1" applyBorder="1" applyFont="1">
      <alignment horizontal="center" readingOrder="0" shrinkToFit="0" vertical="center" wrapText="1"/>
    </xf>
    <xf borderId="4" fillId="0" fontId="2" numFmtId="0" xfId="0" applyBorder="1" applyFont="1"/>
    <xf borderId="5" fillId="0" fontId="2" numFmtId="0" xfId="0" applyBorder="1" applyFont="1"/>
    <xf borderId="6" fillId="0" fontId="2" numFmtId="0" xfId="0" applyBorder="1" applyFont="1"/>
    <xf borderId="1" fillId="2" fontId="3" numFmtId="0" xfId="0" applyAlignment="1" applyBorder="1" applyFont="1">
      <alignment horizontal="center" readingOrder="0" vertical="center"/>
    </xf>
    <xf borderId="7" fillId="0" fontId="2" numFmtId="0" xfId="0" applyBorder="1" applyFont="1"/>
    <xf borderId="8" fillId="0" fontId="2" numFmtId="0" xfId="0" applyBorder="1" applyFont="1"/>
    <xf borderId="0" fillId="0" fontId="4" numFmtId="0" xfId="0" applyAlignment="1" applyFont="1">
      <alignment horizontal="center" shrinkToFit="0" vertical="center" wrapText="1"/>
    </xf>
    <xf borderId="1" fillId="2" fontId="5"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12" fillId="0" fontId="0" numFmtId="0" xfId="0" applyBorder="1" applyFont="1"/>
    <xf borderId="13" fillId="0" fontId="2" numFmtId="0" xfId="0" applyBorder="1" applyFont="1"/>
    <xf borderId="14" fillId="0" fontId="3" numFmtId="0" xfId="0" applyAlignment="1" applyBorder="1" applyFont="1">
      <alignment vertical="center"/>
    </xf>
    <xf borderId="15" fillId="0" fontId="3" numFmtId="0" xfId="0" applyAlignment="1" applyBorder="1" applyFont="1">
      <alignment vertical="center"/>
    </xf>
    <xf borderId="16" fillId="2" fontId="5" numFmtId="0" xfId="0" applyAlignment="1" applyBorder="1" applyFont="1">
      <alignment horizontal="left" readingOrder="0" shrinkToFit="0" vertical="top" wrapText="1"/>
    </xf>
    <xf borderId="17" fillId="0" fontId="2" numFmtId="0" xfId="0" applyBorder="1" applyFont="1"/>
    <xf borderId="18" fillId="0" fontId="2" numFmtId="0" xfId="0" applyBorder="1" applyFont="1"/>
    <xf borderId="16" fillId="2" fontId="5" numFmtId="0" xfId="0" applyAlignment="1" applyBorder="1" applyFont="1">
      <alignment horizontal="left" shrinkToFit="0" vertical="top" wrapText="1"/>
    </xf>
    <xf borderId="19" fillId="2" fontId="5" numFmtId="0" xfId="0" applyAlignment="1" applyBorder="1" applyFont="1">
      <alignment horizontal="center" vertical="center"/>
    </xf>
    <xf borderId="20" fillId="0" fontId="2" numFmtId="0" xfId="0" applyBorder="1" applyFont="1"/>
    <xf borderId="21" fillId="2" fontId="6" numFmtId="0" xfId="0" applyAlignment="1" applyBorder="1" applyFont="1">
      <alignment horizontal="left" shrinkToFit="0" vertical="center" wrapText="1"/>
    </xf>
    <xf borderId="22" fillId="0" fontId="2" numFmtId="0" xfId="0" applyBorder="1" applyFont="1"/>
    <xf borderId="23" fillId="0" fontId="2" numFmtId="0" xfId="0" applyBorder="1" applyFont="1"/>
    <xf borderId="0" fillId="0" fontId="0" numFmtId="0" xfId="0" applyAlignment="1" applyFont="1">
      <alignment vertical="center"/>
    </xf>
    <xf borderId="0" fillId="0" fontId="0" numFmtId="0" xfId="0" applyAlignment="1" applyFont="1">
      <alignment shrinkToFit="0" vertical="top" wrapText="1"/>
    </xf>
    <xf borderId="0" fillId="2" fontId="5" numFmtId="0" xfId="0" applyAlignment="1" applyFont="1">
      <alignment horizontal="center"/>
    </xf>
    <xf borderId="18" fillId="3" fontId="0" numFmtId="164" xfId="0" applyAlignment="1" applyBorder="1" applyFill="1" applyFont="1" applyNumberFormat="1">
      <alignment readingOrder="0"/>
    </xf>
    <xf borderId="24" fillId="2" fontId="5" numFmtId="0" xfId="0" applyAlignment="1" applyBorder="1" applyFont="1">
      <alignment horizontal="center"/>
    </xf>
    <xf borderId="21" fillId="2" fontId="6" numFmtId="20" xfId="0" applyAlignment="1" applyBorder="1" applyFont="1" applyNumberFormat="1">
      <alignment horizontal="left" shrinkToFit="0" vertical="top" wrapText="1"/>
    </xf>
    <xf borderId="0" fillId="0" fontId="0" numFmtId="20" xfId="0" applyAlignment="1" applyFont="1" applyNumberFormat="1">
      <alignment shrinkToFit="0" vertical="top" wrapText="1"/>
    </xf>
    <xf borderId="25" fillId="2" fontId="5" numFmtId="0" xfId="0" applyAlignment="1" applyBorder="1" applyFont="1">
      <alignment horizontal="center" shrinkToFit="0" vertical="center" wrapText="1"/>
    </xf>
    <xf borderId="25" fillId="2" fontId="7" numFmtId="0" xfId="0" applyAlignment="1" applyBorder="1" applyFont="1">
      <alignment horizontal="center" readingOrder="0" shrinkToFit="0" vertical="center" wrapText="1"/>
    </xf>
    <xf borderId="25" fillId="3" fontId="0" numFmtId="49" xfId="0" applyAlignment="1" applyBorder="1" applyFont="1" applyNumberFormat="1">
      <alignment readingOrder="0"/>
    </xf>
    <xf borderId="25" fillId="3" fontId="0" numFmtId="165" xfId="0" applyAlignment="1" applyBorder="1" applyFont="1" applyNumberFormat="1">
      <alignment readingOrder="0" vertical="center"/>
    </xf>
    <xf borderId="25" fillId="3" fontId="0" numFmtId="1" xfId="0" applyAlignment="1" applyBorder="1" applyFont="1" applyNumberFormat="1">
      <alignment readingOrder="0" vertical="center"/>
    </xf>
    <xf borderId="25" fillId="3" fontId="0" numFmtId="9" xfId="0" applyAlignment="1" applyBorder="1" applyFont="1" applyNumberFormat="1">
      <alignment readingOrder="0" vertical="center"/>
    </xf>
    <xf borderId="25" fillId="2" fontId="8" numFmtId="9" xfId="0" applyBorder="1" applyFont="1" applyNumberFormat="1"/>
    <xf borderId="25" fillId="3" fontId="0" numFmtId="165" xfId="0" applyAlignment="1" applyBorder="1" applyFont="1" applyNumberFormat="1">
      <alignment vertical="center"/>
    </xf>
    <xf borderId="25" fillId="3" fontId="0" numFmtId="1" xfId="0" applyAlignment="1" applyBorder="1" applyFont="1" applyNumberFormat="1">
      <alignment vertical="center"/>
    </xf>
    <xf borderId="25" fillId="3" fontId="0" numFmtId="9" xfId="0" applyAlignment="1" applyBorder="1" applyFont="1" applyNumberFormat="1">
      <alignment vertical="center"/>
    </xf>
    <xf borderId="25" fillId="3" fontId="0" numFmtId="49" xfId="0" applyBorder="1" applyFont="1" applyNumberFormat="1"/>
    <xf borderId="0" fillId="0" fontId="0" numFmtId="0" xfId="0" applyAlignment="1" applyFont="1">
      <alignment shrinkToFit="0" wrapText="1"/>
    </xf>
    <xf borderId="0" fillId="0" fontId="9" numFmtId="0" xfId="0" applyAlignment="1" applyFont="1">
      <alignment horizontal="center"/>
    </xf>
    <xf borderId="21" fillId="2" fontId="6" numFmtId="0" xfId="0" applyAlignment="1" applyBorder="1" applyFont="1">
      <alignment horizontal="left" shrinkToFit="0" vertical="top" wrapText="1"/>
    </xf>
    <xf borderId="25" fillId="3" fontId="0" numFmtId="166" xfId="0" applyBorder="1" applyFont="1" applyNumberFormat="1"/>
    <xf borderId="0" fillId="0" fontId="0" numFmtId="0" xfId="0" applyAlignment="1" applyFont="1">
      <alignment readingOrder="0" shrinkToFit="0" vertical="top" wrapText="1"/>
    </xf>
    <xf borderId="0" fillId="0" fontId="0" numFmtId="0" xfId="0" applyAlignment="1" applyFont="1">
      <alignment horizontal="left" vertical="center"/>
    </xf>
    <xf borderId="24" fillId="2" fontId="7" numFmtId="0" xfId="0" applyAlignment="1" applyBorder="1" applyFont="1">
      <alignment horizontal="center" readingOrder="0" vertical="center"/>
    </xf>
    <xf borderId="25" fillId="2" fontId="5" numFmtId="0" xfId="0" applyAlignment="1" applyBorder="1" applyFont="1">
      <alignment horizontal="center" vertical="center"/>
    </xf>
    <xf borderId="25" fillId="2" fontId="7" numFmtId="0" xfId="0" applyAlignment="1" applyBorder="1" applyFont="1">
      <alignment horizontal="center" readingOrder="0" vertical="center"/>
    </xf>
    <xf borderId="26" fillId="2" fontId="5" numFmtId="0" xfId="0" applyAlignment="1" applyBorder="1" applyFont="1">
      <alignment horizontal="left" vertical="center"/>
    </xf>
    <xf borderId="27" fillId="0" fontId="2" numFmtId="0" xfId="0" applyBorder="1" applyFont="1"/>
    <xf borderId="28" fillId="0" fontId="2" numFmtId="0" xfId="0" applyBorder="1" applyFont="1"/>
    <xf borderId="0" fillId="0" fontId="9" numFmtId="0" xfId="0" applyAlignment="1" applyFont="1">
      <alignment vertical="center"/>
    </xf>
    <xf borderId="25" fillId="2" fontId="8" numFmtId="0" xfId="0" applyAlignment="1" applyBorder="1" applyFont="1">
      <alignment vertical="center"/>
    </xf>
    <xf borderId="25" fillId="3" fontId="10" numFmtId="165" xfId="0" applyAlignment="1" applyBorder="1" applyFont="1" applyNumberFormat="1">
      <alignment readingOrder="0" vertical="center"/>
    </xf>
    <xf borderId="25" fillId="3" fontId="10" numFmtId="9" xfId="0" applyAlignment="1" applyBorder="1" applyFont="1" applyNumberFormat="1">
      <alignment readingOrder="0" vertical="center"/>
    </xf>
    <xf borderId="26" fillId="3" fontId="11" numFmtId="0" xfId="0" applyAlignment="1" applyBorder="1" applyFont="1">
      <alignment horizontal="left" shrinkToFit="0" vertical="center" wrapText="1"/>
    </xf>
    <xf borderId="0" fillId="0" fontId="0" numFmtId="0" xfId="0" applyAlignment="1" applyFont="1">
      <alignment shrinkToFit="0" vertical="center" wrapText="1"/>
    </xf>
    <xf borderId="25" fillId="3" fontId="10" numFmtId="10" xfId="0" applyAlignment="1" applyBorder="1" applyFont="1" applyNumberFormat="1">
      <alignment vertical="center"/>
    </xf>
    <xf borderId="21" fillId="2" fontId="6" numFmtId="0" xfId="0" applyAlignment="1" applyBorder="1" applyFont="1">
      <alignment horizontal="left" readingOrder="0" shrinkToFit="0" vertical="top" wrapText="1"/>
    </xf>
    <xf borderId="25" fillId="2" fontId="8" numFmtId="0" xfId="0" applyBorder="1" applyFont="1"/>
    <xf borderId="25" fillId="3" fontId="0" numFmtId="9" xfId="0" applyAlignment="1" applyBorder="1" applyFont="1" applyNumberFormat="1">
      <alignment readingOrder="0"/>
    </xf>
    <xf borderId="0" fillId="0" fontId="0" numFmtId="9" xfId="0" applyFont="1" applyNumberFormat="1"/>
    <xf borderId="29" fillId="3" fontId="0" numFmtId="9" xfId="0" applyAlignment="1" applyBorder="1" applyFont="1" applyNumberFormat="1">
      <alignment readingOrder="0"/>
    </xf>
    <xf borderId="30" fillId="2" fontId="8" numFmtId="0" xfId="0" applyBorder="1" applyFont="1"/>
    <xf borderId="0" fillId="0" fontId="0" numFmtId="166" xfId="0" applyFont="1" applyNumberFormat="1"/>
    <xf borderId="25" fillId="2" fontId="5" numFmtId="166" xfId="0" applyAlignment="1" applyBorder="1" applyFont="1" applyNumberFormat="1">
      <alignment horizontal="center" vertical="center"/>
    </xf>
    <xf borderId="25" fillId="2" fontId="8" numFmtId="166" xfId="0" applyAlignment="1" applyBorder="1" applyFont="1" applyNumberFormat="1">
      <alignment horizontal="center" shrinkToFit="0" vertical="center" wrapText="1"/>
    </xf>
    <xf borderId="25" fillId="2" fontId="8" numFmtId="166" xfId="0" applyAlignment="1" applyBorder="1" applyFont="1" applyNumberFormat="1">
      <alignment horizontal="left"/>
    </xf>
    <xf borderId="25" fillId="3" fontId="0" numFmtId="167" xfId="0" applyBorder="1" applyFont="1" applyNumberFormat="1"/>
    <xf borderId="24" fillId="2" fontId="8" numFmtId="166" xfId="0" applyAlignment="1" applyBorder="1" applyFont="1" applyNumberFormat="1">
      <alignment horizontal="left" shrinkToFit="0" wrapText="1"/>
    </xf>
    <xf borderId="24" fillId="3" fontId="0" numFmtId="167" xfId="0" applyAlignment="1" applyBorder="1" applyFont="1" applyNumberFormat="1">
      <alignment vertical="center"/>
    </xf>
    <xf borderId="0" fillId="0" fontId="0" numFmtId="2" xfId="0" applyFont="1" applyNumberFormat="1"/>
    <xf borderId="0" fillId="0" fontId="9" numFmtId="0" xfId="0" applyAlignment="1" applyFont="1">
      <alignment horizontal="center" vertical="center"/>
    </xf>
    <xf borderId="19" fillId="2" fontId="5"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0" numFmtId="0" xfId="0" applyAlignment="1" applyFont="1">
      <alignment vertical="top"/>
    </xf>
    <xf borderId="21" fillId="2" fontId="8" numFmtId="0" xfId="0" applyBorder="1" applyFont="1"/>
    <xf borderId="25" fillId="3" fontId="0" numFmtId="10" xfId="0" applyAlignment="1" applyBorder="1" applyFont="1" applyNumberFormat="1">
      <alignment readingOrder="0"/>
    </xf>
    <xf borderId="0" fillId="0" fontId="0" numFmtId="10" xfId="0" applyFont="1" applyNumberFormat="1"/>
    <xf borderId="21" fillId="2" fontId="8" numFmtId="0" xfId="0" applyAlignment="1" applyBorder="1" applyFont="1">
      <alignment shrinkToFit="0" wrapText="1"/>
    </xf>
    <xf borderId="25" fillId="3" fontId="0" numFmtId="10" xfId="0" applyBorder="1" applyFont="1" applyNumberFormat="1"/>
    <xf borderId="25" fillId="3" fontId="0" numFmtId="0" xfId="0" applyBorder="1" applyFont="1"/>
    <xf borderId="29" fillId="2" fontId="5" numFmtId="0" xfId="0" applyAlignment="1" applyBorder="1" applyFont="1">
      <alignment horizontal="center" vertical="center"/>
    </xf>
    <xf borderId="26" fillId="2" fontId="5" numFmtId="0" xfId="0" applyAlignment="1" applyBorder="1" applyFont="1">
      <alignment horizontal="center"/>
    </xf>
    <xf borderId="31" fillId="0" fontId="2" numFmtId="0" xfId="0" applyBorder="1" applyFont="1"/>
    <xf borderId="29" fillId="2" fontId="5" numFmtId="0" xfId="0" applyAlignment="1" applyBorder="1" applyFont="1">
      <alignment horizontal="center" shrinkToFit="0" vertical="center" wrapText="1"/>
    </xf>
    <xf borderId="32" fillId="0" fontId="2" numFmtId="0" xfId="0" applyBorder="1" applyFont="1"/>
    <xf borderId="25" fillId="2" fontId="8" numFmtId="168" xfId="0" applyAlignment="1" applyBorder="1" applyFont="1" applyNumberFormat="1">
      <alignment horizontal="center" vertical="center"/>
    </xf>
    <xf borderId="25" fillId="2" fontId="8" numFmtId="0" xfId="0" applyAlignment="1" applyBorder="1" applyFont="1">
      <alignment horizontal="center" vertical="center"/>
    </xf>
    <xf borderId="25" fillId="4" fontId="8" numFmtId="0" xfId="0" applyAlignment="1" applyBorder="1" applyFill="1" applyFont="1">
      <alignment horizontal="center" shrinkToFit="0" vertical="top" wrapText="1"/>
    </xf>
    <xf borderId="25" fillId="5" fontId="0" numFmtId="169" xfId="0" applyAlignment="1" applyBorder="1" applyFill="1" applyFont="1" applyNumberFormat="1">
      <alignment horizontal="center" readingOrder="0"/>
    </xf>
    <xf borderId="25" fillId="5" fontId="0" numFmtId="1" xfId="0" applyAlignment="1" applyBorder="1" applyFont="1" applyNumberFormat="1">
      <alignment horizontal="center" readingOrder="0"/>
    </xf>
    <xf borderId="25" fillId="4" fontId="5" numFmtId="1" xfId="0" applyAlignment="1" applyBorder="1" applyFont="1" applyNumberFormat="1">
      <alignment horizontal="center"/>
    </xf>
    <xf borderId="25" fillId="5" fontId="0" numFmtId="170" xfId="0" applyAlignment="1" applyBorder="1" applyFont="1" applyNumberFormat="1">
      <alignment horizontal="center"/>
    </xf>
    <xf borderId="25" fillId="5" fontId="0" numFmtId="1" xfId="0" applyAlignment="1" applyBorder="1" applyFont="1" applyNumberFormat="1">
      <alignment horizontal="center"/>
    </xf>
    <xf borderId="25" fillId="5" fontId="0" numFmtId="169" xfId="0" applyAlignment="1" applyBorder="1" applyFont="1" applyNumberFormat="1">
      <alignment horizontal="center"/>
    </xf>
    <xf borderId="25" fillId="2" fontId="8" numFmtId="0" xfId="0" applyAlignment="1" applyBorder="1" applyFont="1">
      <alignment horizontal="center" shrinkToFit="0" vertical="top" wrapText="1"/>
    </xf>
    <xf borderId="25" fillId="3" fontId="0" numFmtId="1" xfId="0" applyAlignment="1" applyBorder="1" applyFont="1" applyNumberFormat="1">
      <alignment horizontal="center" readingOrder="0"/>
    </xf>
    <xf borderId="25" fillId="2" fontId="5" numFmtId="1" xfId="0" applyAlignment="1" applyBorder="1" applyFont="1" applyNumberFormat="1">
      <alignment horizontal="center"/>
    </xf>
    <xf borderId="25" fillId="3" fontId="0" numFmtId="0" xfId="0" applyAlignment="1" applyBorder="1" applyFont="1">
      <alignment horizontal="center" readingOrder="0"/>
    </xf>
    <xf borderId="25" fillId="3" fontId="0" numFmtId="1" xfId="0" applyAlignment="1" applyBorder="1" applyFont="1" applyNumberFormat="1">
      <alignment horizontal="center"/>
    </xf>
    <xf borderId="25" fillId="3" fontId="0" numFmtId="0" xfId="0" applyAlignment="1" applyBorder="1" applyFont="1">
      <alignment horizontal="center"/>
    </xf>
    <xf borderId="25" fillId="3" fontId="0" numFmtId="169" xfId="0" applyAlignment="1" applyBorder="1" applyFont="1" applyNumberFormat="1">
      <alignment horizontal="center"/>
    </xf>
    <xf borderId="25" fillId="3" fontId="0" numFmtId="171" xfId="0" applyAlignment="1" applyBorder="1" applyFont="1" applyNumberFormat="1">
      <alignment horizontal="center"/>
    </xf>
    <xf borderId="25" fillId="2" fontId="5" numFmtId="0" xfId="0" applyAlignment="1" applyBorder="1" applyFont="1">
      <alignment horizontal="center"/>
    </xf>
    <xf borderId="25" fillId="2" fontId="8" numFmtId="1" xfId="0" applyAlignment="1" applyBorder="1" applyFont="1" applyNumberFormat="1">
      <alignment horizontal="center"/>
    </xf>
    <xf borderId="25" fillId="2" fontId="8" numFmtId="171" xfId="0" applyAlignment="1" applyBorder="1" applyFont="1" applyNumberFormat="1">
      <alignment horizontal="center"/>
    </xf>
    <xf borderId="33" fillId="4" fontId="5" numFmtId="0" xfId="0" applyAlignment="1" applyBorder="1" applyFont="1">
      <alignment horizontal="center" shrinkToFit="0" vertical="center" wrapText="1"/>
    </xf>
    <xf borderId="34" fillId="0" fontId="2" numFmtId="0" xfId="0" applyBorder="1" applyFont="1"/>
    <xf borderId="12" fillId="0" fontId="9" numFmtId="0" xfId="0" applyBorder="1" applyFont="1"/>
    <xf borderId="12" fillId="0" fontId="0" numFmtId="166" xfId="0" applyBorder="1" applyFont="1" applyNumberFormat="1"/>
    <xf borderId="16" fillId="4" fontId="6" numFmtId="0" xfId="0" applyAlignment="1" applyBorder="1" applyFont="1">
      <alignment horizontal="left" shrinkToFit="0" vertical="top" wrapText="1"/>
    </xf>
    <xf borderId="12" fillId="0" fontId="0" numFmtId="166" xfId="0" applyAlignment="1" applyBorder="1" applyFont="1" applyNumberFormat="1">
      <alignment horizontal="left"/>
    </xf>
    <xf borderId="16" fillId="4" fontId="8" numFmtId="0" xfId="0" applyAlignment="1" applyBorder="1" applyFont="1">
      <alignment horizontal="center"/>
    </xf>
    <xf borderId="12" fillId="4" fontId="5" numFmtId="166" xfId="0" applyAlignment="1" applyBorder="1" applyFont="1" applyNumberFormat="1">
      <alignment horizontal="center"/>
    </xf>
    <xf borderId="12" fillId="4" fontId="8" numFmtId="168" xfId="0" applyAlignment="1" applyBorder="1" applyFont="1" applyNumberFormat="1">
      <alignment horizontal="center" vertical="center"/>
    </xf>
    <xf borderId="12" fillId="4" fontId="8" numFmtId="166" xfId="0" applyAlignment="1" applyBorder="1" applyFont="1" applyNumberFormat="1">
      <alignment horizontal="left"/>
    </xf>
    <xf borderId="12" fillId="4" fontId="8" numFmtId="170" xfId="0" applyBorder="1" applyFont="1" applyNumberFormat="1"/>
    <xf borderId="12" fillId="4" fontId="5" numFmtId="170" xfId="0" applyBorder="1" applyFont="1" applyNumberFormat="1"/>
    <xf borderId="12" fillId="4" fontId="8" numFmtId="0" xfId="0" applyBorder="1" applyFont="1"/>
    <xf borderId="35" fillId="4" fontId="5" numFmtId="0" xfId="0" applyAlignment="1" applyBorder="1" applyFont="1">
      <alignment horizontal="center" vertical="center"/>
    </xf>
    <xf borderId="10" fillId="0" fontId="2" numFmtId="0" xfId="0" applyBorder="1" applyFont="1"/>
    <xf borderId="11" fillId="0" fontId="2" numFmtId="0" xfId="0" applyBorder="1" applyFont="1"/>
    <xf borderId="30" fillId="0" fontId="2" numFmtId="0" xfId="0" applyBorder="1" applyFont="1"/>
    <xf borderId="14" fillId="0" fontId="2" numFmtId="0" xfId="0" applyBorder="1" applyFont="1"/>
    <xf borderId="15" fillId="0" fontId="2" numFmtId="0" xfId="0" applyBorder="1" applyFont="1"/>
    <xf borderId="12" fillId="4" fontId="5" numFmtId="0" xfId="0" applyAlignment="1" applyBorder="1" applyFont="1">
      <alignment horizontal="center" vertical="center"/>
    </xf>
    <xf borderId="12" fillId="4" fontId="8" numFmtId="1" xfId="0" applyAlignment="1" applyBorder="1" applyFont="1" applyNumberFormat="1">
      <alignment horizontal="center" vertical="center"/>
    </xf>
    <xf borderId="16" fillId="4" fontId="5" numFmtId="0" xfId="0" applyAlignment="1" applyBorder="1" applyFont="1">
      <alignment horizontal="center"/>
    </xf>
    <xf borderId="12" fillId="4" fontId="5" numFmtId="0" xfId="0" applyBorder="1" applyFont="1"/>
    <xf borderId="12" fillId="4" fontId="5" numFmtId="0" xfId="0" applyAlignment="1" applyBorder="1" applyFont="1">
      <alignment horizontal="center"/>
    </xf>
    <xf borderId="12" fillId="4" fontId="8" numFmtId="0" xfId="0" applyAlignment="1" applyBorder="1" applyFont="1">
      <alignment horizontal="center"/>
    </xf>
    <xf borderId="12" fillId="4" fontId="8" numFmtId="170" xfId="0" applyAlignment="1" applyBorder="1" applyFont="1" applyNumberFormat="1">
      <alignment horizontal="center"/>
    </xf>
    <xf borderId="12" fillId="4" fontId="5" numFmtId="170" xfId="0" applyAlignment="1" applyBorder="1" applyFont="1" applyNumberFormat="1">
      <alignment horizontal="center"/>
    </xf>
    <xf borderId="12" fillId="4" fontId="8" numFmtId="172" xfId="0" applyAlignment="1" applyBorder="1" applyFont="1" applyNumberFormat="1">
      <alignment horizontal="center"/>
    </xf>
    <xf borderId="12" fillId="4" fontId="5" numFmtId="172" xfId="0" applyAlignment="1" applyBorder="1" applyFont="1" applyNumberFormat="1">
      <alignment horizontal="center"/>
    </xf>
    <xf borderId="19" fillId="6" fontId="0" numFmtId="0" xfId="0" applyBorder="1" applyFill="1" applyFont="1"/>
    <xf borderId="0" fillId="2" fontId="5" numFmtId="0" xfId="0" applyAlignment="1" applyFont="1">
      <alignment horizontal="center" vertical="center"/>
    </xf>
    <xf borderId="0" fillId="6" fontId="0" numFmtId="0" xfId="0" applyFont="1"/>
    <xf borderId="0" fillId="6" fontId="9" numFmtId="0" xfId="0" applyFont="1"/>
    <xf borderId="0" fillId="6" fontId="9" numFmtId="0" xfId="0" applyAlignment="1" applyFont="1">
      <alignment horizontal="center"/>
    </xf>
    <xf borderId="0" fillId="2" fontId="6" numFmtId="0" xfId="0" applyAlignment="1" applyFont="1">
      <alignment horizontal="left" shrinkToFit="0" vertical="top" wrapText="1"/>
    </xf>
    <xf borderId="32" fillId="6" fontId="0" numFmtId="0" xfId="0" applyBorder="1" applyFont="1"/>
    <xf borderId="36" fillId="7" fontId="8" numFmtId="0" xfId="0" applyAlignment="1" applyBorder="1" applyFill="1" applyFont="1">
      <alignment horizontal="center" vertical="center"/>
    </xf>
    <xf borderId="37" fillId="0" fontId="2" numFmtId="0" xfId="0" applyBorder="1" applyFont="1"/>
    <xf borderId="38" fillId="0" fontId="2" numFmtId="0" xfId="0" applyBorder="1" applyFont="1"/>
    <xf borderId="32" fillId="0" fontId="0" numFmtId="0" xfId="0" applyBorder="1" applyFont="1"/>
    <xf borderId="36" fillId="2" fontId="8" numFmtId="0" xfId="0" applyAlignment="1" applyBorder="1" applyFont="1">
      <alignment horizontal="center"/>
    </xf>
    <xf borderId="15" fillId="6" fontId="0" numFmtId="0" xfId="0" applyBorder="1" applyFont="1"/>
    <xf borderId="25" fillId="7" fontId="5" numFmtId="0" xfId="0" applyAlignment="1" applyBorder="1" applyFont="1">
      <alignment horizontal="center"/>
    </xf>
    <xf borderId="25" fillId="0" fontId="0" numFmtId="0" xfId="0" applyBorder="1" applyFont="1"/>
    <xf borderId="18" fillId="6" fontId="0" numFmtId="0" xfId="0" applyAlignment="1" applyBorder="1" applyFont="1">
      <alignment vertical="top"/>
    </xf>
    <xf borderId="25" fillId="7" fontId="8" numFmtId="0" xfId="0" applyBorder="1" applyFont="1"/>
    <xf borderId="25" fillId="7" fontId="8" numFmtId="165" xfId="0" applyAlignment="1" applyBorder="1" applyFont="1" applyNumberFormat="1">
      <alignment readingOrder="0" vertical="center"/>
    </xf>
    <xf borderId="25" fillId="2" fontId="8" numFmtId="165" xfId="0" applyAlignment="1" applyBorder="1" applyFont="1" applyNumberFormat="1">
      <alignment readingOrder="0" vertical="center"/>
    </xf>
    <xf borderId="25" fillId="3" fontId="8" numFmtId="170" xfId="0" applyBorder="1" applyFont="1" applyNumberFormat="1"/>
    <xf borderId="25" fillId="3" fontId="0" numFmtId="171" xfId="0" applyBorder="1" applyFont="1" applyNumberFormat="1"/>
    <xf borderId="29" fillId="2" fontId="5" numFmtId="0" xfId="0" applyAlignment="1" applyBorder="1" applyFont="1">
      <alignment horizontal="center"/>
    </xf>
    <xf borderId="29" fillId="7" fontId="5" numFmtId="172" xfId="0" applyBorder="1" applyFont="1" applyNumberFormat="1"/>
    <xf borderId="29" fillId="0" fontId="0" numFmtId="0" xfId="0" applyBorder="1" applyFont="1"/>
    <xf borderId="29" fillId="2" fontId="5" numFmtId="172" xfId="0" applyBorder="1" applyFont="1" applyNumberFormat="1"/>
    <xf borderId="11" fillId="6" fontId="0" numFmtId="0" xfId="0" applyAlignment="1" applyBorder="1" applyFont="1">
      <alignment vertical="top"/>
    </xf>
    <xf borderId="0" fillId="0" fontId="0" numFmtId="166" xfId="0" applyAlignment="1" applyFont="1" applyNumberFormat="1">
      <alignment horizontal="left"/>
    </xf>
    <xf borderId="0" fillId="2" fontId="7" numFmtId="166" xfId="0" applyAlignment="1" applyFont="1" applyNumberFormat="1">
      <alignment horizontal="center" readingOrder="0" shrinkToFit="0" vertical="center" wrapText="1"/>
    </xf>
    <xf borderId="0" fillId="0" fontId="0" numFmtId="20" xfId="0" applyFont="1" applyNumberFormat="1"/>
    <xf borderId="0" fillId="0" fontId="9" numFmtId="166" xfId="0" applyAlignment="1" applyFont="1" applyNumberFormat="1">
      <alignment vertical="center"/>
    </xf>
    <xf borderId="0" fillId="0" fontId="9" numFmtId="20" xfId="0" applyAlignment="1" applyFont="1" applyNumberFormat="1">
      <alignment horizontal="center" vertical="center"/>
    </xf>
    <xf borderId="0" fillId="0" fontId="9" numFmtId="166" xfId="0" applyAlignment="1" applyFont="1" applyNumberFormat="1">
      <alignment horizontal="center" shrinkToFit="0" vertical="center" wrapText="1"/>
    </xf>
    <xf borderId="0" fillId="0" fontId="9" numFmtId="166" xfId="0" applyAlignment="1" applyFont="1" applyNumberFormat="1">
      <alignment horizontal="left" vertical="center"/>
    </xf>
    <xf borderId="25" fillId="0" fontId="0" numFmtId="166" xfId="0" applyAlignment="1" applyBorder="1" applyFont="1" applyNumberFormat="1">
      <alignment horizontal="left"/>
    </xf>
    <xf borderId="26" fillId="2" fontId="8" numFmtId="0" xfId="0" applyAlignment="1" applyBorder="1" applyFont="1">
      <alignment horizontal="center"/>
    </xf>
    <xf borderId="25" fillId="2" fontId="9" numFmtId="0" xfId="0" applyAlignment="1" applyBorder="1" applyFont="1">
      <alignment horizontal="center"/>
    </xf>
    <xf borderId="25" fillId="2" fontId="5" numFmtId="166" xfId="0" applyAlignment="1" applyBorder="1" applyFont="1" applyNumberFormat="1">
      <alignment horizontal="center"/>
    </xf>
    <xf borderId="25" fillId="2" fontId="5" numFmtId="168" xfId="0" applyAlignment="1" applyBorder="1" applyFont="1" applyNumberFormat="1">
      <alignment horizontal="center" vertical="center"/>
    </xf>
    <xf borderId="25" fillId="2" fontId="0" numFmtId="0" xfId="0" applyBorder="1" applyFont="1"/>
    <xf borderId="25" fillId="3" fontId="0" numFmtId="170" xfId="0" applyBorder="1" applyFont="1" applyNumberFormat="1"/>
    <xf borderId="25" fillId="2" fontId="8" numFmtId="170" xfId="0" applyBorder="1" applyFont="1" applyNumberFormat="1"/>
    <xf borderId="25" fillId="3" fontId="0" numFmtId="166" xfId="0" applyAlignment="1" applyBorder="1" applyFont="1" applyNumberFormat="1">
      <alignment horizontal="left" readingOrder="0" vertical="center"/>
    </xf>
    <xf borderId="25" fillId="3" fontId="0" numFmtId="165" xfId="0" applyAlignment="1" applyBorder="1" applyFont="1" applyNumberFormat="1">
      <alignment readingOrder="0"/>
    </xf>
    <xf borderId="25" fillId="3" fontId="0" numFmtId="165" xfId="0" applyBorder="1" applyFont="1" applyNumberFormat="1"/>
    <xf borderId="25" fillId="2" fontId="8" numFmtId="165" xfId="0" applyBorder="1" applyFont="1" applyNumberFormat="1"/>
    <xf borderId="25" fillId="3" fontId="0" numFmtId="166" xfId="0" applyAlignment="1" applyBorder="1" applyFont="1" applyNumberFormat="1">
      <alignment horizontal="left" vertical="center"/>
    </xf>
    <xf borderId="25" fillId="2" fontId="8" numFmtId="172" xfId="0" applyBorder="1" applyFont="1" applyNumberFormat="1"/>
    <xf borderId="25" fillId="2" fontId="5" numFmtId="172" xfId="0" applyBorder="1" applyFont="1" applyNumberFormat="1"/>
    <xf borderId="25" fillId="0" fontId="9" numFmtId="170" xfId="0" applyBorder="1" applyFont="1" applyNumberFormat="1"/>
    <xf borderId="25" fillId="0" fontId="9" numFmtId="0" xfId="0" applyAlignment="1" applyBorder="1" applyFont="1">
      <alignment vertical="center"/>
    </xf>
    <xf borderId="26" fillId="2" fontId="6" numFmtId="0" xfId="0" applyAlignment="1" applyBorder="1" applyFont="1">
      <alignment horizontal="left" shrinkToFit="0" vertical="top" wrapText="1"/>
    </xf>
    <xf borderId="25" fillId="0" fontId="0" numFmtId="0" xfId="0" applyAlignment="1" applyBorder="1" applyFont="1">
      <alignment horizontal="left"/>
    </xf>
    <xf borderId="25" fillId="3" fontId="0" numFmtId="1" xfId="0" applyAlignment="1" applyBorder="1" applyFont="1" applyNumberFormat="1">
      <alignment readingOrder="0"/>
    </xf>
    <xf borderId="25" fillId="3" fontId="0" numFmtId="1" xfId="0" applyBorder="1" applyFont="1" applyNumberFormat="1"/>
    <xf borderId="39" fillId="2" fontId="5" numFmtId="0" xfId="0" applyAlignment="1" applyBorder="1" applyFont="1">
      <alignment horizontal="center" vertical="center"/>
    </xf>
    <xf borderId="40" fillId="0" fontId="2" numFmtId="0" xfId="0" applyBorder="1" applyFont="1"/>
    <xf borderId="41" fillId="0" fontId="2" numFmtId="0" xfId="0" applyBorder="1" applyFont="1"/>
    <xf borderId="36" fillId="0" fontId="2" numFmtId="0" xfId="0" applyBorder="1" applyFont="1"/>
    <xf borderId="25" fillId="0" fontId="0" numFmtId="0" xfId="0" applyAlignment="1" applyBorder="1" applyFont="1">
      <alignment horizontal="right"/>
    </xf>
    <xf borderId="26" fillId="2" fontId="6" numFmtId="0" xfId="0" applyAlignment="1" applyBorder="1" applyFont="1">
      <alignment horizontal="left" vertical="center"/>
    </xf>
    <xf borderId="25" fillId="0" fontId="12" numFmtId="0" xfId="0" applyAlignment="1" applyBorder="1" applyFont="1">
      <alignment shrinkToFit="0" vertical="top" wrapText="1"/>
    </xf>
    <xf borderId="25" fillId="0" fontId="0" numFmtId="0" xfId="0" applyAlignment="1" applyBorder="1" applyFont="1">
      <alignment shrinkToFit="0" vertical="top" wrapText="1"/>
    </xf>
    <xf borderId="25" fillId="3" fontId="0" numFmtId="172" xfId="0" applyBorder="1" applyFont="1" applyNumberFormat="1"/>
    <xf borderId="25" fillId="0" fontId="9" numFmtId="0" xfId="0" applyAlignment="1" applyBorder="1" applyFont="1">
      <alignment shrinkToFit="0" vertical="top" wrapText="1"/>
    </xf>
    <xf borderId="25" fillId="0" fontId="9" numFmtId="170" xfId="0" applyAlignment="1" applyBorder="1" applyFont="1" applyNumberFormat="1">
      <alignment horizontal="center"/>
    </xf>
    <xf borderId="25" fillId="0" fontId="9" numFmtId="9" xfId="0" applyBorder="1" applyFont="1" applyNumberFormat="1"/>
    <xf borderId="0" fillId="0" fontId="9" numFmtId="0" xfId="0" applyAlignment="1" applyFont="1">
      <alignment shrinkToFit="0" vertical="top" wrapText="1"/>
    </xf>
    <xf borderId="0" fillId="0" fontId="9" numFmtId="170" xfId="0" applyAlignment="1" applyFont="1" applyNumberFormat="1">
      <alignment horizontal="center"/>
    </xf>
    <xf borderId="0" fillId="0" fontId="9" numFmtId="166" xfId="0" applyFont="1" applyNumberFormat="1"/>
    <xf borderId="0" fillId="0" fontId="0" numFmtId="170" xfId="0" applyFont="1" applyNumberFormat="1"/>
    <xf borderId="0" fillId="0" fontId="9" numFmtId="9" xfId="0" applyFont="1" applyNumberFormat="1"/>
    <xf borderId="0" fillId="0" fontId="9" numFmtId="0" xfId="0" applyFont="1"/>
    <xf borderId="0" fillId="0" fontId="12" numFmtId="0" xfId="0" applyAlignment="1" applyFont="1">
      <alignment shrinkToFit="0" vertical="top" wrapText="1"/>
    </xf>
    <xf borderId="0" fillId="0" fontId="12" numFmtId="0" xfId="0" applyAlignment="1" applyFont="1">
      <alignment horizontal="left" shrinkToFit="0" vertical="top" wrapText="1"/>
    </xf>
    <xf borderId="25" fillId="0" fontId="9" numFmtId="0" xfId="0" applyAlignment="1" applyBorder="1" applyFont="1">
      <alignment horizontal="center" vertical="center"/>
    </xf>
    <xf borderId="26" fillId="2" fontId="6" numFmtId="0" xfId="0" applyAlignment="1" applyBorder="1" applyFont="1">
      <alignment horizontal="left" shrinkToFit="1" vertical="center" wrapText="0"/>
    </xf>
    <xf borderId="25" fillId="0" fontId="9" numFmtId="0" xfId="0" applyBorder="1" applyFont="1"/>
    <xf borderId="25" fillId="2" fontId="5" numFmtId="0" xfId="0" applyAlignment="1" applyBorder="1" applyFont="1">
      <alignment horizontal="left"/>
    </xf>
    <xf borderId="26" fillId="2" fontId="5" numFmtId="0" xfId="0" applyAlignment="1" applyBorder="1" applyFont="1">
      <alignment horizontal="left"/>
    </xf>
    <xf borderId="25" fillId="2" fontId="8" numFmtId="0" xfId="0" applyAlignment="1" applyBorder="1" applyFont="1">
      <alignment horizontal="left"/>
    </xf>
    <xf borderId="25" fillId="0" fontId="13" numFmtId="0" xfId="0" applyBorder="1" applyFont="1"/>
    <xf borderId="25" fillId="0" fontId="0" numFmtId="170" xfId="0" applyBorder="1" applyFont="1" applyNumberFormat="1"/>
    <xf borderId="25" fillId="0" fontId="0" numFmtId="9" xfId="0" applyBorder="1" applyFont="1" applyNumberFormat="1"/>
    <xf borderId="25" fillId="0" fontId="0" numFmtId="172" xfId="0" applyBorder="1" applyFont="1" applyNumberFormat="1"/>
    <xf borderId="25" fillId="2" fontId="8" numFmtId="0" xfId="0" applyAlignment="1" applyBorder="1" applyFont="1">
      <alignment horizontal="left" shrinkToFit="0" wrapText="1"/>
    </xf>
    <xf borderId="25" fillId="2" fontId="5" numFmtId="0" xfId="0" applyBorder="1" applyFont="1"/>
    <xf borderId="25" fillId="2" fontId="5" numFmtId="0" xfId="0" applyAlignment="1" applyBorder="1" applyFont="1">
      <alignment shrinkToFit="0" wrapText="1"/>
    </xf>
    <xf borderId="0" fillId="0" fontId="0" numFmtId="172" xfId="0" applyFont="1" applyNumberFormat="1"/>
    <xf borderId="25" fillId="2" fontId="5" numFmtId="172" xfId="0" applyAlignment="1" applyBorder="1" applyFont="1" applyNumberFormat="1">
      <alignment horizontal="left"/>
    </xf>
    <xf borderId="0" fillId="0" fontId="0" numFmtId="173" xfId="0" applyFont="1" applyNumberFormat="1"/>
    <xf borderId="16" fillId="4" fontId="6" numFmtId="0" xfId="0" applyAlignment="1" applyBorder="1" applyFont="1">
      <alignment horizontal="left" vertical="center"/>
    </xf>
    <xf borderId="16" fillId="4" fontId="5" numFmtId="166" xfId="0" applyAlignment="1" applyBorder="1" applyFont="1" applyNumberFormat="1">
      <alignment horizontal="center"/>
    </xf>
    <xf borderId="33" fillId="4" fontId="5" numFmtId="166" xfId="0" applyAlignment="1" applyBorder="1" applyFont="1" applyNumberFormat="1">
      <alignment horizontal="center" shrinkToFit="0" vertical="center" wrapText="1"/>
    </xf>
    <xf borderId="12" fillId="4" fontId="5" numFmtId="168" xfId="0" applyAlignment="1" applyBorder="1" applyFont="1" applyNumberFormat="1">
      <alignment horizontal="center" vertical="center"/>
    </xf>
    <xf borderId="12" fillId="4" fontId="5" numFmtId="172" xfId="0" applyAlignment="1" applyBorder="1" applyFont="1" applyNumberFormat="1">
      <alignment vertical="center"/>
    </xf>
    <xf borderId="42" fillId="0" fontId="2" numFmtId="0" xfId="0" applyBorder="1" applyFont="1"/>
    <xf borderId="12" fillId="4" fontId="8" numFmtId="172" xfId="0" applyBorder="1" applyFont="1" applyNumberFormat="1"/>
    <xf borderId="12" fillId="0" fontId="0" numFmtId="0" xfId="0" applyAlignment="1" applyBorder="1" applyFont="1">
      <alignment horizontal="center"/>
    </xf>
    <xf borderId="12" fillId="0" fontId="0" numFmtId="172" xfId="0" applyBorder="1" applyFont="1" applyNumberFormat="1"/>
    <xf borderId="12" fillId="5" fontId="9" numFmtId="172" xfId="0" applyAlignment="1" applyBorder="1" applyFont="1" applyNumberFormat="1">
      <alignment vertical="center"/>
    </xf>
    <xf borderId="12" fillId="4" fontId="5" numFmtId="172" xfId="0" applyBorder="1" applyFont="1" applyNumberFormat="1"/>
    <xf borderId="12" fillId="4" fontId="5" numFmtId="174" xfId="0" applyBorder="1" applyFont="1" applyNumberFormat="1"/>
    <xf borderId="12" fillId="5" fontId="9" numFmtId="174" xfId="0" applyAlignment="1" applyBorder="1" applyFont="1" applyNumberFormat="1">
      <alignment vertical="center"/>
    </xf>
    <xf borderId="25" fillId="2" fontId="8" numFmtId="167" xfId="0" applyBorder="1" applyFont="1" applyNumberFormat="1"/>
    <xf borderId="0" fillId="0" fontId="0" numFmtId="10" xfId="0" applyAlignment="1" applyFont="1" applyNumberFormat="1">
      <alignment vertical="center"/>
    </xf>
    <xf borderId="33" fillId="4" fontId="5" numFmtId="0" xfId="0" applyAlignment="1" applyBorder="1" applyFont="1">
      <alignment horizontal="center" vertical="center"/>
    </xf>
    <xf borderId="16" fillId="4" fontId="5" numFmtId="0" xfId="0" applyAlignment="1" applyBorder="1" applyFont="1">
      <alignment horizontal="left"/>
    </xf>
    <xf borderId="12" fillId="4" fontId="8" numFmtId="0" xfId="0" applyAlignment="1" applyBorder="1" applyFont="1">
      <alignment horizontal="left"/>
    </xf>
    <xf borderId="12" fillId="8" fontId="0" numFmtId="172" xfId="0" applyBorder="1" applyFill="1" applyFont="1" applyNumberFormat="1"/>
    <xf borderId="12" fillId="4" fontId="5" numFmtId="0" xfId="0" applyAlignment="1" applyBorder="1" applyFont="1">
      <alignment horizontal="left" vertical="top"/>
    </xf>
    <xf borderId="16" fillId="4" fontId="5" numFmtId="172" xfId="0" applyAlignment="1" applyBorder="1" applyFont="1" applyNumberFormat="1">
      <alignment horizontal="left"/>
    </xf>
    <xf borderId="12" fillId="4" fontId="8" numFmtId="172" xfId="0" applyAlignment="1" applyBorder="1" applyFont="1" applyNumberFormat="1">
      <alignment horizontal="left"/>
    </xf>
    <xf borderId="12" fillId="4" fontId="8" numFmtId="172" xfId="0" applyAlignment="1" applyBorder="1" applyFont="1" applyNumberFormat="1">
      <alignment horizontal="left" vertical="top"/>
    </xf>
    <xf borderId="12" fillId="4" fontId="5" numFmtId="172" xfId="0" applyAlignment="1" applyBorder="1" applyFont="1" applyNumberFormat="1">
      <alignment horizontal="left" vertical="top"/>
    </xf>
    <xf borderId="12" fillId="8" fontId="9" numFmtId="172" xfId="0" applyBorder="1" applyFont="1" applyNumberFormat="1"/>
    <xf borderId="12" fillId="4" fontId="5" numFmtId="0" xfId="0" applyAlignment="1" applyBorder="1" applyFont="1">
      <alignment horizontal="left"/>
    </xf>
    <xf borderId="12" fillId="4" fontId="5" numFmtId="0" xfId="0" applyAlignment="1" applyBorder="1" applyFont="1">
      <alignment horizontal="center" shrinkToFit="0" wrapText="1"/>
    </xf>
    <xf borderId="12" fillId="0" fontId="0" numFmtId="175" xfId="0" applyBorder="1" applyFont="1" applyNumberFormat="1"/>
    <xf borderId="12" fillId="0" fontId="0" numFmtId="0" xfId="0" applyAlignment="1" applyBorder="1" applyFont="1">
      <alignment horizontal="left"/>
    </xf>
    <xf borderId="25" fillId="2" fontId="5" numFmtId="0" xfId="0" applyAlignment="1" applyBorder="1" applyFont="1">
      <alignment horizontal="center" shrinkToFit="0" vertical="top" wrapText="1"/>
    </xf>
    <xf borderId="25" fillId="0" fontId="0" numFmtId="0" xfId="0" applyAlignment="1" applyBorder="1" applyFont="1">
      <alignment shrinkToFit="0" wrapText="1"/>
    </xf>
    <xf borderId="26" fillId="2" fontId="5" numFmtId="0" xfId="0" applyAlignment="1" applyBorder="1" applyFont="1">
      <alignment horizontal="center" shrinkToFit="0" wrapText="1"/>
    </xf>
    <xf borderId="26" fillId="2" fontId="5" numFmtId="172" xfId="0" applyAlignment="1" applyBorder="1" applyFont="1" applyNumberFormat="1">
      <alignment horizontal="left" shrinkToFit="0" vertical="top" wrapText="1"/>
    </xf>
    <xf borderId="25" fillId="2" fontId="8" numFmtId="172" xfId="0" applyAlignment="1" applyBorder="1" applyFont="1" applyNumberFormat="1">
      <alignment shrinkToFit="0" vertical="top" wrapText="1"/>
    </xf>
    <xf borderId="25" fillId="3" fontId="0" numFmtId="172" xfId="0" applyAlignment="1" applyBorder="1" applyFont="1" applyNumberFormat="1">
      <alignment horizontal="right" shrinkToFit="0" vertical="top" wrapText="1"/>
    </xf>
    <xf borderId="25" fillId="2" fontId="8" numFmtId="172" xfId="0" applyAlignment="1" applyBorder="1" applyFont="1" applyNumberFormat="1">
      <alignment horizontal="left" shrinkToFit="0" vertical="top" wrapText="1"/>
    </xf>
    <xf borderId="25" fillId="2" fontId="5" numFmtId="172" xfId="0" applyAlignment="1" applyBorder="1" applyFont="1" applyNumberFormat="1">
      <alignment horizontal="left" shrinkToFit="0" vertical="top" wrapText="1"/>
    </xf>
    <xf borderId="25" fillId="2" fontId="5" numFmtId="172" xfId="0" applyAlignment="1" applyBorder="1" applyFont="1" applyNumberFormat="1">
      <alignment shrinkToFit="0" vertical="top" wrapText="1"/>
    </xf>
    <xf borderId="26" fillId="2" fontId="5" numFmtId="0" xfId="0" applyAlignment="1" applyBorder="1" applyFont="1">
      <alignment horizontal="left" shrinkToFit="0" vertical="top" wrapText="1"/>
    </xf>
    <xf borderId="25" fillId="2" fontId="8" numFmtId="0" xfId="0" applyAlignment="1" applyBorder="1" applyFont="1">
      <alignment horizontal="left" shrinkToFit="0" vertical="top" wrapText="1"/>
    </xf>
    <xf borderId="25" fillId="2" fontId="8" numFmtId="0" xfId="0" applyAlignment="1" applyBorder="1" applyFont="1">
      <alignment shrinkToFit="0" vertical="top" wrapText="1"/>
    </xf>
    <xf borderId="25" fillId="2" fontId="5" numFmtId="0" xfId="0" applyAlignment="1" applyBorder="1" applyFont="1">
      <alignment horizontal="left" shrinkToFit="0" vertical="top" wrapText="1"/>
    </xf>
    <xf borderId="26" fillId="2" fontId="7" numFmtId="0" xfId="0" applyAlignment="1" applyBorder="1" applyFont="1">
      <alignment horizontal="left" readingOrder="0" shrinkToFit="0" vertical="top" wrapText="1"/>
    </xf>
    <xf borderId="33" fillId="4" fontId="5" numFmtId="166" xfId="0" applyAlignment="1" applyBorder="1" applyFont="1" applyNumberFormat="1">
      <alignment horizontal="center" vertical="center"/>
    </xf>
    <xf borderId="43" fillId="0" fontId="0" numFmtId="0" xfId="0" applyBorder="1" applyFont="1"/>
    <xf borderId="44" fillId="9" fontId="5" numFmtId="0" xfId="0" applyAlignment="1" applyBorder="1" applyFill="1" applyFont="1">
      <alignment horizontal="center" vertical="center"/>
    </xf>
    <xf borderId="45" fillId="0" fontId="2" numFmtId="0" xfId="0" applyBorder="1" applyFont="1"/>
    <xf borderId="43" fillId="0" fontId="0" numFmtId="166" xfId="0" applyBorder="1" applyFont="1" applyNumberFormat="1"/>
    <xf borderId="46" fillId="9" fontId="8" numFmtId="0" xfId="0" applyAlignment="1" applyBorder="1" applyFont="1">
      <alignment horizontal="left" vertical="top"/>
    </xf>
    <xf borderId="47" fillId="0" fontId="2" numFmtId="0" xfId="0" applyBorder="1" applyFont="1"/>
    <xf borderId="48" fillId="0" fontId="2" numFmtId="0" xfId="0" applyBorder="1" applyFont="1"/>
    <xf borderId="43" fillId="0" fontId="0" numFmtId="166" xfId="0" applyAlignment="1" applyBorder="1" applyFont="1" applyNumberFormat="1">
      <alignment horizontal="left"/>
    </xf>
    <xf borderId="46" fillId="7" fontId="8" numFmtId="0" xfId="0" applyAlignment="1" applyBorder="1" applyFont="1">
      <alignment horizontal="center"/>
    </xf>
    <xf borderId="43" fillId="9" fontId="5" numFmtId="166" xfId="0" applyAlignment="1" applyBorder="1" applyFont="1" applyNumberFormat="1">
      <alignment horizontal="center"/>
    </xf>
    <xf borderId="43" fillId="7" fontId="8" numFmtId="168" xfId="0" applyAlignment="1" applyBorder="1" applyFont="1" applyNumberFormat="1">
      <alignment horizontal="center" vertical="center"/>
    </xf>
    <xf borderId="43" fillId="9" fontId="8" numFmtId="166" xfId="0" applyAlignment="1" applyBorder="1" applyFont="1" applyNumberFormat="1">
      <alignment horizontal="left"/>
    </xf>
    <xf borderId="43" fillId="7" fontId="8" numFmtId="172" xfId="0" applyBorder="1" applyFont="1" applyNumberFormat="1"/>
    <xf borderId="43" fillId="4" fontId="5" numFmtId="166" xfId="0" applyAlignment="1" applyBorder="1" applyFont="1" applyNumberFormat="1">
      <alignment horizontal="center"/>
    </xf>
    <xf borderId="43" fillId="4" fontId="8" numFmtId="172" xfId="0" applyBorder="1" applyFont="1" applyNumberFormat="1"/>
    <xf borderId="46" fillId="4" fontId="5" numFmtId="172" xfId="0" applyAlignment="1" applyBorder="1" applyFont="1" applyNumberFormat="1">
      <alignment horizontal="right"/>
    </xf>
    <xf borderId="43" fillId="4" fontId="5" numFmtId="0" xfId="0" applyAlignment="1" applyBorder="1" applyFont="1">
      <alignment horizontal="center"/>
    </xf>
    <xf borderId="43" fillId="0" fontId="9" numFmtId="0" xfId="0" applyBorder="1" applyFont="1"/>
    <xf borderId="46" fillId="4" fontId="8" numFmtId="0" xfId="0" applyAlignment="1" applyBorder="1" applyFont="1">
      <alignment horizontal="center"/>
    </xf>
    <xf borderId="43" fillId="4" fontId="8" numFmtId="168" xfId="0" applyAlignment="1" applyBorder="1" applyFont="1" applyNumberFormat="1">
      <alignment horizontal="center" vertical="center"/>
    </xf>
    <xf borderId="43" fillId="4" fontId="8" numFmtId="166" xfId="0" applyAlignment="1" applyBorder="1" applyFont="1" applyNumberFormat="1">
      <alignment horizontal="left"/>
    </xf>
    <xf borderId="12" fillId="0" fontId="0" numFmtId="0" xfId="0" applyAlignment="1" applyBorder="1" applyFont="1">
      <alignment vertical="top"/>
    </xf>
    <xf borderId="16" fillId="4" fontId="8" numFmtId="0" xfId="0" applyAlignment="1" applyBorder="1" applyFont="1">
      <alignment horizontal="left" vertical="top"/>
    </xf>
    <xf borderId="35" fillId="4" fontId="14" numFmtId="0" xfId="0" applyAlignment="1" applyBorder="1" applyFont="1">
      <alignment horizontal="left" readingOrder="0" shrinkToFit="0" vertical="top" wrapText="1"/>
    </xf>
    <xf borderId="49" fillId="0" fontId="2" numFmtId="0" xfId="0" applyBorder="1" applyFont="1"/>
    <xf borderId="50" fillId="0" fontId="2" numFmtId="0" xfId="0" applyBorder="1" applyFont="1"/>
    <xf borderId="12" fillId="4" fontId="5" numFmtId="0" xfId="0" applyAlignment="1" applyBorder="1" applyFont="1">
      <alignment shrinkToFit="0" wrapText="1"/>
    </xf>
    <xf borderId="12" fillId="4" fontId="7" numFmtId="0" xfId="0" applyAlignment="1" applyBorder="1" applyFont="1">
      <alignment readingOrder="0" shrinkToFit="0" wrapText="1"/>
    </xf>
    <xf borderId="12" fillId="4" fontId="5" numFmtId="0" xfId="0" applyAlignment="1" applyBorder="1" applyFont="1">
      <alignment horizontal="right" shrinkToFit="0" wrapText="1"/>
    </xf>
    <xf borderId="12" fillId="0" fontId="9" numFmtId="0" xfId="0" applyAlignment="1" applyBorder="1" applyFont="1">
      <alignment shrinkToFit="0" wrapText="1"/>
    </xf>
    <xf borderId="12" fillId="0" fontId="0" numFmtId="170" xfId="0" applyBorder="1" applyFont="1" applyNumberFormat="1"/>
    <xf borderId="0" fillId="0" fontId="0"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'Comptes de résultats'!$B$9</c:f>
            </c:strRef>
          </c:tx>
          <c:spPr>
            <a:solidFill>
              <a:srgbClr val="783F04"/>
            </a:solidFill>
            <a:ln cmpd="sng">
              <a:solidFill>
                <a:srgbClr val="000000"/>
              </a:solidFill>
            </a:ln>
          </c:spPr>
          <c:cat>
            <c:strRef>
              <c:f>'Comptes de résultats'!$C$7:$G$7</c:f>
            </c:strRef>
          </c:cat>
          <c:val>
            <c:numRef>
              <c:f>'Comptes de résultats'!$C$9:$G$9</c:f>
              <c:numCache/>
            </c:numRef>
          </c:val>
        </c:ser>
        <c:ser>
          <c:idx val="1"/>
          <c:order val="1"/>
          <c:tx>
            <c:strRef>
              <c:f>'Comptes de résultats'!$B$35</c:f>
            </c:strRef>
          </c:tx>
          <c:spPr>
            <a:solidFill>
              <a:schemeClr val="accent6"/>
            </a:solidFill>
            <a:ln cmpd="sng">
              <a:solidFill>
                <a:srgbClr val="000000"/>
              </a:solidFill>
            </a:ln>
          </c:spPr>
          <c:cat>
            <c:strRef>
              <c:f>'Comptes de résultats'!$C$7:$G$7</c:f>
            </c:strRef>
          </c:cat>
          <c:val>
            <c:numRef>
              <c:f>'Comptes de résultats'!$C$35:$G$35</c:f>
              <c:numCache/>
            </c:numRef>
          </c:val>
        </c:ser>
        <c:axId val="1226183957"/>
        <c:axId val="1900232298"/>
      </c:barChart>
      <c:catAx>
        <c:axId val="12261839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0232298"/>
      </c:catAx>
      <c:valAx>
        <c:axId val="19002322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6183957"/>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Trésorerie</c:v>
          </c:tx>
          <c:spPr>
            <a:ln>
              <a:noFill/>
            </a:ln>
          </c:spPr>
          <c:marker>
            <c:symbol val="circle"/>
            <c:size val="7"/>
            <c:spPr>
              <a:solidFill>
                <a:srgbClr val="E69138"/>
              </a:solidFill>
              <a:ln cmpd="sng">
                <a:solidFill>
                  <a:srgbClr val="E69138"/>
                </a:solidFill>
              </a:ln>
            </c:spPr>
          </c:marker>
          <c:xVal>
            <c:numRef>
              <c:f>'Trésorerie'!$C$8:$BJ$8</c:f>
            </c:numRef>
          </c:xVal>
          <c:yVal>
            <c:numRef>
              <c:f>'Trésorerie'!$C$71:$BJ$71</c:f>
              <c:numCache/>
            </c:numRef>
          </c:yVal>
        </c:ser>
        <c:dLbls>
          <c:showLegendKey val="0"/>
          <c:showVal val="0"/>
          <c:showCatName val="0"/>
          <c:showSerName val="0"/>
          <c:showPercent val="0"/>
          <c:showBubbleSize val="0"/>
        </c:dLbls>
        <c:axId val="1946920011"/>
        <c:axId val="1898837857"/>
      </c:scatterChart>
      <c:valAx>
        <c:axId val="19469200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8837857"/>
      </c:valAx>
      <c:valAx>
        <c:axId val="1898837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6920011"/>
      </c:valAx>
    </c:plotArea>
    <c:legend>
      <c:legendPos val="t"/>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161925</xdr:rowOff>
    </xdr:from>
    <xdr:ext cx="781050" cy="7810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14</xdr:row>
      <xdr:rowOff>0</xdr:rowOff>
    </xdr:from>
    <xdr:ext cx="171450" cy="1714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14</xdr:row>
      <xdr:rowOff>0</xdr:rowOff>
    </xdr:from>
    <xdr:ext cx="1714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0</xdr:colOff>
      <xdr:row>14</xdr:row>
      <xdr:rowOff>0</xdr:rowOff>
    </xdr:from>
    <xdr:ext cx="1714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40</xdr:col>
      <xdr:colOff>0</xdr:colOff>
      <xdr:row>14</xdr:row>
      <xdr:rowOff>0</xdr:rowOff>
    </xdr:from>
    <xdr:ext cx="1714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180975</xdr:rowOff>
    </xdr:from>
    <xdr:ext cx="5800725" cy="221932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228600</xdr:colOff>
      <xdr:row>7</xdr:row>
      <xdr:rowOff>180975</xdr:rowOff>
    </xdr:from>
    <xdr:ext cx="7591425" cy="3248025"/>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43"/>
    <col customWidth="1" min="2" max="49" width="2.71"/>
    <col customWidth="1" min="50" max="50" width="11.57"/>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X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X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X6" s="1"/>
    </row>
    <row r="7" ht="13.5" customHeight="1">
      <c r="A7" s="1"/>
      <c r="B7" s="2" t="s">
        <v>0</v>
      </c>
      <c r="C7" s="3"/>
      <c r="D7" s="3"/>
      <c r="E7" s="3"/>
      <c r="F7" s="3"/>
      <c r="G7" s="3"/>
      <c r="H7" s="3"/>
      <c r="I7" s="3"/>
      <c r="J7" s="3"/>
      <c r="K7" s="3"/>
      <c r="L7" s="3"/>
      <c r="M7" s="3"/>
      <c r="N7" s="3"/>
      <c r="O7" s="3"/>
      <c r="P7" s="4"/>
      <c r="Q7" s="1"/>
      <c r="R7" s="1"/>
      <c r="S7" s="1"/>
      <c r="T7" s="1"/>
      <c r="U7" s="1"/>
      <c r="V7" s="1"/>
      <c r="W7" s="1"/>
      <c r="X7" s="1"/>
      <c r="Y7" s="1"/>
      <c r="Z7" s="1"/>
      <c r="AA7" s="1"/>
      <c r="AB7" s="1"/>
      <c r="AC7" s="1"/>
      <c r="AD7" s="1"/>
      <c r="AE7" s="1"/>
      <c r="AF7" s="1"/>
      <c r="AG7" s="5" t="s">
        <v>1</v>
      </c>
      <c r="AH7" s="3"/>
      <c r="AI7" s="3"/>
      <c r="AJ7" s="3"/>
      <c r="AK7" s="3"/>
      <c r="AL7" s="3"/>
      <c r="AM7" s="3"/>
      <c r="AN7" s="3"/>
      <c r="AO7" s="3"/>
      <c r="AP7" s="3"/>
      <c r="AQ7" s="3"/>
      <c r="AR7" s="3"/>
      <c r="AS7" s="3"/>
      <c r="AT7" s="3"/>
      <c r="AU7" s="3"/>
      <c r="AV7" s="4"/>
      <c r="AX7" s="1"/>
    </row>
    <row r="8" ht="13.5" customHeight="1">
      <c r="A8" s="1"/>
      <c r="B8" s="6"/>
      <c r="C8" s="7"/>
      <c r="D8" s="7"/>
      <c r="E8" s="7"/>
      <c r="F8" s="7"/>
      <c r="G8" s="7"/>
      <c r="H8" s="7"/>
      <c r="I8" s="7"/>
      <c r="J8" s="7"/>
      <c r="K8" s="7"/>
      <c r="L8" s="7"/>
      <c r="M8" s="7"/>
      <c r="N8" s="7"/>
      <c r="O8" s="7"/>
      <c r="P8" s="8"/>
      <c r="Q8" s="1"/>
      <c r="R8" s="1"/>
      <c r="S8" s="1"/>
      <c r="T8" s="1"/>
      <c r="U8" s="1"/>
      <c r="V8" s="1"/>
      <c r="W8" s="1"/>
      <c r="X8" s="1"/>
      <c r="Y8" s="1"/>
      <c r="Z8" s="1"/>
      <c r="AA8" s="1"/>
      <c r="AB8" s="1"/>
      <c r="AC8" s="1"/>
      <c r="AD8" s="1"/>
      <c r="AE8" s="1"/>
      <c r="AF8" s="1"/>
      <c r="AG8" s="6"/>
      <c r="AH8" s="7"/>
      <c r="AI8" s="7"/>
      <c r="AJ8" s="7"/>
      <c r="AK8" s="7"/>
      <c r="AL8" s="7"/>
      <c r="AM8" s="7"/>
      <c r="AN8" s="7"/>
      <c r="AO8" s="7"/>
      <c r="AP8" s="7"/>
      <c r="AQ8" s="7"/>
      <c r="AR8" s="7"/>
      <c r="AS8" s="7"/>
      <c r="AT8" s="7"/>
      <c r="AU8" s="7"/>
      <c r="AV8" s="8"/>
      <c r="AW8" s="1"/>
      <c r="AX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3.5" customHeight="1">
      <c r="A10" s="1"/>
      <c r="B10" s="9" t="s">
        <v>2</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4"/>
      <c r="AX10" s="1"/>
    </row>
    <row r="11" ht="13.5" customHeight="1">
      <c r="A11" s="1"/>
      <c r="B11" s="10"/>
      <c r="AW11" s="11"/>
      <c r="AX11" s="1"/>
    </row>
    <row r="12" ht="13.5" customHeight="1">
      <c r="A12" s="1"/>
      <c r="B12" s="6"/>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8"/>
      <c r="AX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3.5" customHeight="1">
      <c r="A15" s="1"/>
      <c r="B15" s="1"/>
      <c r="C15" s="1"/>
      <c r="D15" s="1"/>
      <c r="E15" s="1"/>
      <c r="K15" s="1"/>
      <c r="L15" s="1"/>
      <c r="M15" s="1"/>
      <c r="N15" s="1"/>
      <c r="O15" s="1"/>
      <c r="P15" s="1"/>
      <c r="Q15" s="1"/>
      <c r="W15" s="1"/>
      <c r="X15" s="1"/>
      <c r="Y15" s="1"/>
      <c r="Z15" s="1"/>
      <c r="AA15" s="1"/>
      <c r="AB15" s="1"/>
      <c r="AC15" s="1"/>
      <c r="AI15" s="1"/>
      <c r="AJ15" s="1"/>
      <c r="AK15" s="1"/>
      <c r="AL15" s="1"/>
      <c r="AM15" s="1"/>
      <c r="AN15" s="1"/>
      <c r="AO15" s="1"/>
      <c r="AU15" s="1"/>
      <c r="AV15" s="1"/>
      <c r="AW15" s="1"/>
      <c r="AX15" s="1"/>
    </row>
    <row r="16" ht="13.5" customHeight="1">
      <c r="A16" s="1"/>
      <c r="B16" s="1"/>
      <c r="C16" s="1"/>
      <c r="D16" s="1"/>
      <c r="K16" s="1"/>
      <c r="L16" s="1"/>
      <c r="M16" s="1"/>
      <c r="N16" s="1"/>
      <c r="O16" s="1"/>
      <c r="P16" s="1"/>
      <c r="W16" s="1"/>
      <c r="X16" s="1"/>
      <c r="Y16" s="1"/>
      <c r="Z16" s="1"/>
      <c r="AA16" s="1"/>
      <c r="AB16" s="1"/>
      <c r="AI16" s="1"/>
      <c r="AJ16" s="1"/>
      <c r="AK16" s="1"/>
      <c r="AL16" s="1"/>
      <c r="AM16" s="1"/>
      <c r="AN16" s="1"/>
      <c r="AU16" s="1"/>
      <c r="AV16" s="1"/>
      <c r="AW16" s="1"/>
      <c r="AX16" s="1"/>
    </row>
    <row r="17" ht="13.5" customHeight="1">
      <c r="A17" s="1"/>
      <c r="B17" s="1"/>
      <c r="C17" s="1"/>
      <c r="D17" s="1"/>
      <c r="K17" s="1"/>
      <c r="L17" s="1"/>
      <c r="M17" s="1"/>
      <c r="N17" s="1"/>
      <c r="O17" s="1"/>
      <c r="P17" s="1"/>
      <c r="W17" s="1"/>
      <c r="X17" s="1"/>
      <c r="Y17" s="1"/>
      <c r="Z17" s="1"/>
      <c r="AA17" s="1"/>
      <c r="AB17" s="1"/>
      <c r="AI17" s="1"/>
      <c r="AJ17" s="1"/>
      <c r="AK17" s="1"/>
      <c r="AL17" s="1"/>
      <c r="AM17" s="1"/>
      <c r="AN17" s="1"/>
      <c r="AU17" s="1"/>
      <c r="AV17" s="1"/>
      <c r="AW17" s="1"/>
      <c r="AX17" s="1"/>
    </row>
    <row r="18" ht="13.5" customHeight="1">
      <c r="A18" s="1"/>
      <c r="B18" s="1"/>
      <c r="C18" s="1"/>
      <c r="D18" s="1"/>
      <c r="K18" s="1"/>
      <c r="L18" s="1"/>
      <c r="M18" s="1"/>
      <c r="N18" s="1"/>
      <c r="O18" s="1"/>
      <c r="P18" s="1"/>
      <c r="W18" s="1"/>
      <c r="X18" s="1"/>
      <c r="Y18" s="1"/>
      <c r="Z18" s="1"/>
      <c r="AA18" s="1"/>
      <c r="AB18" s="1"/>
      <c r="AI18" s="1"/>
      <c r="AJ18" s="1"/>
      <c r="AK18" s="1"/>
      <c r="AL18" s="1"/>
      <c r="AM18" s="1"/>
      <c r="AN18" s="1"/>
      <c r="AU18" s="1"/>
      <c r="AV18" s="1"/>
      <c r="AW18" s="1"/>
      <c r="AX18" s="1"/>
    </row>
    <row r="19" ht="13.5" customHeight="1">
      <c r="A19" s="1"/>
      <c r="B19" s="1"/>
      <c r="C19" s="1"/>
      <c r="D19" s="1"/>
      <c r="K19" s="1"/>
      <c r="L19" s="1"/>
      <c r="M19" s="1"/>
      <c r="N19" s="1"/>
      <c r="O19" s="1"/>
      <c r="P19" s="1"/>
      <c r="W19" s="1"/>
      <c r="X19" s="1"/>
      <c r="Y19" s="1"/>
      <c r="Z19" s="1"/>
      <c r="AA19" s="1"/>
      <c r="AB19" s="1"/>
      <c r="AI19" s="1"/>
      <c r="AJ19" s="1"/>
      <c r="AK19" s="1"/>
      <c r="AL19" s="1"/>
      <c r="AM19" s="1"/>
      <c r="AN19" s="1"/>
      <c r="AU19" s="1"/>
      <c r="AV19" s="1"/>
      <c r="AW19" s="1"/>
      <c r="AX19" s="1"/>
    </row>
    <row r="20" ht="13.5" customHeight="1">
      <c r="A20" s="1"/>
      <c r="B20" s="1"/>
      <c r="C20" s="1"/>
      <c r="D20" s="1"/>
      <c r="K20" s="1"/>
      <c r="L20" s="1"/>
      <c r="M20" s="1"/>
      <c r="N20" s="1"/>
      <c r="O20" s="1"/>
      <c r="P20" s="1"/>
      <c r="W20" s="1"/>
      <c r="X20" s="1"/>
      <c r="Y20" s="1"/>
      <c r="Z20" s="1"/>
      <c r="AA20" s="1"/>
      <c r="AB20" s="1"/>
      <c r="AI20" s="1"/>
      <c r="AJ20" s="1"/>
      <c r="AK20" s="1"/>
      <c r="AL20" s="1"/>
      <c r="AM20" s="1"/>
      <c r="AN20" s="1"/>
      <c r="AU20" s="1"/>
      <c r="AV20" s="1"/>
      <c r="AW20" s="1"/>
      <c r="AX20" s="1"/>
    </row>
    <row r="21" ht="13.5" customHeight="1">
      <c r="A21" s="1"/>
      <c r="B21" s="1"/>
      <c r="C21" s="12" t="s">
        <v>3</v>
      </c>
      <c r="M21" s="1"/>
      <c r="N21" s="1"/>
      <c r="O21" s="12" t="s">
        <v>4</v>
      </c>
      <c r="Y21" s="1"/>
      <c r="Z21" s="1"/>
      <c r="AA21" s="12" t="s">
        <v>5</v>
      </c>
      <c r="AK21" s="1"/>
      <c r="AL21" s="1"/>
      <c r="AM21" s="12" t="s">
        <v>6</v>
      </c>
      <c r="AW21" s="1"/>
      <c r="AX21" s="1"/>
    </row>
    <row r="22" ht="13.5" customHeight="1">
      <c r="A22" s="1"/>
      <c r="B22" s="1"/>
      <c r="M22" s="1"/>
      <c r="N22" s="1"/>
      <c r="Y22" s="1"/>
      <c r="Z22" s="1"/>
      <c r="AK22" s="1"/>
      <c r="AL22" s="1"/>
      <c r="AW22" s="1"/>
      <c r="AX22" s="1"/>
    </row>
    <row r="23" ht="13.5" customHeight="1">
      <c r="A23" s="1"/>
      <c r="B23" s="1"/>
      <c r="M23" s="1"/>
      <c r="N23" s="1"/>
      <c r="Y23" s="1"/>
      <c r="Z23" s="1"/>
      <c r="AK23" s="1"/>
      <c r="AL23" s="1"/>
      <c r="AW23" s="1"/>
      <c r="AX23" s="1"/>
    </row>
    <row r="24" ht="13.5" customHeight="1">
      <c r="A24" s="1"/>
      <c r="B24" s="1"/>
      <c r="M24" s="1"/>
      <c r="N24" s="1"/>
      <c r="Y24" s="1"/>
      <c r="Z24" s="1"/>
      <c r="AK24" s="1"/>
      <c r="AL24" s="1"/>
      <c r="AW24" s="1"/>
      <c r="AX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3.5" customHeight="1">
      <c r="A27" s="1"/>
      <c r="B27" s="13" t="s">
        <v>7</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4"/>
      <c r="AX27" s="1"/>
    </row>
    <row r="28" ht="13.5" customHeight="1">
      <c r="A28" s="1"/>
      <c r="B28" s="10"/>
      <c r="AW28" s="11"/>
      <c r="AX28" s="1"/>
    </row>
    <row r="29" ht="13.5" customHeight="1">
      <c r="A29" s="1"/>
      <c r="B29" s="10"/>
      <c r="AW29" s="11"/>
      <c r="AX29" s="1"/>
    </row>
    <row r="30" ht="15.75" customHeight="1">
      <c r="A30" s="1"/>
      <c r="B30" s="10"/>
      <c r="AW30" s="11"/>
      <c r="AX30" s="1"/>
    </row>
    <row r="31" ht="15.75" customHeight="1">
      <c r="A31" s="1"/>
      <c r="B31" s="6"/>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8"/>
      <c r="A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sheetData>
  <mergeCells count="12">
    <mergeCell ref="C21:L24"/>
    <mergeCell ref="O21:X24"/>
    <mergeCell ref="AA21:AJ24"/>
    <mergeCell ref="AM21:AV24"/>
    <mergeCell ref="B27:AW31"/>
    <mergeCell ref="B7:P8"/>
    <mergeCell ref="AG7:AV8"/>
    <mergeCell ref="B10:AW12"/>
    <mergeCell ref="E15:J20"/>
    <mergeCell ref="Q15:V20"/>
    <mergeCell ref="AC15:AH20"/>
    <mergeCell ref="AO15:AT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43"/>
    <col customWidth="1" min="2" max="2" width="41.14"/>
    <col customWidth="1" min="3" max="3" width="3.29"/>
    <col customWidth="1" min="4" max="7" width="29.86"/>
    <col customWidth="1" min="8" max="8" width="3.57"/>
    <col customWidth="1" min="9" max="26" width="11.57"/>
  </cols>
  <sheetData>
    <row r="1">
      <c r="A1" s="1"/>
      <c r="B1" s="1"/>
      <c r="C1" s="1"/>
      <c r="D1" s="1"/>
      <c r="E1" s="1"/>
      <c r="F1" s="1"/>
      <c r="G1" s="1"/>
      <c r="H1" s="1"/>
    </row>
    <row r="2" ht="15.0" customHeight="1">
      <c r="A2" s="1"/>
      <c r="B2" s="14" t="s">
        <v>8</v>
      </c>
      <c r="C2" s="15"/>
      <c r="D2" s="15"/>
      <c r="E2" s="15"/>
      <c r="F2" s="15"/>
      <c r="G2" s="16"/>
      <c r="H2" s="17"/>
    </row>
    <row r="3" ht="18.75" customHeight="1">
      <c r="A3" s="1"/>
      <c r="B3" s="18"/>
      <c r="C3" s="19"/>
      <c r="D3" s="19"/>
      <c r="E3" s="19"/>
      <c r="F3" s="19"/>
      <c r="G3" s="20"/>
      <c r="H3" s="17"/>
    </row>
    <row r="4">
      <c r="A4" s="1"/>
      <c r="B4" s="17"/>
      <c r="C4" s="17"/>
      <c r="D4" s="17"/>
      <c r="E4" s="17"/>
      <c r="F4" s="17"/>
      <c r="G4" s="17"/>
      <c r="H4" s="17"/>
    </row>
    <row r="5" ht="229.5" customHeight="1">
      <c r="A5" s="1"/>
      <c r="B5" s="21" t="s">
        <v>9</v>
      </c>
      <c r="C5" s="22"/>
      <c r="D5" s="22"/>
      <c r="E5" s="22"/>
      <c r="F5" s="22"/>
      <c r="G5" s="23"/>
      <c r="H5" s="17"/>
    </row>
    <row r="6">
      <c r="A6" s="1"/>
      <c r="B6" s="17"/>
      <c r="C6" s="17"/>
      <c r="D6" s="17"/>
      <c r="E6" s="17"/>
      <c r="F6" s="17"/>
      <c r="G6" s="17"/>
      <c r="H6" s="17"/>
    </row>
    <row r="7" ht="75.75" customHeight="1">
      <c r="A7" s="1"/>
      <c r="B7" s="24" t="s">
        <v>10</v>
      </c>
      <c r="C7" s="22"/>
      <c r="D7" s="22"/>
      <c r="E7" s="22"/>
      <c r="F7" s="22"/>
      <c r="G7" s="23"/>
      <c r="H7" s="17"/>
    </row>
    <row r="8">
      <c r="B8" s="17"/>
      <c r="C8" s="17"/>
      <c r="D8" s="17"/>
      <c r="E8" s="17"/>
      <c r="F8" s="17"/>
      <c r="G8" s="17"/>
      <c r="H8" s="17"/>
    </row>
    <row r="9" ht="81.75" customHeight="1">
      <c r="B9" s="24" t="s">
        <v>11</v>
      </c>
      <c r="C9" s="22"/>
      <c r="D9" s="22"/>
      <c r="E9" s="22"/>
      <c r="F9" s="22"/>
      <c r="G9" s="23"/>
      <c r="H9" s="17"/>
    </row>
    <row r="10">
      <c r="B10" s="17"/>
      <c r="C10" s="17"/>
      <c r="D10" s="17"/>
      <c r="E10" s="17"/>
      <c r="F10" s="17"/>
      <c r="G10" s="17"/>
      <c r="H10" s="17"/>
    </row>
    <row r="11" ht="63.0" customHeight="1">
      <c r="B11" s="24" t="s">
        <v>12</v>
      </c>
      <c r="C11" s="22"/>
      <c r="D11" s="22"/>
      <c r="E11" s="22"/>
      <c r="F11" s="22"/>
      <c r="G11" s="23"/>
      <c r="H11" s="17"/>
    </row>
    <row r="12">
      <c r="B12" s="17"/>
      <c r="C12" s="17"/>
      <c r="D12" s="17"/>
      <c r="E12" s="17"/>
      <c r="F12" s="17"/>
      <c r="G12" s="17"/>
      <c r="H12" s="17"/>
    </row>
    <row r="13" ht="78.75" customHeight="1">
      <c r="B13" s="21" t="s">
        <v>13</v>
      </c>
      <c r="C13" s="22"/>
      <c r="D13" s="22"/>
      <c r="E13" s="22"/>
      <c r="F13" s="22"/>
      <c r="G13" s="23"/>
      <c r="H13" s="17"/>
    </row>
    <row r="14">
      <c r="B14" s="17"/>
      <c r="C14" s="17"/>
      <c r="D14" s="17"/>
      <c r="E14" s="17"/>
      <c r="F14" s="17"/>
      <c r="G14" s="17"/>
      <c r="H14" s="17"/>
    </row>
    <row r="15" ht="78.75" customHeight="1">
      <c r="B15" s="21" t="s">
        <v>14</v>
      </c>
      <c r="C15" s="22"/>
      <c r="D15" s="22"/>
      <c r="E15" s="22"/>
      <c r="F15" s="22"/>
      <c r="G15" s="23"/>
      <c r="H15" s="17"/>
    </row>
    <row r="16">
      <c r="B16" s="17"/>
      <c r="C16" s="17"/>
      <c r="D16" s="17"/>
      <c r="E16" s="17"/>
      <c r="F16" s="17"/>
      <c r="G16" s="17"/>
      <c r="H16" s="17"/>
    </row>
    <row r="17" ht="63.0" customHeight="1">
      <c r="B17" s="24" t="s">
        <v>15</v>
      </c>
      <c r="C17" s="22"/>
      <c r="D17" s="22"/>
      <c r="E17" s="22"/>
      <c r="F17" s="22"/>
      <c r="G17" s="23"/>
      <c r="H17" s="17"/>
    </row>
    <row r="18">
      <c r="A18" s="1"/>
      <c r="B18" s="17"/>
      <c r="C18" s="17"/>
      <c r="D18" s="17"/>
      <c r="E18" s="17"/>
      <c r="F18" s="17"/>
      <c r="G18" s="17"/>
      <c r="H18" s="17"/>
      <c r="I18" s="1"/>
      <c r="J18" s="1"/>
      <c r="K18" s="1"/>
      <c r="L18" s="1"/>
      <c r="M18" s="1"/>
      <c r="N18" s="1"/>
      <c r="O18" s="1"/>
      <c r="P18" s="1"/>
      <c r="Q18" s="1"/>
      <c r="R18" s="1"/>
      <c r="S18" s="1"/>
      <c r="T18" s="1"/>
      <c r="U18" s="1"/>
      <c r="V18" s="1"/>
      <c r="W18" s="1"/>
      <c r="X18" s="1"/>
      <c r="Y18" s="1"/>
      <c r="Z18" s="1"/>
    </row>
    <row r="19" ht="108.75" customHeight="1">
      <c r="B19" s="24" t="s">
        <v>16</v>
      </c>
      <c r="C19" s="22"/>
      <c r="D19" s="22"/>
      <c r="E19" s="22"/>
      <c r="F19" s="22"/>
      <c r="G19" s="23"/>
      <c r="H19" s="17"/>
    </row>
    <row r="20">
      <c r="B20" s="17"/>
      <c r="C20" s="17"/>
      <c r="D20" s="17"/>
      <c r="E20" s="17"/>
      <c r="F20" s="17"/>
      <c r="G20" s="17"/>
      <c r="H20" s="17"/>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9">
    <mergeCell ref="B17:G17"/>
    <mergeCell ref="B19:G19"/>
    <mergeCell ref="B2:B3"/>
    <mergeCell ref="B5:G5"/>
    <mergeCell ref="B7:G7"/>
    <mergeCell ref="B9:G9"/>
    <mergeCell ref="B11:G11"/>
    <mergeCell ref="B13:G13"/>
    <mergeCell ref="B15:G1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14"/>
    <col customWidth="1" min="2" max="2" width="36.43"/>
    <col customWidth="1" min="3" max="4" width="17.14"/>
    <col customWidth="1" min="5" max="8" width="16.14"/>
    <col customWidth="1" min="9" max="9" width="16.0"/>
    <col customWidth="1" min="10" max="10" width="15.29"/>
    <col customWidth="1" min="11" max="11" width="3.43"/>
    <col customWidth="1" min="12" max="27" width="11.4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25" t="s">
        <v>17</v>
      </c>
      <c r="C2" s="1"/>
      <c r="D2" s="1"/>
      <c r="E2" s="1"/>
      <c r="F2" s="1"/>
      <c r="G2" s="1"/>
      <c r="H2" s="1"/>
      <c r="I2" s="1"/>
      <c r="J2" s="1"/>
      <c r="K2" s="1"/>
      <c r="L2" s="1"/>
      <c r="M2" s="1"/>
      <c r="N2" s="1"/>
      <c r="O2" s="1"/>
      <c r="P2" s="1"/>
      <c r="Q2" s="1"/>
      <c r="R2" s="1"/>
      <c r="S2" s="1"/>
      <c r="T2" s="1"/>
      <c r="U2" s="1"/>
      <c r="V2" s="1"/>
      <c r="W2" s="1"/>
      <c r="X2" s="1"/>
      <c r="Y2" s="1"/>
      <c r="Z2" s="1"/>
      <c r="AA2" s="1"/>
    </row>
    <row r="3">
      <c r="A3" s="1"/>
      <c r="B3" s="26"/>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1"/>
      <c r="I4" s="1"/>
      <c r="J4" s="1"/>
      <c r="K4" s="1"/>
      <c r="L4" s="1"/>
      <c r="M4" s="1"/>
      <c r="N4" s="1"/>
      <c r="O4" s="1"/>
      <c r="P4" s="1"/>
      <c r="Q4" s="1"/>
      <c r="R4" s="1"/>
      <c r="S4" s="1"/>
      <c r="T4" s="1"/>
      <c r="U4" s="1"/>
      <c r="V4" s="1"/>
      <c r="W4" s="1"/>
      <c r="X4" s="1"/>
      <c r="Y4" s="1"/>
      <c r="Z4" s="1"/>
      <c r="AA4" s="1"/>
    </row>
    <row r="5">
      <c r="A5" s="1"/>
      <c r="B5" s="27" t="s">
        <v>18</v>
      </c>
      <c r="C5" s="28"/>
      <c r="D5" s="28"/>
      <c r="E5" s="28"/>
      <c r="F5" s="28"/>
      <c r="G5" s="28"/>
      <c r="H5" s="28"/>
      <c r="I5" s="28"/>
      <c r="J5" s="29"/>
      <c r="K5" s="30"/>
      <c r="L5" s="1"/>
      <c r="M5" s="1"/>
      <c r="N5" s="1"/>
      <c r="O5" s="1"/>
      <c r="P5" s="1"/>
      <c r="Q5" s="1"/>
      <c r="R5" s="1"/>
      <c r="S5" s="1"/>
      <c r="T5" s="1"/>
      <c r="U5" s="1"/>
      <c r="V5" s="1"/>
      <c r="W5" s="1"/>
      <c r="X5" s="1"/>
      <c r="Y5" s="1"/>
      <c r="Z5" s="1"/>
      <c r="AA5" s="1"/>
    </row>
    <row r="6">
      <c r="A6" s="1"/>
      <c r="B6" s="1"/>
      <c r="C6" s="1"/>
      <c r="D6" s="1"/>
      <c r="E6" s="1"/>
      <c r="F6" s="1"/>
      <c r="G6" s="1"/>
      <c r="H6" s="1"/>
      <c r="I6" s="1"/>
      <c r="J6" s="31"/>
      <c r="K6" s="31"/>
      <c r="L6" s="1"/>
      <c r="M6" s="1"/>
      <c r="N6" s="1"/>
      <c r="O6" s="1"/>
      <c r="P6" s="1"/>
      <c r="Q6" s="1"/>
      <c r="R6" s="1"/>
      <c r="S6" s="1"/>
      <c r="T6" s="1"/>
      <c r="U6" s="1"/>
      <c r="V6" s="1"/>
      <c r="W6" s="1"/>
      <c r="X6" s="1"/>
      <c r="Y6" s="1"/>
      <c r="Z6" s="1"/>
      <c r="AA6" s="1"/>
    </row>
    <row r="7">
      <c r="A7" s="1"/>
      <c r="B7" s="32" t="s">
        <v>19</v>
      </c>
      <c r="C7" s="33">
        <v>45505.0</v>
      </c>
      <c r="D7" s="1"/>
      <c r="E7" s="1"/>
      <c r="F7" s="1"/>
      <c r="G7" s="1"/>
      <c r="H7" s="1"/>
      <c r="I7" s="1"/>
      <c r="J7" s="1"/>
      <c r="K7" s="1"/>
      <c r="L7" s="1"/>
      <c r="M7" s="1"/>
      <c r="N7" s="1"/>
      <c r="O7" s="1"/>
      <c r="P7" s="1"/>
      <c r="Q7" s="1"/>
      <c r="R7" s="1"/>
      <c r="S7" s="1"/>
      <c r="T7" s="1"/>
      <c r="U7" s="1"/>
      <c r="V7" s="1"/>
      <c r="W7" s="1"/>
      <c r="X7" s="1"/>
      <c r="Y7" s="1"/>
      <c r="Z7" s="1"/>
      <c r="AA7" s="1"/>
    </row>
    <row r="8">
      <c r="A8" s="1"/>
      <c r="B8" s="1"/>
      <c r="C8" s="1"/>
      <c r="D8" s="1"/>
      <c r="E8" s="1"/>
      <c r="F8" s="1"/>
      <c r="G8" s="1"/>
      <c r="H8" s="1"/>
      <c r="I8" s="1"/>
      <c r="J8" s="1"/>
      <c r="K8" s="1"/>
      <c r="L8" s="1"/>
      <c r="M8" s="1"/>
      <c r="N8" s="1"/>
      <c r="O8" s="1"/>
      <c r="P8" s="1"/>
      <c r="Q8" s="1"/>
      <c r="R8" s="1"/>
      <c r="S8" s="1"/>
      <c r="T8" s="1"/>
      <c r="U8" s="1"/>
      <c r="V8" s="1"/>
      <c r="W8" s="1"/>
      <c r="X8" s="1"/>
      <c r="Y8" s="1"/>
      <c r="Z8" s="1"/>
      <c r="AA8" s="1"/>
    </row>
    <row r="9" ht="15.0" customHeight="1">
      <c r="A9" s="1"/>
      <c r="B9" s="34" t="s">
        <v>20</v>
      </c>
      <c r="C9" s="1"/>
      <c r="D9" s="1"/>
      <c r="E9" s="1"/>
      <c r="F9" s="1"/>
      <c r="G9" s="1"/>
      <c r="H9" s="1"/>
      <c r="I9" s="1"/>
      <c r="J9" s="1"/>
      <c r="K9" s="31"/>
      <c r="L9" s="1"/>
      <c r="M9" s="1"/>
      <c r="N9" s="1"/>
      <c r="O9" s="1"/>
      <c r="P9" s="1"/>
      <c r="Q9" s="1"/>
      <c r="R9" s="1"/>
      <c r="S9" s="1"/>
      <c r="T9" s="1"/>
      <c r="U9" s="1"/>
      <c r="V9" s="1"/>
      <c r="W9" s="1"/>
      <c r="X9" s="1"/>
      <c r="Y9" s="1"/>
      <c r="Z9" s="1"/>
      <c r="AA9" s="1"/>
    </row>
    <row r="10">
      <c r="A10" s="1"/>
      <c r="B10" s="1"/>
      <c r="C10" s="1"/>
      <c r="D10" s="1"/>
      <c r="E10" s="1"/>
      <c r="F10" s="1"/>
      <c r="G10" s="1"/>
      <c r="H10" s="1"/>
      <c r="I10" s="1"/>
      <c r="J10" s="1"/>
      <c r="K10" s="31"/>
      <c r="L10" s="1"/>
      <c r="M10" s="1"/>
      <c r="N10" s="1"/>
      <c r="O10" s="1"/>
      <c r="P10" s="1"/>
      <c r="Q10" s="1"/>
      <c r="R10" s="1"/>
      <c r="S10" s="1"/>
      <c r="T10" s="1"/>
      <c r="U10" s="1"/>
      <c r="V10" s="1"/>
      <c r="W10" s="1"/>
      <c r="X10" s="1"/>
      <c r="Y10" s="1"/>
      <c r="Z10" s="1"/>
      <c r="AA10" s="1"/>
    </row>
    <row r="11" ht="95.25" customHeight="1">
      <c r="A11" s="1"/>
      <c r="B11" s="35" t="s">
        <v>21</v>
      </c>
      <c r="C11" s="28"/>
      <c r="D11" s="28"/>
      <c r="E11" s="28"/>
      <c r="F11" s="28"/>
      <c r="G11" s="28"/>
      <c r="H11" s="28"/>
      <c r="I11" s="28"/>
      <c r="J11" s="29"/>
      <c r="K11" s="36"/>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31"/>
      <c r="L12" s="1"/>
      <c r="M12" s="1"/>
      <c r="N12" s="1"/>
      <c r="O12" s="1"/>
      <c r="P12" s="1"/>
      <c r="Q12" s="1"/>
      <c r="R12" s="1"/>
      <c r="S12" s="1"/>
      <c r="T12" s="1"/>
      <c r="U12" s="1"/>
      <c r="V12" s="1"/>
      <c r="W12" s="1"/>
      <c r="X12" s="1"/>
      <c r="Y12" s="1"/>
      <c r="Z12" s="1"/>
      <c r="AA12" s="1"/>
    </row>
    <row r="13">
      <c r="A13" s="1"/>
      <c r="B13" s="37" t="s">
        <v>22</v>
      </c>
      <c r="C13" s="38" t="s">
        <v>23</v>
      </c>
      <c r="D13" s="37" t="s">
        <v>24</v>
      </c>
      <c r="E13" s="37" t="s">
        <v>25</v>
      </c>
      <c r="F13" s="37" t="s">
        <v>26</v>
      </c>
      <c r="G13" s="37" t="s">
        <v>27</v>
      </c>
      <c r="H13" s="1"/>
      <c r="I13" s="1"/>
      <c r="J13" s="1"/>
      <c r="K13" s="1"/>
      <c r="L13" s="1"/>
      <c r="M13" s="1"/>
      <c r="N13" s="1"/>
      <c r="O13" s="1"/>
      <c r="P13" s="1"/>
      <c r="Q13" s="1"/>
      <c r="R13" s="1"/>
      <c r="S13" s="1"/>
      <c r="T13" s="1"/>
      <c r="U13" s="1"/>
      <c r="V13" s="1"/>
      <c r="W13" s="1"/>
      <c r="X13" s="1"/>
      <c r="Y13" s="1"/>
      <c r="Z13" s="1"/>
      <c r="AA13" s="1"/>
    </row>
    <row r="14">
      <c r="A14" s="1"/>
      <c r="B14" s="39" t="s">
        <v>28</v>
      </c>
      <c r="C14" s="40">
        <v>15000.0</v>
      </c>
      <c r="D14" s="41">
        <v>0.0</v>
      </c>
      <c r="E14" s="41">
        <v>0.0</v>
      </c>
      <c r="F14" s="42">
        <v>0.0</v>
      </c>
      <c r="G14" s="43">
        <f t="shared" ref="G14:G25" si="1">1-F14</f>
        <v>1</v>
      </c>
      <c r="H14" s="1"/>
      <c r="I14" s="1"/>
      <c r="J14" s="1"/>
      <c r="K14" s="1"/>
      <c r="L14" s="1"/>
      <c r="M14" s="1"/>
      <c r="N14" s="1"/>
      <c r="O14" s="1"/>
      <c r="P14" s="1"/>
      <c r="Q14" s="1"/>
      <c r="R14" s="1"/>
      <c r="S14" s="1"/>
      <c r="T14" s="1"/>
      <c r="U14" s="1"/>
      <c r="V14" s="1"/>
      <c r="W14" s="1"/>
      <c r="X14" s="1"/>
      <c r="Y14" s="1"/>
      <c r="Z14" s="1"/>
      <c r="AA14" s="1"/>
    </row>
    <row r="15">
      <c r="A15" s="1"/>
      <c r="B15" s="39" t="s">
        <v>29</v>
      </c>
      <c r="C15" s="40">
        <v>25000.0</v>
      </c>
      <c r="D15" s="41">
        <v>0.0</v>
      </c>
      <c r="E15" s="41">
        <v>0.0</v>
      </c>
      <c r="F15" s="42">
        <v>0.0</v>
      </c>
      <c r="G15" s="43">
        <f t="shared" si="1"/>
        <v>1</v>
      </c>
      <c r="H15" s="1"/>
      <c r="I15" s="1"/>
      <c r="J15" s="1"/>
      <c r="K15" s="1"/>
      <c r="L15" s="1"/>
      <c r="M15" s="1"/>
      <c r="N15" s="1"/>
      <c r="O15" s="1"/>
      <c r="P15" s="1"/>
      <c r="Q15" s="1"/>
      <c r="R15" s="1"/>
      <c r="S15" s="1"/>
      <c r="T15" s="1"/>
      <c r="U15" s="1"/>
      <c r="V15" s="1"/>
      <c r="W15" s="1"/>
      <c r="X15" s="1"/>
      <c r="Y15" s="1"/>
      <c r="Z15" s="1"/>
      <c r="AA15" s="1"/>
    </row>
    <row r="16">
      <c r="A16" s="1"/>
      <c r="B16" s="39" t="s">
        <v>30</v>
      </c>
      <c r="C16" s="40">
        <v>12000.0</v>
      </c>
      <c r="D16" s="41">
        <v>0.0</v>
      </c>
      <c r="E16" s="41">
        <v>0.0</v>
      </c>
      <c r="F16" s="42">
        <v>0.0</v>
      </c>
      <c r="G16" s="43">
        <f t="shared" si="1"/>
        <v>1</v>
      </c>
      <c r="H16" s="1"/>
      <c r="I16" s="1"/>
      <c r="J16" s="1"/>
      <c r="K16" s="1"/>
      <c r="L16" s="1"/>
      <c r="M16" s="1"/>
      <c r="N16" s="1"/>
      <c r="O16" s="1"/>
      <c r="P16" s="1"/>
      <c r="Q16" s="1"/>
      <c r="R16" s="1"/>
      <c r="S16" s="1"/>
      <c r="T16" s="1"/>
      <c r="U16" s="1"/>
      <c r="V16" s="1"/>
      <c r="W16" s="1"/>
      <c r="X16" s="1"/>
      <c r="Y16" s="1"/>
      <c r="Z16" s="1"/>
      <c r="AA16" s="1"/>
    </row>
    <row r="17">
      <c r="A17" s="1"/>
      <c r="B17" s="39" t="s">
        <v>31</v>
      </c>
      <c r="C17" s="40">
        <v>8000.0</v>
      </c>
      <c r="D17" s="41">
        <v>0.0</v>
      </c>
      <c r="E17" s="41">
        <v>0.0</v>
      </c>
      <c r="F17" s="42">
        <v>0.0</v>
      </c>
      <c r="G17" s="43">
        <f t="shared" si="1"/>
        <v>1</v>
      </c>
      <c r="H17" s="1"/>
      <c r="I17" s="1"/>
      <c r="J17" s="1"/>
      <c r="K17" s="1"/>
      <c r="L17" s="1"/>
      <c r="M17" s="1"/>
      <c r="N17" s="1"/>
      <c r="O17" s="1"/>
      <c r="P17" s="1"/>
      <c r="Q17" s="1"/>
      <c r="R17" s="1"/>
      <c r="S17" s="1"/>
      <c r="T17" s="1"/>
      <c r="U17" s="1"/>
      <c r="V17" s="1"/>
      <c r="W17" s="1"/>
      <c r="X17" s="1"/>
      <c r="Y17" s="1"/>
      <c r="Z17" s="1"/>
      <c r="AA17" s="1"/>
    </row>
    <row r="18">
      <c r="A18" s="1"/>
      <c r="B18" s="39" t="s">
        <v>32</v>
      </c>
      <c r="C18" s="40">
        <v>10000.0</v>
      </c>
      <c r="D18" s="41">
        <v>0.0</v>
      </c>
      <c r="E18" s="41">
        <v>0.0</v>
      </c>
      <c r="F18" s="42">
        <v>0.0</v>
      </c>
      <c r="G18" s="43">
        <f t="shared" si="1"/>
        <v>1</v>
      </c>
      <c r="H18" s="1"/>
      <c r="I18" s="1"/>
      <c r="J18" s="1"/>
      <c r="K18" s="1"/>
      <c r="L18" s="1"/>
      <c r="M18" s="1"/>
      <c r="N18" s="1"/>
      <c r="O18" s="1"/>
      <c r="P18" s="1"/>
      <c r="Q18" s="1"/>
      <c r="R18" s="1"/>
      <c r="S18" s="1"/>
      <c r="T18" s="1"/>
      <c r="U18" s="1"/>
      <c r="V18" s="1"/>
      <c r="W18" s="1"/>
      <c r="X18" s="1"/>
      <c r="Y18" s="1"/>
      <c r="Z18" s="1"/>
      <c r="AA18" s="1"/>
    </row>
    <row r="19">
      <c r="A19" s="1"/>
      <c r="B19" s="39" t="s">
        <v>33</v>
      </c>
      <c r="C19" s="40">
        <v>3000.0</v>
      </c>
      <c r="D19" s="41">
        <v>0.0</v>
      </c>
      <c r="E19" s="41">
        <v>0.0</v>
      </c>
      <c r="F19" s="42">
        <v>0.0</v>
      </c>
      <c r="G19" s="43">
        <f t="shared" si="1"/>
        <v>1</v>
      </c>
      <c r="H19" s="1"/>
      <c r="I19" s="1"/>
      <c r="J19" s="1"/>
      <c r="K19" s="1"/>
      <c r="L19" s="1"/>
      <c r="M19" s="1"/>
      <c r="N19" s="1"/>
      <c r="O19" s="1"/>
      <c r="P19" s="1"/>
      <c r="Q19" s="1"/>
      <c r="R19" s="1"/>
      <c r="S19" s="1"/>
      <c r="T19" s="1"/>
      <c r="U19" s="1"/>
      <c r="V19" s="1"/>
      <c r="W19" s="1"/>
      <c r="X19" s="1"/>
      <c r="Y19" s="1"/>
      <c r="Z19" s="1"/>
      <c r="AA19" s="1"/>
    </row>
    <row r="20">
      <c r="A20" s="1"/>
      <c r="B20" s="39"/>
      <c r="C20" s="44"/>
      <c r="D20" s="45"/>
      <c r="E20" s="45"/>
      <c r="F20" s="46"/>
      <c r="G20" s="43">
        <f t="shared" si="1"/>
        <v>1</v>
      </c>
      <c r="H20" s="1"/>
      <c r="I20" s="1"/>
      <c r="J20" s="1"/>
      <c r="K20" s="1"/>
      <c r="L20" s="1"/>
      <c r="M20" s="1"/>
      <c r="N20" s="1"/>
      <c r="O20" s="1"/>
      <c r="P20" s="1"/>
      <c r="Q20" s="1"/>
      <c r="R20" s="1"/>
      <c r="S20" s="1"/>
      <c r="T20" s="1"/>
      <c r="U20" s="1"/>
      <c r="V20" s="1"/>
      <c r="W20" s="1"/>
      <c r="X20" s="1"/>
      <c r="Y20" s="1"/>
      <c r="Z20" s="1"/>
      <c r="AA20" s="1"/>
    </row>
    <row r="21" ht="15.75" customHeight="1">
      <c r="A21" s="1"/>
      <c r="B21" s="39"/>
      <c r="C21" s="44"/>
      <c r="D21" s="45"/>
      <c r="E21" s="45"/>
      <c r="F21" s="46"/>
      <c r="G21" s="43">
        <f t="shared" si="1"/>
        <v>1</v>
      </c>
      <c r="H21" s="1"/>
      <c r="I21" s="1"/>
      <c r="J21" s="1"/>
      <c r="K21" s="1"/>
      <c r="L21" s="1"/>
      <c r="M21" s="1"/>
      <c r="N21" s="1"/>
      <c r="O21" s="1"/>
      <c r="P21" s="1"/>
      <c r="Q21" s="1"/>
      <c r="R21" s="1"/>
      <c r="S21" s="1"/>
      <c r="T21" s="1"/>
      <c r="U21" s="1"/>
      <c r="V21" s="1"/>
      <c r="W21" s="1"/>
      <c r="X21" s="1"/>
      <c r="Y21" s="1"/>
      <c r="Z21" s="1"/>
      <c r="AA21" s="1"/>
    </row>
    <row r="22" ht="15.75" customHeight="1">
      <c r="A22" s="1"/>
      <c r="B22" s="39"/>
      <c r="C22" s="44"/>
      <c r="D22" s="45"/>
      <c r="E22" s="45"/>
      <c r="F22" s="46"/>
      <c r="G22" s="43">
        <f t="shared" si="1"/>
        <v>1</v>
      </c>
      <c r="H22" s="1"/>
      <c r="I22" s="1"/>
      <c r="J22" s="1"/>
      <c r="K22" s="1"/>
      <c r="L22" s="1"/>
      <c r="M22" s="1"/>
      <c r="N22" s="1"/>
      <c r="O22" s="1"/>
      <c r="P22" s="1"/>
      <c r="Q22" s="1"/>
      <c r="R22" s="1"/>
      <c r="S22" s="1"/>
      <c r="T22" s="1"/>
      <c r="U22" s="1"/>
      <c r="V22" s="1"/>
      <c r="W22" s="1"/>
      <c r="X22" s="1"/>
      <c r="Y22" s="1"/>
      <c r="Z22" s="1"/>
      <c r="AA22" s="1"/>
    </row>
    <row r="23" ht="15.75" customHeight="1">
      <c r="A23" s="1"/>
      <c r="B23" s="39"/>
      <c r="C23" s="44"/>
      <c r="D23" s="45"/>
      <c r="E23" s="45"/>
      <c r="F23" s="46"/>
      <c r="G23" s="43">
        <f t="shared" si="1"/>
        <v>1</v>
      </c>
      <c r="H23" s="1"/>
      <c r="I23" s="1"/>
      <c r="J23" s="1"/>
      <c r="K23" s="1"/>
      <c r="L23" s="1"/>
      <c r="M23" s="1"/>
      <c r="N23" s="1"/>
      <c r="O23" s="1"/>
      <c r="P23" s="1"/>
      <c r="Q23" s="1"/>
      <c r="R23" s="1"/>
      <c r="S23" s="1"/>
      <c r="T23" s="1"/>
      <c r="U23" s="1"/>
      <c r="V23" s="1"/>
      <c r="W23" s="1"/>
      <c r="X23" s="1"/>
      <c r="Y23" s="1"/>
      <c r="Z23" s="1"/>
      <c r="AA23" s="1"/>
    </row>
    <row r="24" ht="15.75" customHeight="1">
      <c r="A24" s="1"/>
      <c r="B24" s="47"/>
      <c r="C24" s="44"/>
      <c r="D24" s="45"/>
      <c r="E24" s="45"/>
      <c r="F24" s="46"/>
      <c r="G24" s="43">
        <f t="shared" si="1"/>
        <v>1</v>
      </c>
      <c r="H24" s="1"/>
      <c r="I24" s="1"/>
      <c r="J24" s="1"/>
      <c r="K24" s="1"/>
      <c r="L24" s="1"/>
      <c r="M24" s="1"/>
      <c r="N24" s="1"/>
      <c r="O24" s="1"/>
      <c r="P24" s="1"/>
      <c r="Q24" s="1"/>
      <c r="R24" s="1"/>
      <c r="S24" s="1"/>
      <c r="T24" s="1"/>
      <c r="U24" s="1"/>
      <c r="V24" s="1"/>
      <c r="W24" s="1"/>
      <c r="X24" s="1"/>
      <c r="Y24" s="1"/>
      <c r="Z24" s="1"/>
      <c r="AA24" s="1"/>
    </row>
    <row r="25" ht="15.75" customHeight="1">
      <c r="A25" s="1"/>
      <c r="B25" s="47"/>
      <c r="C25" s="44"/>
      <c r="D25" s="45"/>
      <c r="E25" s="45"/>
      <c r="F25" s="46"/>
      <c r="G25" s="43">
        <f t="shared" si="1"/>
        <v>1</v>
      </c>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31"/>
      <c r="L26" s="1"/>
      <c r="M26" s="1"/>
      <c r="N26" s="1"/>
      <c r="O26" s="1"/>
      <c r="P26" s="1"/>
      <c r="Q26" s="1"/>
      <c r="R26" s="1"/>
      <c r="S26" s="1"/>
      <c r="T26" s="1"/>
      <c r="U26" s="1"/>
      <c r="V26" s="1"/>
      <c r="W26" s="1"/>
      <c r="X26" s="1"/>
      <c r="Y26" s="1"/>
      <c r="Z26" s="1"/>
      <c r="AA26" s="1"/>
    </row>
    <row r="27" ht="15.0" customHeight="1">
      <c r="A27" s="1"/>
      <c r="B27" s="34" t="s">
        <v>34</v>
      </c>
      <c r="C27" s="1"/>
      <c r="D27" s="1"/>
      <c r="E27" s="1"/>
      <c r="F27" s="1"/>
      <c r="G27" s="1"/>
      <c r="H27" s="1"/>
      <c r="I27" s="48"/>
      <c r="J27" s="31"/>
      <c r="K27" s="31"/>
      <c r="L27" s="1"/>
      <c r="M27" s="1"/>
      <c r="N27" s="1"/>
      <c r="O27" s="1"/>
      <c r="P27" s="1"/>
      <c r="Q27" s="1"/>
      <c r="R27" s="1"/>
      <c r="S27" s="1"/>
      <c r="T27" s="1"/>
      <c r="U27" s="1"/>
      <c r="V27" s="1"/>
      <c r="W27" s="1"/>
      <c r="X27" s="1"/>
      <c r="Y27" s="1"/>
      <c r="Z27" s="1"/>
      <c r="AA27" s="1"/>
    </row>
    <row r="28" ht="15.0" customHeight="1">
      <c r="A28" s="1"/>
      <c r="B28" s="49"/>
      <c r="C28" s="1"/>
      <c r="D28" s="1"/>
      <c r="E28" s="1"/>
      <c r="F28" s="49"/>
      <c r="G28" s="49"/>
      <c r="H28" s="1"/>
      <c r="I28" s="48"/>
      <c r="J28" s="31"/>
      <c r="K28" s="31"/>
      <c r="L28" s="1"/>
      <c r="M28" s="1"/>
      <c r="N28" s="1"/>
      <c r="O28" s="1"/>
      <c r="P28" s="1"/>
      <c r="Q28" s="1"/>
      <c r="R28" s="1"/>
      <c r="S28" s="1"/>
      <c r="T28" s="1"/>
      <c r="U28" s="1"/>
      <c r="V28" s="1"/>
      <c r="W28" s="1"/>
      <c r="X28" s="1"/>
      <c r="Y28" s="1"/>
      <c r="Z28" s="1"/>
      <c r="AA28" s="1"/>
    </row>
    <row r="29" ht="60.75" customHeight="1">
      <c r="A29" s="1"/>
      <c r="B29" s="50" t="s">
        <v>35</v>
      </c>
      <c r="C29" s="28"/>
      <c r="D29" s="28"/>
      <c r="E29" s="28"/>
      <c r="F29" s="28"/>
      <c r="G29" s="28"/>
      <c r="H29" s="28"/>
      <c r="I29" s="28"/>
      <c r="J29" s="29"/>
      <c r="K29" s="31"/>
      <c r="L29" s="1"/>
      <c r="M29" s="1"/>
      <c r="N29" s="1"/>
      <c r="O29" s="1"/>
      <c r="P29" s="1"/>
      <c r="Q29" s="1"/>
      <c r="R29" s="1"/>
      <c r="S29" s="1"/>
      <c r="T29" s="1"/>
      <c r="U29" s="1"/>
      <c r="V29" s="1"/>
      <c r="W29" s="1"/>
      <c r="X29" s="1"/>
      <c r="Y29" s="1"/>
      <c r="Z29" s="1"/>
      <c r="AA29" s="1"/>
    </row>
    <row r="30" ht="15.75" customHeight="1">
      <c r="A30" s="1"/>
      <c r="B30" s="1"/>
      <c r="C30" s="1"/>
      <c r="D30" s="1"/>
      <c r="E30" s="1"/>
      <c r="F30" s="1"/>
      <c r="G30" s="1"/>
      <c r="H30" s="48"/>
      <c r="I30" s="48"/>
      <c r="J30" s="31"/>
      <c r="K30" s="31"/>
      <c r="L30" s="1"/>
      <c r="M30" s="1"/>
      <c r="N30" s="1"/>
      <c r="O30" s="1"/>
      <c r="P30" s="1"/>
      <c r="Q30" s="1"/>
      <c r="R30" s="1"/>
      <c r="S30" s="1"/>
      <c r="T30" s="1"/>
      <c r="U30" s="1"/>
      <c r="V30" s="1"/>
      <c r="W30" s="1"/>
      <c r="X30" s="1"/>
      <c r="Y30" s="1"/>
      <c r="Z30" s="1"/>
      <c r="AA30" s="1"/>
    </row>
    <row r="31" ht="59.25" customHeight="1">
      <c r="A31" s="1"/>
      <c r="B31" s="37" t="s">
        <v>22</v>
      </c>
      <c r="C31" s="38" t="s">
        <v>36</v>
      </c>
      <c r="D31" s="37" t="s">
        <v>24</v>
      </c>
      <c r="E31" s="37" t="s">
        <v>25</v>
      </c>
      <c r="F31" s="37" t="s">
        <v>26</v>
      </c>
      <c r="G31" s="37" t="s">
        <v>27</v>
      </c>
      <c r="H31" s="1"/>
      <c r="I31" s="31"/>
      <c r="J31" s="31"/>
      <c r="K31" s="31"/>
      <c r="L31" s="1"/>
      <c r="M31" s="1"/>
      <c r="N31" s="1"/>
      <c r="O31" s="1"/>
      <c r="P31" s="1"/>
      <c r="Q31" s="1"/>
      <c r="R31" s="1"/>
      <c r="S31" s="1"/>
      <c r="T31" s="1"/>
      <c r="U31" s="1"/>
      <c r="V31" s="1"/>
      <c r="W31" s="1"/>
      <c r="X31" s="1"/>
      <c r="Y31" s="1"/>
      <c r="Z31" s="1"/>
      <c r="AA31" s="1"/>
    </row>
    <row r="32" ht="15.75" customHeight="1">
      <c r="A32" s="1"/>
      <c r="B32" s="51" t="str">
        <f t="shared" ref="B32:B43" si="2">B14</f>
        <v> Abonnement Basique</v>
      </c>
      <c r="C32" s="40">
        <v>15000.0</v>
      </c>
      <c r="D32" s="41">
        <v>0.0</v>
      </c>
      <c r="E32" s="41"/>
      <c r="F32" s="42"/>
      <c r="G32" s="43">
        <f t="shared" ref="G32:G43" si="3">1-F32</f>
        <v>1</v>
      </c>
      <c r="H32" s="1"/>
      <c r="I32" s="31"/>
      <c r="J32" s="31"/>
      <c r="K32" s="31"/>
      <c r="L32" s="1"/>
      <c r="M32" s="1"/>
      <c r="N32" s="1"/>
      <c r="O32" s="1"/>
      <c r="P32" s="1"/>
      <c r="Q32" s="1"/>
      <c r="R32" s="1"/>
      <c r="S32" s="1"/>
      <c r="T32" s="1"/>
      <c r="U32" s="1"/>
      <c r="V32" s="1"/>
      <c r="W32" s="1"/>
      <c r="X32" s="1"/>
      <c r="Y32" s="1"/>
      <c r="Z32" s="1"/>
      <c r="AA32" s="1"/>
    </row>
    <row r="33" ht="15.75" customHeight="1">
      <c r="A33" s="1"/>
      <c r="B33" s="51" t="str">
        <f t="shared" si="2"/>
        <v>Abonnement Premium</v>
      </c>
      <c r="C33" s="40">
        <v>25000.0</v>
      </c>
      <c r="D33" s="41">
        <v>0.0</v>
      </c>
      <c r="E33" s="41"/>
      <c r="F33" s="42"/>
      <c r="G33" s="43">
        <f t="shared" si="3"/>
        <v>1</v>
      </c>
      <c r="H33" s="1"/>
      <c r="I33" s="52"/>
      <c r="J33" s="31"/>
      <c r="K33" s="31"/>
      <c r="L33" s="1"/>
      <c r="M33" s="1"/>
      <c r="N33" s="1"/>
      <c r="O33" s="1"/>
      <c r="P33" s="1"/>
      <c r="Q33" s="1"/>
      <c r="R33" s="1"/>
      <c r="S33" s="1"/>
      <c r="T33" s="1"/>
      <c r="U33" s="1"/>
      <c r="V33" s="1"/>
      <c r="W33" s="1"/>
      <c r="X33" s="1"/>
      <c r="Y33" s="1"/>
      <c r="Z33" s="1"/>
      <c r="AA33" s="1"/>
    </row>
    <row r="34" ht="15.75" customHeight="1">
      <c r="A34" s="1"/>
      <c r="B34" s="51" t="str">
        <f t="shared" si="2"/>
        <v>Conseil Personnalisé</v>
      </c>
      <c r="C34" s="40">
        <v>12000.0</v>
      </c>
      <c r="D34" s="41">
        <v>0.0</v>
      </c>
      <c r="E34" s="45"/>
      <c r="F34" s="46"/>
      <c r="G34" s="43">
        <f t="shared" si="3"/>
        <v>1</v>
      </c>
      <c r="H34" s="1"/>
      <c r="I34" s="31"/>
      <c r="J34" s="31"/>
      <c r="K34" s="31"/>
      <c r="L34" s="1"/>
      <c r="M34" s="1"/>
      <c r="N34" s="1"/>
      <c r="O34" s="1"/>
      <c r="P34" s="1"/>
      <c r="Q34" s="1"/>
      <c r="R34" s="1"/>
      <c r="S34" s="1"/>
      <c r="T34" s="1"/>
      <c r="U34" s="1"/>
      <c r="V34" s="1"/>
      <c r="W34" s="1"/>
      <c r="X34" s="1"/>
      <c r="Y34" s="1"/>
      <c r="Z34" s="1"/>
      <c r="AA34" s="1"/>
    </row>
    <row r="35" ht="15.75" customHeight="1">
      <c r="A35" s="1"/>
      <c r="B35" s="51" t="str">
        <f t="shared" si="2"/>
        <v>Plateforme de Marché en Ligne</v>
      </c>
      <c r="C35" s="40">
        <v>8000.0</v>
      </c>
      <c r="D35" s="41">
        <v>0.0</v>
      </c>
      <c r="E35" s="45"/>
      <c r="F35" s="46"/>
      <c r="G35" s="43">
        <f t="shared" si="3"/>
        <v>1</v>
      </c>
      <c r="H35" s="1"/>
      <c r="I35" s="31"/>
      <c r="J35" s="31"/>
      <c r="K35" s="31"/>
      <c r="L35" s="1"/>
      <c r="M35" s="1"/>
      <c r="N35" s="1"/>
      <c r="O35" s="1"/>
      <c r="P35" s="1"/>
      <c r="Q35" s="1"/>
      <c r="R35" s="1"/>
      <c r="S35" s="1"/>
      <c r="T35" s="1"/>
      <c r="U35" s="1"/>
      <c r="V35" s="1"/>
      <c r="W35" s="1"/>
      <c r="X35" s="1"/>
      <c r="Y35" s="1"/>
      <c r="Z35" s="1"/>
      <c r="AA35" s="1"/>
    </row>
    <row r="36" ht="15.75" customHeight="1">
      <c r="A36" s="1"/>
      <c r="B36" s="51" t="str">
        <f t="shared" si="2"/>
        <v>Formations et Ateliers</v>
      </c>
      <c r="C36" s="40">
        <v>10000.0</v>
      </c>
      <c r="D36" s="41">
        <v>0.0</v>
      </c>
      <c r="E36" s="45"/>
      <c r="F36" s="46"/>
      <c r="G36" s="43">
        <f t="shared" si="3"/>
        <v>1</v>
      </c>
      <c r="H36" s="1"/>
      <c r="I36" s="31"/>
      <c r="J36" s="31"/>
      <c r="K36" s="31"/>
      <c r="L36" s="1"/>
      <c r="M36" s="1"/>
      <c r="N36" s="1"/>
      <c r="O36" s="1"/>
      <c r="P36" s="1"/>
      <c r="Q36" s="1"/>
      <c r="R36" s="1"/>
      <c r="S36" s="1"/>
      <c r="T36" s="1"/>
      <c r="U36" s="1"/>
      <c r="V36" s="1"/>
      <c r="W36" s="1"/>
      <c r="X36" s="1"/>
      <c r="Y36" s="1"/>
      <c r="Z36" s="1"/>
      <c r="AA36" s="1"/>
    </row>
    <row r="37" ht="15.75" customHeight="1">
      <c r="A37" s="1"/>
      <c r="B37" s="51" t="str">
        <f t="shared" si="2"/>
        <v>Commission ventes 2%</v>
      </c>
      <c r="C37" s="40">
        <v>3000.0</v>
      </c>
      <c r="D37" s="41">
        <v>0.0</v>
      </c>
      <c r="E37" s="45"/>
      <c r="F37" s="46"/>
      <c r="G37" s="43">
        <f t="shared" si="3"/>
        <v>1</v>
      </c>
      <c r="H37" s="1"/>
      <c r="I37" s="31"/>
      <c r="J37" s="31"/>
      <c r="K37" s="31"/>
      <c r="L37" s="1"/>
      <c r="M37" s="1"/>
      <c r="N37" s="1"/>
      <c r="O37" s="1"/>
      <c r="P37" s="1"/>
      <c r="Q37" s="1"/>
      <c r="R37" s="1"/>
      <c r="S37" s="1"/>
      <c r="T37" s="1"/>
      <c r="U37" s="1"/>
      <c r="V37" s="1"/>
      <c r="W37" s="1"/>
      <c r="X37" s="1"/>
      <c r="Y37" s="1"/>
      <c r="Z37" s="1"/>
      <c r="AA37" s="1"/>
    </row>
    <row r="38" ht="15.75" customHeight="1">
      <c r="A38" s="1"/>
      <c r="B38" s="51" t="str">
        <f t="shared" si="2"/>
        <v/>
      </c>
      <c r="C38" s="40"/>
      <c r="D38" s="45"/>
      <c r="E38" s="45"/>
      <c r="F38" s="46"/>
      <c r="G38" s="43">
        <f t="shared" si="3"/>
        <v>1</v>
      </c>
      <c r="H38" s="1"/>
      <c r="I38" s="31"/>
      <c r="J38" s="31"/>
      <c r="K38" s="31"/>
      <c r="L38" s="1"/>
      <c r="M38" s="1"/>
      <c r="N38" s="1"/>
      <c r="O38" s="1"/>
      <c r="P38" s="1"/>
      <c r="Q38" s="1"/>
      <c r="R38" s="1"/>
      <c r="S38" s="1"/>
      <c r="T38" s="1"/>
      <c r="U38" s="1"/>
      <c r="V38" s="1"/>
      <c r="W38" s="1"/>
      <c r="X38" s="1"/>
      <c r="Y38" s="1"/>
      <c r="Z38" s="1"/>
      <c r="AA38" s="1"/>
    </row>
    <row r="39" ht="15.75" customHeight="1">
      <c r="A39" s="1"/>
      <c r="B39" s="51" t="str">
        <f t="shared" si="2"/>
        <v/>
      </c>
      <c r="C39" s="40"/>
      <c r="D39" s="45"/>
      <c r="E39" s="45"/>
      <c r="F39" s="46"/>
      <c r="G39" s="43">
        <f t="shared" si="3"/>
        <v>1</v>
      </c>
      <c r="H39" s="1"/>
      <c r="I39" s="31"/>
      <c r="J39" s="31"/>
      <c r="K39" s="31"/>
      <c r="L39" s="1"/>
      <c r="M39" s="1"/>
      <c r="N39" s="1"/>
      <c r="O39" s="1"/>
      <c r="P39" s="1"/>
      <c r="Q39" s="1"/>
      <c r="R39" s="1"/>
      <c r="S39" s="1"/>
      <c r="T39" s="1"/>
      <c r="U39" s="1"/>
      <c r="V39" s="1"/>
      <c r="W39" s="1"/>
      <c r="X39" s="1"/>
      <c r="Y39" s="1"/>
      <c r="Z39" s="1"/>
      <c r="AA39" s="1"/>
    </row>
    <row r="40" ht="15.75" customHeight="1">
      <c r="A40" s="1"/>
      <c r="B40" s="51" t="str">
        <f t="shared" si="2"/>
        <v/>
      </c>
      <c r="C40" s="40"/>
      <c r="D40" s="45"/>
      <c r="E40" s="45"/>
      <c r="F40" s="46"/>
      <c r="G40" s="43">
        <f t="shared" si="3"/>
        <v>1</v>
      </c>
      <c r="H40" s="1"/>
      <c r="I40" s="31"/>
      <c r="J40" s="31"/>
      <c r="K40" s="31"/>
      <c r="L40" s="1"/>
      <c r="M40" s="1"/>
      <c r="N40" s="1"/>
      <c r="O40" s="1"/>
      <c r="P40" s="1"/>
      <c r="Q40" s="1"/>
      <c r="R40" s="1"/>
      <c r="S40" s="1"/>
      <c r="T40" s="1"/>
      <c r="U40" s="1"/>
      <c r="V40" s="1"/>
      <c r="W40" s="1"/>
      <c r="X40" s="1"/>
      <c r="Y40" s="1"/>
      <c r="Z40" s="1"/>
      <c r="AA40" s="1"/>
    </row>
    <row r="41" ht="15.75" customHeight="1">
      <c r="A41" s="1"/>
      <c r="B41" s="51" t="str">
        <f t="shared" si="2"/>
        <v/>
      </c>
      <c r="C41" s="40"/>
      <c r="D41" s="45"/>
      <c r="E41" s="45"/>
      <c r="F41" s="46"/>
      <c r="G41" s="43">
        <f t="shared" si="3"/>
        <v>1</v>
      </c>
      <c r="H41" s="1"/>
      <c r="I41" s="31"/>
      <c r="J41" s="31"/>
      <c r="K41" s="31"/>
      <c r="L41" s="1"/>
      <c r="M41" s="1"/>
      <c r="N41" s="1"/>
      <c r="O41" s="1"/>
      <c r="P41" s="1"/>
      <c r="Q41" s="1"/>
      <c r="R41" s="1"/>
      <c r="S41" s="1"/>
      <c r="T41" s="1"/>
      <c r="U41" s="1"/>
      <c r="V41" s="1"/>
      <c r="W41" s="1"/>
      <c r="X41" s="1"/>
      <c r="Y41" s="1"/>
      <c r="Z41" s="1"/>
      <c r="AA41" s="1"/>
    </row>
    <row r="42" ht="15.75" customHeight="1">
      <c r="A42" s="1"/>
      <c r="B42" s="51" t="str">
        <f t="shared" si="2"/>
        <v/>
      </c>
      <c r="C42" s="40"/>
      <c r="D42" s="45"/>
      <c r="E42" s="45"/>
      <c r="F42" s="46"/>
      <c r="G42" s="43">
        <f t="shared" si="3"/>
        <v>1</v>
      </c>
      <c r="H42" s="1"/>
      <c r="I42" s="31"/>
      <c r="J42" s="31"/>
      <c r="K42" s="31"/>
      <c r="L42" s="1"/>
      <c r="M42" s="1"/>
      <c r="N42" s="1"/>
      <c r="O42" s="1"/>
      <c r="P42" s="1"/>
      <c r="Q42" s="1"/>
      <c r="R42" s="1"/>
      <c r="S42" s="1"/>
      <c r="T42" s="1"/>
      <c r="U42" s="1"/>
      <c r="V42" s="1"/>
      <c r="W42" s="1"/>
      <c r="X42" s="1"/>
      <c r="Y42" s="1"/>
      <c r="Z42" s="1"/>
      <c r="AA42" s="1"/>
    </row>
    <row r="43" ht="15.75" customHeight="1">
      <c r="A43" s="1"/>
      <c r="B43" s="51" t="str">
        <f t="shared" si="2"/>
        <v/>
      </c>
      <c r="C43" s="40"/>
      <c r="D43" s="45"/>
      <c r="E43" s="45"/>
      <c r="F43" s="46"/>
      <c r="G43" s="43">
        <f t="shared" si="3"/>
        <v>1</v>
      </c>
      <c r="H43" s="1"/>
      <c r="I43" s="31"/>
      <c r="J43" s="31"/>
      <c r="K43" s="3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31"/>
      <c r="K44" s="31"/>
      <c r="L44" s="1"/>
      <c r="M44" s="1"/>
      <c r="N44" s="1"/>
      <c r="O44" s="1"/>
      <c r="P44" s="1"/>
      <c r="Q44" s="1"/>
      <c r="R44" s="1"/>
      <c r="S44" s="1"/>
      <c r="T44" s="1"/>
      <c r="U44" s="1"/>
      <c r="V44" s="1"/>
      <c r="W44" s="1"/>
      <c r="X44" s="1"/>
      <c r="Y44" s="1"/>
      <c r="Z44" s="1"/>
      <c r="AA44" s="1"/>
    </row>
    <row r="45" ht="15.75" customHeight="1">
      <c r="A45" s="1"/>
      <c r="B45" s="25" t="s">
        <v>37</v>
      </c>
      <c r="C45" s="1"/>
      <c r="D45" s="1"/>
      <c r="E45" s="1"/>
      <c r="F45" s="1"/>
      <c r="G45" s="1"/>
      <c r="H45" s="1"/>
      <c r="I45" s="1"/>
      <c r="J45" s="31"/>
      <c r="K45" s="31"/>
      <c r="L45" s="1"/>
      <c r="M45" s="1"/>
      <c r="N45" s="1"/>
      <c r="O45" s="1"/>
      <c r="P45" s="1"/>
      <c r="Q45" s="1"/>
      <c r="R45" s="1"/>
      <c r="S45" s="1"/>
      <c r="T45" s="1"/>
      <c r="U45" s="1"/>
      <c r="V45" s="1"/>
      <c r="W45" s="1"/>
      <c r="X45" s="1"/>
      <c r="Y45" s="1"/>
      <c r="Z45" s="1"/>
      <c r="AA45" s="1"/>
    </row>
    <row r="46" ht="15.75" customHeight="1">
      <c r="A46" s="1"/>
      <c r="B46" s="26"/>
      <c r="C46" s="1"/>
      <c r="D46" s="30"/>
      <c r="E46" s="30"/>
      <c r="F46" s="30"/>
      <c r="G46" s="30"/>
      <c r="H46" s="30"/>
      <c r="I46" s="30"/>
      <c r="J46" s="30"/>
      <c r="K46" s="30"/>
      <c r="L46" s="1"/>
      <c r="M46" s="1"/>
      <c r="N46" s="1"/>
      <c r="O46" s="1"/>
      <c r="P46" s="1"/>
      <c r="Q46" s="1"/>
      <c r="R46" s="1"/>
      <c r="S46" s="1"/>
      <c r="T46" s="1"/>
      <c r="U46" s="1"/>
      <c r="V46" s="1"/>
      <c r="W46" s="1"/>
      <c r="X46" s="1"/>
      <c r="Y46" s="1"/>
      <c r="Z46" s="1"/>
      <c r="AA46" s="1"/>
    </row>
    <row r="47" ht="15.75" customHeight="1">
      <c r="A47" s="1"/>
      <c r="B47" s="49"/>
      <c r="C47" s="1"/>
      <c r="D47" s="53"/>
      <c r="E47" s="53"/>
      <c r="F47" s="53"/>
      <c r="G47" s="53"/>
      <c r="H47" s="53"/>
      <c r="I47" s="53"/>
      <c r="J47" s="53"/>
      <c r="K47" s="53"/>
      <c r="L47" s="1"/>
      <c r="M47" s="1"/>
      <c r="N47" s="1"/>
      <c r="O47" s="1"/>
      <c r="P47" s="1"/>
      <c r="Q47" s="1"/>
      <c r="R47" s="1"/>
      <c r="S47" s="1"/>
      <c r="T47" s="1"/>
      <c r="U47" s="1"/>
      <c r="V47" s="1"/>
      <c r="W47" s="1"/>
      <c r="X47" s="1"/>
      <c r="Y47" s="1"/>
      <c r="Z47" s="1"/>
      <c r="AA47" s="1"/>
    </row>
    <row r="48" ht="15.75" customHeight="1">
      <c r="A48" s="1"/>
      <c r="B48" s="27" t="s">
        <v>38</v>
      </c>
      <c r="C48" s="28"/>
      <c r="D48" s="28"/>
      <c r="E48" s="28"/>
      <c r="F48" s="28"/>
      <c r="G48" s="28"/>
      <c r="H48" s="28"/>
      <c r="I48" s="28"/>
      <c r="J48" s="29"/>
      <c r="K48" s="30"/>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31"/>
      <c r="K49" s="31"/>
      <c r="L49" s="1"/>
      <c r="M49" s="1"/>
      <c r="N49" s="1"/>
      <c r="O49" s="1"/>
      <c r="P49" s="1"/>
      <c r="Q49" s="1"/>
      <c r="R49" s="1"/>
      <c r="S49" s="1"/>
      <c r="T49" s="1"/>
      <c r="U49" s="1"/>
      <c r="V49" s="1"/>
      <c r="W49" s="1"/>
      <c r="X49" s="1"/>
      <c r="Y49" s="1"/>
      <c r="Z49" s="1"/>
      <c r="AA49" s="1"/>
    </row>
    <row r="50" ht="15.75" customHeight="1">
      <c r="A50" s="1"/>
      <c r="B50" s="54" t="s">
        <v>39</v>
      </c>
      <c r="C50" s="1"/>
      <c r="D50" s="1"/>
      <c r="E50" s="1"/>
      <c r="F50" s="1"/>
      <c r="G50" s="1"/>
      <c r="H50" s="1"/>
      <c r="I50" s="1"/>
      <c r="J50" s="31"/>
      <c r="K50" s="3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27.0" customHeight="1">
      <c r="A52" s="1"/>
      <c r="B52" s="50" t="s">
        <v>40</v>
      </c>
      <c r="C52" s="28"/>
      <c r="D52" s="28"/>
      <c r="E52" s="28"/>
      <c r="F52" s="28"/>
      <c r="G52" s="28"/>
      <c r="H52" s="28"/>
      <c r="I52" s="28"/>
      <c r="J52" s="29"/>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55" t="s">
        <v>41</v>
      </c>
      <c r="C54" s="56" t="s">
        <v>42</v>
      </c>
      <c r="D54" s="55" t="s">
        <v>43</v>
      </c>
      <c r="E54" s="57" t="s">
        <v>44</v>
      </c>
      <c r="F54" s="58"/>
      <c r="G54" s="58"/>
      <c r="H54" s="58"/>
      <c r="I54" s="58"/>
      <c r="J54" s="59"/>
      <c r="K54" s="60"/>
      <c r="L54" s="1"/>
      <c r="M54" s="1"/>
      <c r="N54" s="1"/>
      <c r="O54" s="1"/>
      <c r="P54" s="1"/>
      <c r="Q54" s="1"/>
      <c r="R54" s="1"/>
      <c r="S54" s="1"/>
      <c r="T54" s="1"/>
      <c r="U54" s="1"/>
      <c r="V54" s="1"/>
      <c r="W54" s="1"/>
      <c r="X54" s="1"/>
      <c r="Y54" s="1"/>
      <c r="Z54" s="1"/>
      <c r="AA54" s="1"/>
    </row>
    <row r="55" ht="15.75" customHeight="1">
      <c r="A55" s="1"/>
      <c r="B55" s="61" t="s">
        <v>45</v>
      </c>
      <c r="C55" s="62">
        <v>450000.0</v>
      </c>
      <c r="D55" s="63">
        <v>0.01</v>
      </c>
      <c r="E55" s="64" t="s">
        <v>46</v>
      </c>
      <c r="F55" s="58"/>
      <c r="G55" s="58"/>
      <c r="H55" s="58"/>
      <c r="I55" s="58"/>
      <c r="J55" s="59"/>
      <c r="K55" s="65"/>
      <c r="L55" s="1"/>
      <c r="M55" s="1"/>
      <c r="N55" s="1"/>
      <c r="O55" s="1"/>
      <c r="P55" s="1"/>
      <c r="Q55" s="1"/>
      <c r="R55" s="1"/>
      <c r="S55" s="1"/>
      <c r="T55" s="1"/>
      <c r="U55" s="1"/>
      <c r="V55" s="1"/>
      <c r="W55" s="1"/>
      <c r="X55" s="1"/>
      <c r="Y55" s="1"/>
      <c r="Z55" s="1"/>
      <c r="AA55" s="1"/>
    </row>
    <row r="56" ht="14.25" customHeight="1">
      <c r="A56" s="1"/>
      <c r="B56" s="61" t="s">
        <v>47</v>
      </c>
      <c r="C56" s="62">
        <v>4800000.0</v>
      </c>
      <c r="D56" s="62">
        <v>0.0</v>
      </c>
      <c r="E56" s="64" t="s">
        <v>48</v>
      </c>
      <c r="F56" s="58"/>
      <c r="G56" s="58"/>
      <c r="H56" s="58"/>
      <c r="I56" s="58"/>
      <c r="J56" s="59"/>
      <c r="K56" s="65"/>
      <c r="L56" s="1"/>
      <c r="M56" s="1"/>
      <c r="N56" s="1"/>
      <c r="O56" s="1"/>
      <c r="P56" s="1"/>
      <c r="Q56" s="1"/>
      <c r="R56" s="1"/>
      <c r="S56" s="1"/>
      <c r="T56" s="1"/>
      <c r="U56" s="1"/>
      <c r="V56" s="1"/>
      <c r="W56" s="1"/>
      <c r="X56" s="1"/>
      <c r="Y56" s="1"/>
      <c r="Z56" s="1"/>
      <c r="AA56" s="1"/>
    </row>
    <row r="57" ht="15.0" customHeight="1">
      <c r="A57" s="1"/>
      <c r="B57" s="61" t="s">
        <v>49</v>
      </c>
      <c r="C57" s="62">
        <v>3600000.0</v>
      </c>
      <c r="D57" s="63">
        <v>0.02</v>
      </c>
      <c r="E57" s="64" t="s">
        <v>46</v>
      </c>
      <c r="F57" s="58"/>
      <c r="G57" s="58"/>
      <c r="H57" s="58"/>
      <c r="I57" s="58"/>
      <c r="J57" s="59"/>
      <c r="K57" s="65"/>
      <c r="L57" s="1"/>
      <c r="M57" s="1"/>
      <c r="N57" s="1"/>
      <c r="O57" s="1"/>
      <c r="P57" s="1"/>
      <c r="Q57" s="1"/>
      <c r="R57" s="1"/>
      <c r="S57" s="1"/>
      <c r="T57" s="1"/>
      <c r="U57" s="1"/>
      <c r="V57" s="1"/>
      <c r="W57" s="1"/>
      <c r="X57" s="1"/>
      <c r="Y57" s="1"/>
      <c r="Z57" s="1"/>
      <c r="AA57" s="1"/>
    </row>
    <row r="58" ht="15.75" customHeight="1">
      <c r="A58" s="1"/>
      <c r="B58" s="61" t="s">
        <v>50</v>
      </c>
      <c r="C58" s="62">
        <v>960000.0</v>
      </c>
      <c r="D58" s="62">
        <v>200000.0</v>
      </c>
      <c r="E58" s="64" t="s">
        <v>48</v>
      </c>
      <c r="F58" s="58"/>
      <c r="G58" s="58"/>
      <c r="H58" s="58"/>
      <c r="I58" s="58"/>
      <c r="J58" s="59"/>
      <c r="K58" s="65"/>
      <c r="L58" s="1"/>
      <c r="M58" s="1"/>
      <c r="N58" s="1"/>
      <c r="O58" s="1"/>
      <c r="P58" s="1"/>
      <c r="Q58" s="1"/>
      <c r="R58" s="1"/>
      <c r="S58" s="1"/>
      <c r="T58" s="1"/>
      <c r="U58" s="1"/>
      <c r="V58" s="1"/>
      <c r="W58" s="1"/>
      <c r="X58" s="1"/>
      <c r="Y58" s="1"/>
      <c r="Z58" s="1"/>
      <c r="AA58" s="1"/>
    </row>
    <row r="59" ht="15.75" customHeight="1">
      <c r="A59" s="1"/>
      <c r="B59" s="61" t="s">
        <v>51</v>
      </c>
      <c r="C59" s="62">
        <v>2400000.0</v>
      </c>
      <c r="D59" s="62">
        <v>0.0</v>
      </c>
      <c r="E59" s="64" t="s">
        <v>48</v>
      </c>
      <c r="F59" s="58"/>
      <c r="G59" s="58"/>
      <c r="H59" s="58"/>
      <c r="I59" s="58"/>
      <c r="J59" s="59"/>
      <c r="K59" s="65"/>
      <c r="L59" s="1"/>
      <c r="M59" s="1"/>
      <c r="N59" s="1"/>
      <c r="O59" s="1"/>
      <c r="P59" s="1"/>
      <c r="Q59" s="1"/>
      <c r="R59" s="1"/>
      <c r="S59" s="1"/>
      <c r="T59" s="1"/>
      <c r="U59" s="1"/>
      <c r="V59" s="1"/>
      <c r="W59" s="1"/>
      <c r="X59" s="1"/>
      <c r="Y59" s="1"/>
      <c r="Z59" s="1"/>
      <c r="AA59" s="1"/>
    </row>
    <row r="60" ht="15.0" customHeight="1">
      <c r="A60" s="1"/>
      <c r="B60" s="61" t="s">
        <v>52</v>
      </c>
      <c r="C60" s="62">
        <v>600000.0</v>
      </c>
      <c r="D60" s="63">
        <v>0.01</v>
      </c>
      <c r="E60" s="64" t="s">
        <v>46</v>
      </c>
      <c r="F60" s="58"/>
      <c r="G60" s="58"/>
      <c r="H60" s="58"/>
      <c r="I60" s="58"/>
      <c r="J60" s="59"/>
      <c r="K60" s="65"/>
      <c r="L60" s="1"/>
      <c r="M60" s="1"/>
      <c r="N60" s="1"/>
      <c r="O60" s="1"/>
      <c r="P60" s="1"/>
      <c r="Q60" s="1"/>
      <c r="R60" s="1"/>
      <c r="S60" s="1"/>
      <c r="T60" s="1"/>
      <c r="U60" s="1"/>
      <c r="V60" s="1"/>
      <c r="W60" s="1"/>
      <c r="X60" s="1"/>
      <c r="Y60" s="1"/>
      <c r="Z60" s="1"/>
      <c r="AA60" s="1"/>
    </row>
    <row r="61" ht="15.75" customHeight="1">
      <c r="A61" s="1"/>
      <c r="B61" s="61" t="s">
        <v>53</v>
      </c>
      <c r="C61" s="62">
        <v>1.2E7</v>
      </c>
      <c r="D61" s="62">
        <v>0.0</v>
      </c>
      <c r="E61" s="64" t="s">
        <v>48</v>
      </c>
      <c r="F61" s="58"/>
      <c r="G61" s="58"/>
      <c r="H61" s="58"/>
      <c r="I61" s="58"/>
      <c r="J61" s="59"/>
      <c r="K61" s="65"/>
      <c r="L61" s="1"/>
      <c r="M61" s="1"/>
      <c r="N61" s="1"/>
      <c r="O61" s="1"/>
      <c r="P61" s="1"/>
      <c r="Q61" s="1"/>
      <c r="R61" s="1"/>
      <c r="S61" s="1"/>
      <c r="T61" s="1"/>
      <c r="U61" s="1"/>
      <c r="V61" s="1"/>
      <c r="W61" s="1"/>
      <c r="X61" s="1"/>
      <c r="Y61" s="1"/>
      <c r="Z61" s="1"/>
      <c r="AA61" s="1"/>
    </row>
    <row r="62" ht="15.75" customHeight="1">
      <c r="A62" s="1"/>
      <c r="B62" s="61" t="s">
        <v>54</v>
      </c>
      <c r="C62" s="62">
        <v>6000000.0</v>
      </c>
      <c r="D62" s="62">
        <v>0.0</v>
      </c>
      <c r="E62" s="64" t="s">
        <v>48</v>
      </c>
      <c r="F62" s="58"/>
      <c r="G62" s="58"/>
      <c r="H62" s="58"/>
      <c r="I62" s="58"/>
      <c r="J62" s="59"/>
      <c r="K62" s="65"/>
      <c r="L62" s="1"/>
      <c r="M62" s="1"/>
      <c r="N62" s="1"/>
      <c r="O62" s="1"/>
      <c r="P62" s="1"/>
      <c r="Q62" s="1"/>
      <c r="R62" s="1"/>
      <c r="S62" s="1"/>
      <c r="T62" s="1"/>
      <c r="U62" s="1"/>
      <c r="V62" s="1"/>
      <c r="W62" s="1"/>
      <c r="X62" s="1"/>
      <c r="Y62" s="1"/>
      <c r="Z62" s="1"/>
      <c r="AA62" s="1"/>
    </row>
    <row r="63" ht="15.0" customHeight="1">
      <c r="A63" s="1"/>
      <c r="B63" s="61" t="s">
        <v>55</v>
      </c>
      <c r="C63" s="62">
        <v>250000.0</v>
      </c>
      <c r="D63" s="66">
        <v>0.005</v>
      </c>
      <c r="E63" s="64" t="s">
        <v>46</v>
      </c>
      <c r="F63" s="58"/>
      <c r="G63" s="58"/>
      <c r="H63" s="58"/>
      <c r="I63" s="58"/>
      <c r="J63" s="59"/>
      <c r="K63" s="65"/>
      <c r="L63" s="1"/>
      <c r="M63" s="1"/>
      <c r="N63" s="1"/>
      <c r="O63" s="1"/>
      <c r="P63" s="1"/>
      <c r="Q63" s="1"/>
      <c r="R63" s="1"/>
      <c r="S63" s="1"/>
      <c r="T63" s="1"/>
      <c r="U63" s="1"/>
      <c r="V63" s="1"/>
      <c r="W63" s="1"/>
      <c r="X63" s="1"/>
      <c r="Y63" s="1"/>
      <c r="Z63" s="1"/>
      <c r="AA63" s="1"/>
    </row>
    <row r="64" ht="14.25" customHeight="1">
      <c r="A64" s="1"/>
      <c r="B64" s="61" t="s">
        <v>56</v>
      </c>
      <c r="C64" s="62">
        <v>120000.0</v>
      </c>
      <c r="D64" s="66">
        <v>0.0</v>
      </c>
      <c r="E64" s="64" t="s">
        <v>46</v>
      </c>
      <c r="F64" s="58"/>
      <c r="G64" s="58"/>
      <c r="H64" s="58"/>
      <c r="I64" s="58"/>
      <c r="J64" s="59"/>
      <c r="K64" s="65"/>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34" t="s">
        <v>57</v>
      </c>
      <c r="C66" s="1"/>
      <c r="D66" s="1"/>
      <c r="E66" s="1"/>
      <c r="F66" s="31"/>
      <c r="G66" s="31"/>
      <c r="H66" s="31"/>
      <c r="I66" s="31"/>
      <c r="J66" s="31"/>
      <c r="K66" s="31"/>
      <c r="L66" s="1"/>
      <c r="M66" s="1"/>
      <c r="N66" s="1"/>
      <c r="O66" s="1"/>
      <c r="P66" s="1"/>
      <c r="Q66" s="1"/>
      <c r="R66" s="1"/>
      <c r="S66" s="1"/>
      <c r="T66" s="1"/>
      <c r="U66" s="1"/>
      <c r="V66" s="1"/>
      <c r="W66" s="1"/>
      <c r="X66" s="1"/>
      <c r="Y66" s="1"/>
      <c r="Z66" s="1"/>
      <c r="AA66" s="1"/>
    </row>
    <row r="67" ht="15.75" customHeight="1">
      <c r="A67" s="1"/>
      <c r="B67" s="1"/>
      <c r="C67" s="1"/>
      <c r="D67" s="1"/>
      <c r="E67" s="1"/>
      <c r="F67" s="31"/>
      <c r="G67" s="31"/>
      <c r="H67" s="31"/>
      <c r="I67" s="31"/>
      <c r="J67" s="31"/>
      <c r="K67" s="31"/>
      <c r="L67" s="1"/>
      <c r="M67" s="1"/>
      <c r="N67" s="1"/>
      <c r="O67" s="1"/>
      <c r="P67" s="1"/>
      <c r="Q67" s="1"/>
      <c r="R67" s="1"/>
      <c r="S67" s="1"/>
      <c r="T67" s="1"/>
      <c r="U67" s="1"/>
      <c r="V67" s="1"/>
      <c r="W67" s="1"/>
      <c r="X67" s="1"/>
      <c r="Y67" s="1"/>
      <c r="Z67" s="1"/>
      <c r="AA67" s="1"/>
    </row>
    <row r="68" ht="24.75" customHeight="1">
      <c r="A68" s="1"/>
      <c r="B68" s="67" t="s">
        <v>58</v>
      </c>
      <c r="C68" s="28"/>
      <c r="D68" s="28"/>
      <c r="E68" s="28"/>
      <c r="F68" s="28"/>
      <c r="G68" s="28"/>
      <c r="H68" s="28"/>
      <c r="I68" s="28"/>
      <c r="J68" s="29"/>
      <c r="K68" s="31"/>
      <c r="L68" s="1"/>
      <c r="M68" s="1"/>
      <c r="N68" s="1"/>
      <c r="O68" s="1"/>
      <c r="P68" s="1"/>
      <c r="Q68" s="1"/>
      <c r="R68" s="1"/>
      <c r="S68" s="1"/>
      <c r="T68" s="1"/>
      <c r="U68" s="1"/>
      <c r="V68" s="1"/>
      <c r="W68" s="1"/>
      <c r="X68" s="1"/>
      <c r="Y68" s="1"/>
      <c r="Z68" s="1"/>
      <c r="AA68" s="1"/>
    </row>
    <row r="69" ht="15.75" customHeight="1">
      <c r="A69" s="1"/>
      <c r="B69" s="1"/>
      <c r="C69" s="1"/>
      <c r="D69" s="1"/>
      <c r="E69" s="1"/>
      <c r="F69" s="31"/>
      <c r="G69" s="31"/>
      <c r="H69" s="31"/>
      <c r="I69" s="31"/>
      <c r="J69" s="31"/>
      <c r="K69" s="31"/>
      <c r="L69" s="1"/>
      <c r="M69" s="1"/>
      <c r="N69" s="1"/>
      <c r="O69" s="1"/>
      <c r="P69" s="1"/>
      <c r="Q69" s="1"/>
      <c r="R69" s="1"/>
      <c r="S69" s="1"/>
      <c r="T69" s="1"/>
      <c r="U69" s="1"/>
      <c r="V69" s="1"/>
      <c r="W69" s="1"/>
      <c r="X69" s="1"/>
      <c r="Y69" s="1"/>
      <c r="Z69" s="1"/>
      <c r="AA69" s="1"/>
    </row>
    <row r="70" ht="15.0" customHeight="1">
      <c r="A70" s="1"/>
      <c r="B70" s="68" t="s">
        <v>59</v>
      </c>
      <c r="C70" s="69">
        <v>0.19</v>
      </c>
      <c r="D70" s="70"/>
      <c r="E70" s="1"/>
      <c r="F70" s="1"/>
      <c r="G70" s="1"/>
      <c r="H70" s="1"/>
      <c r="I70" s="31"/>
      <c r="J70" s="31"/>
      <c r="K70" s="31"/>
      <c r="L70" s="1"/>
      <c r="M70" s="1"/>
      <c r="N70" s="1"/>
      <c r="O70" s="1"/>
      <c r="P70" s="1"/>
      <c r="Q70" s="1"/>
      <c r="R70" s="1"/>
      <c r="S70" s="1"/>
      <c r="T70" s="1"/>
      <c r="U70" s="1"/>
      <c r="V70" s="1"/>
      <c r="W70" s="1"/>
      <c r="X70" s="1"/>
      <c r="Y70" s="1"/>
      <c r="Z70" s="1"/>
      <c r="AA70" s="1"/>
    </row>
    <row r="71" ht="15.75" customHeight="1">
      <c r="A71" s="1"/>
      <c r="B71" s="68" t="s">
        <v>60</v>
      </c>
      <c r="C71" s="71">
        <v>0.02</v>
      </c>
      <c r="D71" s="70"/>
      <c r="E71" s="1"/>
      <c r="F71" s="1"/>
      <c r="G71" s="1"/>
      <c r="H71" s="1"/>
      <c r="I71" s="31"/>
      <c r="J71" s="31"/>
      <c r="K71" s="31"/>
      <c r="L71" s="1"/>
      <c r="M71" s="1"/>
      <c r="N71" s="1"/>
      <c r="O71" s="1"/>
      <c r="P71" s="1"/>
      <c r="Q71" s="1"/>
      <c r="R71" s="1"/>
      <c r="S71" s="1"/>
      <c r="T71" s="1"/>
      <c r="U71" s="1"/>
      <c r="V71" s="1"/>
      <c r="W71" s="1"/>
      <c r="X71" s="1"/>
      <c r="Y71" s="1"/>
      <c r="Z71" s="1"/>
      <c r="AA71" s="1"/>
    </row>
    <row r="72" ht="15.75" customHeight="1">
      <c r="A72" s="1"/>
      <c r="B72" s="72" t="s">
        <v>61</v>
      </c>
      <c r="C72" s="40">
        <v>0.0</v>
      </c>
      <c r="D72" s="70"/>
      <c r="E72" s="1"/>
      <c r="F72" s="1"/>
      <c r="G72" s="1"/>
      <c r="H72" s="1"/>
      <c r="I72" s="31"/>
      <c r="J72" s="31"/>
      <c r="K72" s="3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34" t="s">
        <v>62</v>
      </c>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73"/>
      <c r="C75" s="1"/>
      <c r="D75" s="1"/>
      <c r="E75" s="1"/>
      <c r="F75" s="1"/>
      <c r="G75" s="1"/>
      <c r="H75" s="1"/>
      <c r="I75" s="1"/>
      <c r="J75" s="1"/>
      <c r="K75" s="1"/>
      <c r="L75" s="1"/>
      <c r="M75" s="1"/>
      <c r="N75" s="1"/>
      <c r="O75" s="1"/>
      <c r="P75" s="1"/>
      <c r="Q75" s="1"/>
      <c r="R75" s="1"/>
      <c r="S75" s="1"/>
      <c r="T75" s="1"/>
      <c r="U75" s="1"/>
      <c r="V75" s="1"/>
      <c r="W75" s="1"/>
      <c r="X75" s="1"/>
      <c r="Y75" s="1"/>
      <c r="Z75" s="1"/>
      <c r="AA75" s="1"/>
    </row>
    <row r="76" ht="24.75" customHeight="1">
      <c r="A76" s="1"/>
      <c r="B76" s="50" t="s">
        <v>63</v>
      </c>
      <c r="C76" s="28"/>
      <c r="D76" s="28"/>
      <c r="E76" s="28"/>
      <c r="F76" s="28"/>
      <c r="G76" s="28"/>
      <c r="H76" s="28"/>
      <c r="I76" s="28"/>
      <c r="J76" s="29"/>
      <c r="K76" s="1"/>
      <c r="L76" s="1"/>
      <c r="M76" s="1"/>
      <c r="N76" s="1"/>
      <c r="O76" s="1"/>
      <c r="P76" s="1"/>
      <c r="Q76" s="1"/>
      <c r="R76" s="1"/>
      <c r="S76" s="1"/>
      <c r="T76" s="1"/>
      <c r="U76" s="1"/>
      <c r="V76" s="1"/>
      <c r="W76" s="1"/>
      <c r="X76" s="1"/>
      <c r="Y76" s="1"/>
      <c r="Z76" s="1"/>
      <c r="AA76" s="1"/>
    </row>
    <row r="77" ht="15.75" customHeight="1">
      <c r="A77" s="1"/>
      <c r="B77" s="73"/>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74" t="s">
        <v>64</v>
      </c>
      <c r="C78" s="75" t="s">
        <v>65</v>
      </c>
      <c r="D78" s="75" t="s">
        <v>66</v>
      </c>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76" t="str">
        <f>Config!$B$14</f>
        <v> Abonnement Basique</v>
      </c>
      <c r="C79" s="77">
        <v>0.2</v>
      </c>
      <c r="D79" s="77">
        <v>0.2</v>
      </c>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76" t="str">
        <f>Config!$B$15</f>
        <v>Abonnement Premium</v>
      </c>
      <c r="C80" s="77">
        <v>0.2</v>
      </c>
      <c r="D80" s="77">
        <v>0.2</v>
      </c>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76" t="str">
        <f>Config!$B$16</f>
        <v>Conseil Personnalisé</v>
      </c>
      <c r="C81" s="77">
        <v>0.2</v>
      </c>
      <c r="D81" s="77">
        <v>0.2</v>
      </c>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76" t="str">
        <f>Config!$B$17</f>
        <v>Plateforme de Marché en Ligne</v>
      </c>
      <c r="C82" s="77">
        <v>0.2</v>
      </c>
      <c r="D82" s="77">
        <v>0.2</v>
      </c>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76" t="str">
        <f>Config!$B$18</f>
        <v>Formations et Ateliers</v>
      </c>
      <c r="C83" s="77">
        <v>0.2</v>
      </c>
      <c r="D83" s="77">
        <v>0.2</v>
      </c>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76" t="str">
        <f>Config!$B$19</f>
        <v>Commission ventes 2%</v>
      </c>
      <c r="C84" s="77">
        <v>0.2</v>
      </c>
      <c r="D84" s="77">
        <v>0.2</v>
      </c>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76" t="str">
        <f>Config!$B$20</f>
        <v/>
      </c>
      <c r="C85" s="77">
        <v>0.2</v>
      </c>
      <c r="D85" s="77">
        <v>0.2</v>
      </c>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76" t="str">
        <f>Config!$B$21</f>
        <v/>
      </c>
      <c r="C86" s="77">
        <v>0.2</v>
      </c>
      <c r="D86" s="77">
        <v>0.2</v>
      </c>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76" t="str">
        <f>Config!$B$22</f>
        <v/>
      </c>
      <c r="C87" s="77">
        <v>0.2</v>
      </c>
      <c r="D87" s="77">
        <v>0.2</v>
      </c>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76" t="str">
        <f>Config!$B$23</f>
        <v/>
      </c>
      <c r="C88" s="77">
        <v>0.2</v>
      </c>
      <c r="D88" s="77">
        <v>0.2</v>
      </c>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76" t="str">
        <f>Config!$B$24</f>
        <v/>
      </c>
      <c r="C89" s="77">
        <v>0.2</v>
      </c>
      <c r="D89" s="77">
        <v>0.2</v>
      </c>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76" t="str">
        <f>Config!$B$25</f>
        <v/>
      </c>
      <c r="C90" s="77">
        <v>0.2</v>
      </c>
      <c r="D90" s="77">
        <v>0.2</v>
      </c>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78" t="s">
        <v>67</v>
      </c>
      <c r="C92" s="79">
        <v>0.2</v>
      </c>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34" t="s">
        <v>68</v>
      </c>
      <c r="C94" s="80"/>
      <c r="D94" s="80"/>
      <c r="E94" s="80"/>
      <c r="F94" s="80"/>
      <c r="G94" s="80"/>
      <c r="H94" s="1"/>
      <c r="I94" s="1"/>
      <c r="J94" s="1"/>
      <c r="K94" s="1"/>
      <c r="L94" s="1"/>
      <c r="M94" s="1"/>
      <c r="N94" s="1"/>
      <c r="O94" s="1"/>
      <c r="P94" s="1"/>
      <c r="Q94" s="1"/>
      <c r="R94" s="1"/>
      <c r="S94" s="1"/>
      <c r="T94" s="1"/>
      <c r="U94" s="1"/>
      <c r="V94" s="1"/>
      <c r="W94" s="1"/>
      <c r="X94" s="1"/>
      <c r="Y94" s="1"/>
      <c r="Z94" s="1"/>
      <c r="AA94" s="1"/>
    </row>
    <row r="95" ht="15.75" customHeight="1">
      <c r="A95" s="1"/>
      <c r="B95" s="81"/>
      <c r="C95" s="80"/>
      <c r="D95" s="80"/>
      <c r="E95" s="80"/>
      <c r="F95" s="80"/>
      <c r="G95" s="80"/>
      <c r="H95" s="1"/>
      <c r="I95" s="1"/>
      <c r="J95" s="1"/>
      <c r="K95" s="1"/>
      <c r="L95" s="1"/>
      <c r="M95" s="1"/>
      <c r="N95" s="1"/>
      <c r="O95" s="1"/>
      <c r="P95" s="1"/>
      <c r="Q95" s="1"/>
      <c r="R95" s="1"/>
      <c r="S95" s="1"/>
      <c r="T95" s="1"/>
      <c r="U95" s="1"/>
      <c r="V95" s="1"/>
      <c r="W95" s="1"/>
      <c r="X95" s="1"/>
      <c r="Y95" s="1"/>
      <c r="Z95" s="1"/>
      <c r="AA95" s="1"/>
    </row>
    <row r="96" ht="15.75" customHeight="1">
      <c r="A96" s="1"/>
      <c r="B96" s="50" t="s">
        <v>69</v>
      </c>
      <c r="C96" s="28"/>
      <c r="D96" s="28"/>
      <c r="E96" s="28"/>
      <c r="F96" s="28"/>
      <c r="G96" s="28"/>
      <c r="H96" s="28"/>
      <c r="I96" s="28"/>
      <c r="J96" s="29"/>
      <c r="K96" s="1"/>
      <c r="L96" s="1"/>
      <c r="M96" s="1"/>
      <c r="N96" s="1"/>
      <c r="O96" s="1"/>
      <c r="P96" s="1"/>
      <c r="Q96" s="1"/>
      <c r="R96" s="1"/>
      <c r="S96" s="1"/>
      <c r="T96" s="1"/>
      <c r="U96" s="1"/>
      <c r="V96" s="1"/>
      <c r="W96" s="1"/>
      <c r="X96" s="1"/>
      <c r="Y96" s="1"/>
      <c r="Z96" s="1"/>
      <c r="AA96" s="1"/>
    </row>
    <row r="97" ht="15.75" customHeight="1">
      <c r="A97" s="1"/>
      <c r="B97" s="81"/>
      <c r="C97" s="80"/>
      <c r="D97" s="80"/>
      <c r="E97" s="80"/>
      <c r="F97" s="80"/>
      <c r="G97" s="80"/>
      <c r="H97" s="1"/>
      <c r="I97" s="1"/>
      <c r="J97" s="1"/>
      <c r="K97" s="1"/>
      <c r="L97" s="1"/>
      <c r="M97" s="1"/>
      <c r="N97" s="1"/>
      <c r="O97" s="1"/>
      <c r="P97" s="1"/>
      <c r="Q97" s="1"/>
      <c r="R97" s="1"/>
      <c r="S97" s="1"/>
      <c r="T97" s="1"/>
      <c r="U97" s="1"/>
      <c r="V97" s="1"/>
      <c r="W97" s="1"/>
      <c r="X97" s="1"/>
      <c r="Y97" s="1"/>
      <c r="Z97" s="1"/>
      <c r="AA97" s="1"/>
    </row>
    <row r="98" ht="30.0" customHeight="1">
      <c r="A98" s="1"/>
      <c r="B98" s="1"/>
      <c r="C98" s="25" t="s">
        <v>70</v>
      </c>
      <c r="D98" s="82" t="s">
        <v>71</v>
      </c>
      <c r="E98" s="83"/>
      <c r="F98" s="31"/>
      <c r="G98" s="84"/>
      <c r="H98" s="84"/>
      <c r="I98" s="84"/>
      <c r="J98" s="84"/>
      <c r="K98" s="84"/>
      <c r="L98" s="1"/>
      <c r="M98" s="1"/>
      <c r="N98" s="1"/>
      <c r="O98" s="1"/>
      <c r="P98" s="1"/>
      <c r="Q98" s="1"/>
      <c r="R98" s="1"/>
      <c r="S98" s="1"/>
      <c r="T98" s="1"/>
      <c r="U98" s="1"/>
      <c r="V98" s="1"/>
      <c r="W98" s="1"/>
      <c r="X98" s="1"/>
      <c r="Y98" s="1"/>
      <c r="Z98" s="1"/>
      <c r="AA98" s="1"/>
    </row>
    <row r="99" ht="15.75" customHeight="1">
      <c r="A99" s="1"/>
      <c r="B99" s="85" t="s">
        <v>72</v>
      </c>
      <c r="C99" s="86">
        <v>0.17</v>
      </c>
      <c r="D99" s="86">
        <v>0.12</v>
      </c>
      <c r="E99" s="87"/>
      <c r="F99" s="84"/>
      <c r="G99" s="84"/>
      <c r="H99" s="84"/>
      <c r="I99" s="84"/>
      <c r="J99" s="84"/>
      <c r="K99" s="84"/>
      <c r="L99" s="1"/>
      <c r="M99" s="1"/>
      <c r="N99" s="1"/>
      <c r="O99" s="1"/>
      <c r="P99" s="1"/>
      <c r="Q99" s="1"/>
      <c r="R99" s="1"/>
      <c r="S99" s="1"/>
      <c r="T99" s="1"/>
      <c r="U99" s="1"/>
      <c r="V99" s="1"/>
      <c r="W99" s="1"/>
      <c r="X99" s="1"/>
      <c r="Y99" s="1"/>
      <c r="Z99" s="1"/>
      <c r="AA99" s="1"/>
    </row>
    <row r="100" ht="31.5" hidden="1" customHeight="1">
      <c r="A100" s="1"/>
      <c r="B100" s="88" t="s">
        <v>73</v>
      </c>
      <c r="C100" s="89">
        <f t="shared" ref="C100:D100" si="4">-((PMT(C99/12,C101,10,,)*C101)+10)/10</f>
        <v>0.283498191</v>
      </c>
      <c r="D100" s="89">
        <f t="shared" si="4"/>
        <v>0.3346668611</v>
      </c>
      <c r="E100" s="87"/>
      <c r="F100" s="84"/>
      <c r="G100" s="84"/>
      <c r="H100" s="84"/>
      <c r="I100" s="84"/>
      <c r="J100" s="84"/>
      <c r="K100" s="84"/>
      <c r="L100" s="1"/>
      <c r="M100" s="1"/>
      <c r="N100" s="1"/>
      <c r="O100" s="1"/>
      <c r="P100" s="1"/>
      <c r="Q100" s="1"/>
      <c r="R100" s="1"/>
      <c r="S100" s="1"/>
      <c r="T100" s="1"/>
      <c r="U100" s="1"/>
      <c r="V100" s="1"/>
      <c r="W100" s="1"/>
      <c r="X100" s="1"/>
      <c r="Y100" s="1"/>
      <c r="Z100" s="1"/>
      <c r="AA100" s="1"/>
    </row>
    <row r="101" ht="15.75" customHeight="1">
      <c r="A101" s="1"/>
      <c r="B101" s="88" t="s">
        <v>74</v>
      </c>
      <c r="C101" s="90">
        <v>36.0</v>
      </c>
      <c r="D101" s="90">
        <v>60.0</v>
      </c>
      <c r="E101" s="1"/>
      <c r="F101" s="84"/>
      <c r="G101" s="84"/>
      <c r="H101" s="84"/>
      <c r="I101" s="84"/>
      <c r="J101" s="84"/>
      <c r="K101" s="84"/>
      <c r="L101" s="1"/>
      <c r="M101" s="1"/>
      <c r="N101" s="1"/>
      <c r="O101" s="1"/>
      <c r="P101" s="1"/>
      <c r="Q101" s="1"/>
      <c r="R101" s="1"/>
      <c r="S101" s="1"/>
      <c r="T101" s="1"/>
      <c r="U101" s="1"/>
      <c r="V101" s="1"/>
      <c r="W101" s="1"/>
      <c r="X101" s="1"/>
      <c r="Y101" s="1"/>
      <c r="Z101" s="1"/>
      <c r="AA101" s="1"/>
    </row>
    <row r="102" ht="15.75" customHeight="1">
      <c r="A102" s="1"/>
      <c r="B102" s="48"/>
      <c r="C102" s="1"/>
      <c r="D102" s="1"/>
      <c r="E102" s="1"/>
      <c r="F102" s="84"/>
      <c r="G102" s="84"/>
      <c r="H102" s="84"/>
      <c r="I102" s="84"/>
      <c r="J102" s="84"/>
      <c r="K102" s="84"/>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1">
    <mergeCell ref="B2:B3"/>
    <mergeCell ref="B5:J5"/>
    <mergeCell ref="B11:J11"/>
    <mergeCell ref="B29:J29"/>
    <mergeCell ref="B45:B46"/>
    <mergeCell ref="B48:J48"/>
    <mergeCell ref="B52:J52"/>
    <mergeCell ref="E61:J61"/>
    <mergeCell ref="E62:J62"/>
    <mergeCell ref="E63:J63"/>
    <mergeCell ref="E64:J64"/>
    <mergeCell ref="B68:J68"/>
    <mergeCell ref="B76:J76"/>
    <mergeCell ref="B96:J96"/>
    <mergeCell ref="E54:J54"/>
    <mergeCell ref="E55:J55"/>
    <mergeCell ref="E56:J56"/>
    <mergeCell ref="E57:J57"/>
    <mergeCell ref="E58:J58"/>
    <mergeCell ref="E59:J59"/>
    <mergeCell ref="E60:J60"/>
  </mergeCells>
  <dataValidations>
    <dataValidation type="decimal" operator="greaterThanOrEqual" allowBlank="1" showInputMessage="1" showErrorMessage="1" prompt="Délai incorrect! - Le délai doit être supérieur ou égale à 0." sqref="D14:E25 D32:D37">
      <formula1>0.0</formula1>
    </dataValidation>
    <dataValidation type="decimal" operator="greaterThan" allowBlank="1" showInputMessage="1" showErrorMessage="1" prompt="Durée invalide! - La durée doit être positive" sqref="C101:C102 E101:E102">
      <formula1>0.0</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4.43" defaultRowHeight="15.0"/>
  <cols>
    <col customWidth="1" min="1" max="1" width="3.14"/>
    <col customWidth="1" min="2" max="2" width="36.86"/>
    <col customWidth="1" min="3" max="3" width="13.71"/>
    <col customWidth="1" min="4" max="15" width="9.71"/>
    <col customWidth="1" min="16" max="16" width="9.86"/>
    <col customWidth="1" min="17" max="17" width="13.71"/>
    <col customWidth="1" min="18" max="19" width="9.86"/>
    <col customWidth="1" min="20" max="20" width="10.29"/>
    <col customWidth="1" min="21" max="25" width="9.86"/>
    <col customWidth="1" min="26" max="26" width="10.29"/>
    <col customWidth="1" min="27" max="30" width="9.86"/>
    <col customWidth="1" min="31" max="31" width="13.71"/>
    <col customWidth="1" min="32" max="34" width="9.86"/>
    <col customWidth="1" min="35" max="35" width="13.71"/>
    <col customWidth="1" min="36" max="38" width="9.86"/>
    <col customWidth="1" min="39" max="39" width="13.71"/>
    <col customWidth="1" min="40" max="42" width="9.86"/>
    <col customWidth="1" min="43" max="43" width="3.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25" t="s">
        <v>75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26"/>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ht="13.5" customHeight="1">
      <c r="A5" s="1"/>
      <c r="B5" s="67" t="s">
        <v>76</v>
      </c>
      <c r="C5" s="28"/>
      <c r="D5" s="28"/>
      <c r="E5" s="28"/>
      <c r="F5" s="28"/>
      <c r="G5" s="28"/>
      <c r="H5" s="28"/>
      <c r="I5" s="28"/>
      <c r="J5" s="28"/>
      <c r="K5" s="28"/>
      <c r="L5" s="28"/>
      <c r="M5" s="28"/>
      <c r="N5" s="28"/>
      <c r="O5" s="28"/>
      <c r="P5" s="29"/>
      <c r="Q5" s="1"/>
      <c r="R5" s="1"/>
      <c r="S5" s="1"/>
      <c r="T5" s="1"/>
      <c r="U5" s="1"/>
      <c r="V5" s="1"/>
      <c r="W5" s="1"/>
      <c r="X5" s="1"/>
      <c r="Y5" s="1"/>
      <c r="Z5" s="1"/>
      <c r="AA5" s="1"/>
      <c r="AB5" s="1"/>
      <c r="AC5" s="1"/>
      <c r="AD5" s="1"/>
      <c r="AE5" s="1"/>
      <c r="AF5" s="1"/>
      <c r="AG5" s="1"/>
      <c r="AH5" s="1"/>
      <c r="AI5" s="1"/>
      <c r="AJ5" s="1"/>
      <c r="AK5" s="1"/>
      <c r="AL5" s="1"/>
      <c r="AM5" s="1"/>
      <c r="AN5" s="1"/>
      <c r="AO5" s="1"/>
      <c r="AP5" s="1"/>
      <c r="AQ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row>
    <row r="7" ht="15.0" customHeight="1">
      <c r="A7" s="1"/>
      <c r="B7" s="91" t="s">
        <v>41</v>
      </c>
      <c r="C7" s="92" t="s">
        <v>77</v>
      </c>
      <c r="D7" s="58"/>
      <c r="E7" s="58"/>
      <c r="F7" s="58"/>
      <c r="G7" s="58"/>
      <c r="H7" s="58"/>
      <c r="I7" s="58"/>
      <c r="J7" s="58"/>
      <c r="K7" s="58"/>
      <c r="L7" s="58"/>
      <c r="M7" s="58"/>
      <c r="N7" s="58"/>
      <c r="O7" s="58"/>
      <c r="P7" s="59"/>
      <c r="Q7" s="92" t="s">
        <v>78</v>
      </c>
      <c r="R7" s="58"/>
      <c r="S7" s="58"/>
      <c r="T7" s="58"/>
      <c r="U7" s="58"/>
      <c r="V7" s="58"/>
      <c r="W7" s="58"/>
      <c r="X7" s="58"/>
      <c r="Y7" s="58"/>
      <c r="Z7" s="58"/>
      <c r="AA7" s="58"/>
      <c r="AB7" s="58"/>
      <c r="AC7" s="58"/>
      <c r="AD7" s="59"/>
      <c r="AE7" s="92" t="s">
        <v>79</v>
      </c>
      <c r="AF7" s="58"/>
      <c r="AG7" s="58"/>
      <c r="AH7" s="59"/>
      <c r="AI7" s="92" t="s">
        <v>80</v>
      </c>
      <c r="AJ7" s="58"/>
      <c r="AK7" s="58"/>
      <c r="AL7" s="59"/>
      <c r="AM7" s="92" t="s">
        <v>81</v>
      </c>
      <c r="AN7" s="58"/>
      <c r="AO7" s="58"/>
      <c r="AP7" s="59"/>
      <c r="AQ7" s="1"/>
    </row>
    <row r="8" ht="15.0" customHeight="1">
      <c r="A8" s="1"/>
      <c r="B8" s="93"/>
      <c r="C8" s="94" t="s">
        <v>82</v>
      </c>
      <c r="D8" s="92" t="s">
        <v>83</v>
      </c>
      <c r="E8" s="58"/>
      <c r="F8" s="58"/>
      <c r="G8" s="58"/>
      <c r="H8" s="58"/>
      <c r="I8" s="58"/>
      <c r="J8" s="58"/>
      <c r="K8" s="58"/>
      <c r="L8" s="58"/>
      <c r="M8" s="58"/>
      <c r="N8" s="58"/>
      <c r="O8" s="58"/>
      <c r="P8" s="59"/>
      <c r="Q8" s="94" t="s">
        <v>82</v>
      </c>
      <c r="R8" s="92" t="s">
        <v>83</v>
      </c>
      <c r="S8" s="58"/>
      <c r="T8" s="58"/>
      <c r="U8" s="58"/>
      <c r="V8" s="58"/>
      <c r="W8" s="58"/>
      <c r="X8" s="58"/>
      <c r="Y8" s="58"/>
      <c r="Z8" s="58"/>
      <c r="AA8" s="58"/>
      <c r="AB8" s="58"/>
      <c r="AC8" s="58"/>
      <c r="AD8" s="59"/>
      <c r="AE8" s="94" t="s">
        <v>82</v>
      </c>
      <c r="AF8" s="92" t="s">
        <v>83</v>
      </c>
      <c r="AG8" s="58"/>
      <c r="AH8" s="59"/>
      <c r="AI8" s="94" t="s">
        <v>82</v>
      </c>
      <c r="AJ8" s="92" t="s">
        <v>83</v>
      </c>
      <c r="AK8" s="58"/>
      <c r="AL8" s="59"/>
      <c r="AM8" s="94" t="s">
        <v>82</v>
      </c>
      <c r="AN8" s="92" t="s">
        <v>83</v>
      </c>
      <c r="AO8" s="58"/>
      <c r="AP8" s="59"/>
      <c r="AQ8" s="1"/>
    </row>
    <row r="9" ht="30.0" customHeight="1">
      <c r="A9" s="1"/>
      <c r="B9" s="95"/>
      <c r="C9" s="95"/>
      <c r="D9" s="96">
        <f>Config!$C$7</f>
        <v>45505</v>
      </c>
      <c r="E9" s="96">
        <f t="shared" ref="E9:O9" si="1">DATE(YEAR(D9),MONTH(D9)+1,DAY(D9))</f>
        <v>45536</v>
      </c>
      <c r="F9" s="96">
        <f t="shared" si="1"/>
        <v>45566</v>
      </c>
      <c r="G9" s="96">
        <f t="shared" si="1"/>
        <v>45597</v>
      </c>
      <c r="H9" s="96">
        <f t="shared" si="1"/>
        <v>45627</v>
      </c>
      <c r="I9" s="96">
        <f t="shared" si="1"/>
        <v>45658</v>
      </c>
      <c r="J9" s="96">
        <f t="shared" si="1"/>
        <v>45689</v>
      </c>
      <c r="K9" s="96">
        <f t="shared" si="1"/>
        <v>45717</v>
      </c>
      <c r="L9" s="96">
        <f t="shared" si="1"/>
        <v>45748</v>
      </c>
      <c r="M9" s="96">
        <f t="shared" si="1"/>
        <v>45778</v>
      </c>
      <c r="N9" s="96">
        <f t="shared" si="1"/>
        <v>45809</v>
      </c>
      <c r="O9" s="96">
        <f t="shared" si="1"/>
        <v>45839</v>
      </c>
      <c r="P9" s="55" t="s">
        <v>84</v>
      </c>
      <c r="Q9" s="95"/>
      <c r="R9" s="96">
        <f>DATE(YEAR(O9),MONTH(O9)+1,DAY(O9))</f>
        <v>45870</v>
      </c>
      <c r="S9" s="96">
        <f t="shared" ref="S9:AC9" si="2">DATE(YEAR(R9),MONTH(R9)+1,DAY(R9))</f>
        <v>45901</v>
      </c>
      <c r="T9" s="96">
        <f t="shared" si="2"/>
        <v>45931</v>
      </c>
      <c r="U9" s="96">
        <f t="shared" si="2"/>
        <v>45962</v>
      </c>
      <c r="V9" s="96">
        <f t="shared" si="2"/>
        <v>45992</v>
      </c>
      <c r="W9" s="96">
        <f t="shared" si="2"/>
        <v>46023</v>
      </c>
      <c r="X9" s="96">
        <f t="shared" si="2"/>
        <v>46054</v>
      </c>
      <c r="Y9" s="96">
        <f t="shared" si="2"/>
        <v>46082</v>
      </c>
      <c r="Z9" s="96">
        <f t="shared" si="2"/>
        <v>46113</v>
      </c>
      <c r="AA9" s="96">
        <f t="shared" si="2"/>
        <v>46143</v>
      </c>
      <c r="AB9" s="96">
        <f t="shared" si="2"/>
        <v>46174</v>
      </c>
      <c r="AC9" s="96">
        <f t="shared" si="2"/>
        <v>46204</v>
      </c>
      <c r="AD9" s="55" t="s">
        <v>84</v>
      </c>
      <c r="AE9" s="95"/>
      <c r="AF9" s="97" t="s">
        <v>85</v>
      </c>
      <c r="AG9" s="97" t="s">
        <v>86</v>
      </c>
      <c r="AH9" s="55" t="s">
        <v>84</v>
      </c>
      <c r="AI9" s="95"/>
      <c r="AJ9" s="97" t="s">
        <v>85</v>
      </c>
      <c r="AK9" s="97" t="s">
        <v>86</v>
      </c>
      <c r="AL9" s="55" t="s">
        <v>84</v>
      </c>
      <c r="AM9" s="95"/>
      <c r="AN9" s="97" t="s">
        <v>85</v>
      </c>
      <c r="AO9" s="97" t="s">
        <v>86</v>
      </c>
      <c r="AP9" s="55" t="s">
        <v>84</v>
      </c>
      <c r="AQ9" s="1"/>
    </row>
    <row r="10" hidden="1">
      <c r="A10" s="1"/>
      <c r="B10" s="98" t="s">
        <v>87</v>
      </c>
      <c r="C10" s="99">
        <v>34000.0</v>
      </c>
      <c r="D10" s="100"/>
      <c r="E10" s="100"/>
      <c r="F10" s="100"/>
      <c r="G10" s="100"/>
      <c r="H10" s="100"/>
      <c r="I10" s="100"/>
      <c r="J10" s="100"/>
      <c r="K10" s="100"/>
      <c r="L10" s="100"/>
      <c r="M10" s="100"/>
      <c r="N10" s="100"/>
      <c r="O10" s="100"/>
      <c r="P10" s="101">
        <f t="shared" ref="P10:P29" si="3">SUM(D10:O10)/12</f>
        <v>0</v>
      </c>
      <c r="Q10" s="102"/>
      <c r="R10" s="103"/>
      <c r="S10" s="103"/>
      <c r="T10" s="103"/>
      <c r="U10" s="103"/>
      <c r="V10" s="103"/>
      <c r="W10" s="103"/>
      <c r="X10" s="103"/>
      <c r="Y10" s="103"/>
      <c r="Z10" s="103"/>
      <c r="AA10" s="103"/>
      <c r="AB10" s="103"/>
      <c r="AC10" s="103"/>
      <c r="AD10" s="101">
        <f t="shared" ref="AD10:AD29" si="4">SUM(R10:AC10)/12</f>
        <v>0</v>
      </c>
      <c r="AE10" s="102"/>
      <c r="AF10" s="103"/>
      <c r="AG10" s="103"/>
      <c r="AH10" s="101">
        <f t="shared" ref="AH10:AH29" si="5">SUM(AF10:AG10)/2</f>
        <v>0</v>
      </c>
      <c r="AI10" s="102"/>
      <c r="AJ10" s="103"/>
      <c r="AK10" s="103"/>
      <c r="AL10" s="101">
        <f t="shared" ref="AL10:AL29" si="6">SUM(AJ10:AK10)/2</f>
        <v>0</v>
      </c>
      <c r="AM10" s="102"/>
      <c r="AN10" s="103"/>
      <c r="AO10" s="103"/>
      <c r="AP10" s="101">
        <f t="shared" ref="AP10:AP29" si="7">SUM(AN10:AO10)/2</f>
        <v>0</v>
      </c>
      <c r="AQ10" s="1"/>
    </row>
    <row r="11" hidden="1">
      <c r="A11" s="1"/>
      <c r="B11" s="98" t="s">
        <v>87</v>
      </c>
      <c r="C11" s="104"/>
      <c r="D11" s="103"/>
      <c r="E11" s="103"/>
      <c r="F11" s="103"/>
      <c r="G11" s="103"/>
      <c r="H11" s="103"/>
      <c r="I11" s="103"/>
      <c r="J11" s="103"/>
      <c r="K11" s="103"/>
      <c r="L11" s="103"/>
      <c r="M11" s="103"/>
      <c r="N11" s="103"/>
      <c r="O11" s="103"/>
      <c r="P11" s="101">
        <f t="shared" si="3"/>
        <v>0</v>
      </c>
      <c r="Q11" s="102"/>
      <c r="R11" s="103"/>
      <c r="S11" s="103"/>
      <c r="T11" s="103"/>
      <c r="U11" s="103"/>
      <c r="V11" s="103"/>
      <c r="W11" s="103"/>
      <c r="X11" s="103"/>
      <c r="Y11" s="103"/>
      <c r="Z11" s="103"/>
      <c r="AA11" s="103"/>
      <c r="AB11" s="103"/>
      <c r="AC11" s="103"/>
      <c r="AD11" s="101">
        <f t="shared" si="4"/>
        <v>0</v>
      </c>
      <c r="AE11" s="102"/>
      <c r="AF11" s="103"/>
      <c r="AG11" s="103"/>
      <c r="AH11" s="101">
        <f t="shared" si="5"/>
        <v>0</v>
      </c>
      <c r="AI11" s="102"/>
      <c r="AJ11" s="103"/>
      <c r="AK11" s="103"/>
      <c r="AL11" s="101">
        <f t="shared" si="6"/>
        <v>0</v>
      </c>
      <c r="AM11" s="102"/>
      <c r="AN11" s="103"/>
      <c r="AO11" s="103"/>
      <c r="AP11" s="101">
        <f t="shared" si="7"/>
        <v>0</v>
      </c>
      <c r="AQ11" s="1"/>
    </row>
    <row r="12">
      <c r="A12" s="1"/>
      <c r="B12" s="105" t="s">
        <v>88</v>
      </c>
      <c r="C12" s="40">
        <v>1.56E7</v>
      </c>
      <c r="D12" s="106">
        <v>1.0</v>
      </c>
      <c r="E12" s="106">
        <v>1.0</v>
      </c>
      <c r="F12" s="106">
        <v>1.0</v>
      </c>
      <c r="G12" s="106">
        <v>1.0</v>
      </c>
      <c r="H12" s="106">
        <v>1.0</v>
      </c>
      <c r="I12" s="106">
        <v>1.0</v>
      </c>
      <c r="J12" s="106">
        <v>1.0</v>
      </c>
      <c r="K12" s="106">
        <v>1.0</v>
      </c>
      <c r="L12" s="106">
        <v>1.0</v>
      </c>
      <c r="M12" s="106">
        <v>1.0</v>
      </c>
      <c r="N12" s="106">
        <v>1.0</v>
      </c>
      <c r="O12" s="106">
        <v>1.0</v>
      </c>
      <c r="P12" s="107">
        <f t="shared" si="3"/>
        <v>1</v>
      </c>
      <c r="Q12" s="40">
        <v>3.14E7</v>
      </c>
      <c r="R12" s="106">
        <v>1.0</v>
      </c>
      <c r="S12" s="106">
        <v>1.0</v>
      </c>
      <c r="T12" s="106">
        <v>1.0</v>
      </c>
      <c r="U12" s="106">
        <v>1.0</v>
      </c>
      <c r="V12" s="106">
        <v>1.0</v>
      </c>
      <c r="W12" s="106">
        <v>1.0</v>
      </c>
      <c r="X12" s="106">
        <v>1.0</v>
      </c>
      <c r="Y12" s="106">
        <v>1.0</v>
      </c>
      <c r="Z12" s="106">
        <v>1.0</v>
      </c>
      <c r="AA12" s="106">
        <v>1.0</v>
      </c>
      <c r="AB12" s="106">
        <v>1.0</v>
      </c>
      <c r="AC12" s="106">
        <v>1.0</v>
      </c>
      <c r="AD12" s="107">
        <f t="shared" si="4"/>
        <v>1</v>
      </c>
      <c r="AE12" s="40">
        <v>4.77E7</v>
      </c>
      <c r="AF12" s="106">
        <v>1.0</v>
      </c>
      <c r="AG12" s="106">
        <v>1.0</v>
      </c>
      <c r="AH12" s="107">
        <f t="shared" si="5"/>
        <v>1</v>
      </c>
      <c r="AI12" s="40"/>
      <c r="AJ12" s="106"/>
      <c r="AK12" s="106"/>
      <c r="AL12" s="107">
        <f t="shared" si="6"/>
        <v>0</v>
      </c>
      <c r="AM12" s="40"/>
      <c r="AN12" s="106"/>
      <c r="AO12" s="106"/>
      <c r="AP12" s="107">
        <f t="shared" si="7"/>
        <v>0</v>
      </c>
      <c r="AQ12" s="1"/>
    </row>
    <row r="13">
      <c r="A13" s="1"/>
      <c r="B13" s="105" t="s">
        <v>88</v>
      </c>
      <c r="C13" s="40">
        <v>1.56E7</v>
      </c>
      <c r="D13" s="106">
        <v>1.0</v>
      </c>
      <c r="E13" s="106">
        <v>1.0</v>
      </c>
      <c r="F13" s="106">
        <v>1.0</v>
      </c>
      <c r="G13" s="106">
        <v>1.0</v>
      </c>
      <c r="H13" s="106">
        <v>1.0</v>
      </c>
      <c r="I13" s="106">
        <v>1.0</v>
      </c>
      <c r="J13" s="106">
        <v>1.0</v>
      </c>
      <c r="K13" s="106">
        <v>1.0</v>
      </c>
      <c r="L13" s="106">
        <v>1.0</v>
      </c>
      <c r="M13" s="106">
        <v>1.0</v>
      </c>
      <c r="N13" s="106">
        <v>1.0</v>
      </c>
      <c r="O13" s="106">
        <v>1.0</v>
      </c>
      <c r="P13" s="107">
        <f t="shared" si="3"/>
        <v>1</v>
      </c>
      <c r="Q13" s="40">
        <v>3.14E7</v>
      </c>
      <c r="R13" s="106">
        <v>1.0</v>
      </c>
      <c r="S13" s="106">
        <v>1.0</v>
      </c>
      <c r="T13" s="106">
        <v>1.0</v>
      </c>
      <c r="U13" s="106">
        <v>1.0</v>
      </c>
      <c r="V13" s="106">
        <v>1.0</v>
      </c>
      <c r="W13" s="106">
        <v>1.0</v>
      </c>
      <c r="X13" s="106">
        <v>1.0</v>
      </c>
      <c r="Y13" s="106">
        <v>1.0</v>
      </c>
      <c r="Z13" s="106">
        <v>1.0</v>
      </c>
      <c r="AA13" s="106">
        <v>1.0</v>
      </c>
      <c r="AB13" s="106">
        <v>1.0</v>
      </c>
      <c r="AC13" s="106">
        <v>1.0</v>
      </c>
      <c r="AD13" s="107">
        <f t="shared" si="4"/>
        <v>1</v>
      </c>
      <c r="AE13" s="40">
        <v>4.77E7</v>
      </c>
      <c r="AF13" s="106">
        <v>1.0</v>
      </c>
      <c r="AG13" s="106">
        <v>1.0</v>
      </c>
      <c r="AH13" s="107">
        <f t="shared" si="5"/>
        <v>1</v>
      </c>
      <c r="AI13" s="40"/>
      <c r="AJ13" s="106"/>
      <c r="AK13" s="106"/>
      <c r="AL13" s="107">
        <f t="shared" si="6"/>
        <v>0</v>
      </c>
      <c r="AM13" s="40"/>
      <c r="AN13" s="106"/>
      <c r="AO13" s="106"/>
      <c r="AP13" s="107">
        <f t="shared" si="7"/>
        <v>0</v>
      </c>
      <c r="AQ13" s="1"/>
    </row>
    <row r="14">
      <c r="A14" s="1"/>
      <c r="B14" s="108" t="s">
        <v>89</v>
      </c>
      <c r="C14" s="40">
        <v>7800000.0</v>
      </c>
      <c r="D14" s="106"/>
      <c r="E14" s="106"/>
      <c r="F14" s="106"/>
      <c r="G14" s="106"/>
      <c r="H14" s="106"/>
      <c r="I14" s="106">
        <v>1.0</v>
      </c>
      <c r="J14" s="106">
        <v>1.0</v>
      </c>
      <c r="K14" s="106">
        <v>1.0</v>
      </c>
      <c r="L14" s="106">
        <v>1.0</v>
      </c>
      <c r="M14" s="106">
        <v>1.0</v>
      </c>
      <c r="N14" s="106">
        <v>1.0</v>
      </c>
      <c r="O14" s="106">
        <v>1.0</v>
      </c>
      <c r="P14" s="107">
        <f t="shared" si="3"/>
        <v>0.5833333333</v>
      </c>
      <c r="Q14" s="40">
        <v>9600000.0</v>
      </c>
      <c r="R14" s="106">
        <v>1.0</v>
      </c>
      <c r="S14" s="106">
        <v>1.0</v>
      </c>
      <c r="T14" s="106">
        <v>1.0</v>
      </c>
      <c r="U14" s="106">
        <v>1.0</v>
      </c>
      <c r="V14" s="106">
        <v>1.0</v>
      </c>
      <c r="W14" s="106">
        <v>2.0</v>
      </c>
      <c r="X14" s="106">
        <v>2.0</v>
      </c>
      <c r="Y14" s="106">
        <v>2.0</v>
      </c>
      <c r="Z14" s="106">
        <v>2.0</v>
      </c>
      <c r="AA14" s="106">
        <v>2.0</v>
      </c>
      <c r="AB14" s="106">
        <v>2.0</v>
      </c>
      <c r="AC14" s="106">
        <v>2.0</v>
      </c>
      <c r="AD14" s="107">
        <f t="shared" si="4"/>
        <v>1.583333333</v>
      </c>
      <c r="AE14" s="40">
        <v>1.56E7</v>
      </c>
      <c r="AF14" s="106">
        <v>2.0</v>
      </c>
      <c r="AG14" s="106">
        <v>3.0</v>
      </c>
      <c r="AH14" s="107">
        <f t="shared" si="5"/>
        <v>2.5</v>
      </c>
      <c r="AI14" s="40"/>
      <c r="AJ14" s="106"/>
      <c r="AK14" s="106"/>
      <c r="AL14" s="107">
        <f t="shared" si="6"/>
        <v>0</v>
      </c>
      <c r="AM14" s="40"/>
      <c r="AN14" s="106"/>
      <c r="AO14" s="106"/>
      <c r="AP14" s="107">
        <f t="shared" si="7"/>
        <v>0</v>
      </c>
      <c r="AQ14" s="1"/>
    </row>
    <row r="15">
      <c r="A15" s="1"/>
      <c r="B15" s="108" t="s">
        <v>90</v>
      </c>
      <c r="C15" s="40">
        <v>9600000.0</v>
      </c>
      <c r="D15" s="109"/>
      <c r="E15" s="109"/>
      <c r="F15" s="109"/>
      <c r="G15" s="109"/>
      <c r="H15" s="109"/>
      <c r="I15" s="106">
        <v>1.0</v>
      </c>
      <c r="J15" s="106">
        <v>1.0</v>
      </c>
      <c r="K15" s="106">
        <v>1.0</v>
      </c>
      <c r="L15" s="106">
        <v>1.0</v>
      </c>
      <c r="M15" s="106">
        <v>1.0</v>
      </c>
      <c r="N15" s="106">
        <v>1.0</v>
      </c>
      <c r="O15" s="106">
        <v>1.0</v>
      </c>
      <c r="P15" s="107">
        <f t="shared" si="3"/>
        <v>0.5833333333</v>
      </c>
      <c r="Q15" s="40">
        <v>1.56E7</v>
      </c>
      <c r="R15" s="106">
        <v>1.0</v>
      </c>
      <c r="S15" s="106">
        <v>1.0</v>
      </c>
      <c r="T15" s="106">
        <v>1.0</v>
      </c>
      <c r="U15" s="106">
        <v>1.0</v>
      </c>
      <c r="V15" s="106">
        <v>1.0</v>
      </c>
      <c r="W15" s="106">
        <v>1.0</v>
      </c>
      <c r="X15" s="106">
        <v>1.0</v>
      </c>
      <c r="Y15" s="106">
        <v>1.0</v>
      </c>
      <c r="Z15" s="106">
        <v>1.0</v>
      </c>
      <c r="AA15" s="106">
        <v>1.0</v>
      </c>
      <c r="AB15" s="106">
        <v>1.0</v>
      </c>
      <c r="AC15" s="106">
        <v>1.0</v>
      </c>
      <c r="AD15" s="107">
        <f t="shared" si="4"/>
        <v>1</v>
      </c>
      <c r="AE15" s="40">
        <v>2.14E7</v>
      </c>
      <c r="AF15" s="106">
        <v>2.0</v>
      </c>
      <c r="AG15" s="106">
        <v>2.0</v>
      </c>
      <c r="AH15" s="107">
        <f t="shared" si="5"/>
        <v>2</v>
      </c>
      <c r="AI15" s="40"/>
      <c r="AJ15" s="106"/>
      <c r="AK15" s="106"/>
      <c r="AL15" s="107">
        <f t="shared" si="6"/>
        <v>0</v>
      </c>
      <c r="AM15" s="40"/>
      <c r="AN15" s="106"/>
      <c r="AO15" s="106"/>
      <c r="AP15" s="107">
        <f t="shared" si="7"/>
        <v>0</v>
      </c>
      <c r="AQ15" s="1"/>
    </row>
    <row r="16">
      <c r="A16" s="1"/>
      <c r="B16" s="110"/>
      <c r="C16" s="111"/>
      <c r="D16" s="109"/>
      <c r="E16" s="109"/>
      <c r="F16" s="109"/>
      <c r="G16" s="109"/>
      <c r="H16" s="109"/>
      <c r="I16" s="109"/>
      <c r="J16" s="109"/>
      <c r="K16" s="109"/>
      <c r="L16" s="109"/>
      <c r="M16" s="109"/>
      <c r="N16" s="109"/>
      <c r="O16" s="109"/>
      <c r="P16" s="107">
        <f t="shared" si="3"/>
        <v>0</v>
      </c>
      <c r="Q16" s="112"/>
      <c r="R16" s="109"/>
      <c r="S16" s="109"/>
      <c r="T16" s="109"/>
      <c r="U16" s="109"/>
      <c r="V16" s="109"/>
      <c r="W16" s="109"/>
      <c r="X16" s="109"/>
      <c r="Y16" s="109"/>
      <c r="Z16" s="109"/>
      <c r="AA16" s="109"/>
      <c r="AB16" s="109"/>
      <c r="AC16" s="109"/>
      <c r="AD16" s="107">
        <f t="shared" si="4"/>
        <v>0</v>
      </c>
      <c r="AE16" s="112"/>
      <c r="AF16" s="109"/>
      <c r="AG16" s="109"/>
      <c r="AH16" s="107">
        <f t="shared" si="5"/>
        <v>0</v>
      </c>
      <c r="AI16" s="40"/>
      <c r="AJ16" s="109"/>
      <c r="AK16" s="109"/>
      <c r="AL16" s="107">
        <f t="shared" si="6"/>
        <v>0</v>
      </c>
      <c r="AM16" s="40"/>
      <c r="AN16" s="109"/>
      <c r="AO16" s="109"/>
      <c r="AP16" s="107">
        <f t="shared" si="7"/>
        <v>0</v>
      </c>
      <c r="AQ16" s="1"/>
    </row>
    <row r="17">
      <c r="A17" s="1"/>
      <c r="B17" s="110"/>
      <c r="C17" s="111"/>
      <c r="D17" s="109"/>
      <c r="E17" s="109"/>
      <c r="F17" s="109"/>
      <c r="G17" s="109"/>
      <c r="H17" s="109"/>
      <c r="I17" s="109"/>
      <c r="J17" s="109"/>
      <c r="K17" s="109"/>
      <c r="L17" s="109"/>
      <c r="M17" s="109"/>
      <c r="N17" s="109"/>
      <c r="O17" s="109"/>
      <c r="P17" s="107">
        <f t="shared" si="3"/>
        <v>0</v>
      </c>
      <c r="Q17" s="112"/>
      <c r="R17" s="109"/>
      <c r="S17" s="109"/>
      <c r="T17" s="109"/>
      <c r="U17" s="109"/>
      <c r="V17" s="109"/>
      <c r="W17" s="109"/>
      <c r="X17" s="109"/>
      <c r="Y17" s="109"/>
      <c r="Z17" s="109"/>
      <c r="AA17" s="109"/>
      <c r="AB17" s="109"/>
      <c r="AC17" s="109"/>
      <c r="AD17" s="107">
        <f t="shared" si="4"/>
        <v>0</v>
      </c>
      <c r="AE17" s="112"/>
      <c r="AF17" s="109"/>
      <c r="AG17" s="109"/>
      <c r="AH17" s="107">
        <f t="shared" si="5"/>
        <v>0</v>
      </c>
      <c r="AI17" s="40"/>
      <c r="AJ17" s="109"/>
      <c r="AK17" s="109"/>
      <c r="AL17" s="107">
        <f t="shared" si="6"/>
        <v>0</v>
      </c>
      <c r="AM17" s="40"/>
      <c r="AN17" s="109"/>
      <c r="AO17" s="109"/>
      <c r="AP17" s="107">
        <f t="shared" si="7"/>
        <v>0</v>
      </c>
      <c r="AQ17" s="1"/>
    </row>
    <row r="18">
      <c r="A18" s="1"/>
      <c r="B18" s="110"/>
      <c r="C18" s="111"/>
      <c r="D18" s="109"/>
      <c r="E18" s="109"/>
      <c r="F18" s="109"/>
      <c r="G18" s="109"/>
      <c r="H18" s="109"/>
      <c r="I18" s="109"/>
      <c r="J18" s="109"/>
      <c r="K18" s="109"/>
      <c r="L18" s="109"/>
      <c r="M18" s="109"/>
      <c r="N18" s="109"/>
      <c r="O18" s="109"/>
      <c r="P18" s="107">
        <f t="shared" si="3"/>
        <v>0</v>
      </c>
      <c r="Q18" s="112"/>
      <c r="R18" s="109"/>
      <c r="S18" s="109"/>
      <c r="T18" s="109"/>
      <c r="U18" s="109"/>
      <c r="V18" s="109"/>
      <c r="W18" s="109"/>
      <c r="X18" s="109"/>
      <c r="Y18" s="109"/>
      <c r="Z18" s="109"/>
      <c r="AA18" s="109"/>
      <c r="AB18" s="109"/>
      <c r="AC18" s="109"/>
      <c r="AD18" s="107">
        <f t="shared" si="4"/>
        <v>0</v>
      </c>
      <c r="AE18" s="112"/>
      <c r="AF18" s="109"/>
      <c r="AG18" s="109"/>
      <c r="AH18" s="107">
        <f t="shared" si="5"/>
        <v>0</v>
      </c>
      <c r="AI18" s="40"/>
      <c r="AJ18" s="109"/>
      <c r="AK18" s="109"/>
      <c r="AL18" s="107">
        <f t="shared" si="6"/>
        <v>0</v>
      </c>
      <c r="AM18" s="40"/>
      <c r="AN18" s="109"/>
      <c r="AO18" s="109"/>
      <c r="AP18" s="107">
        <f t="shared" si="7"/>
        <v>0</v>
      </c>
      <c r="AQ18" s="1"/>
    </row>
    <row r="19">
      <c r="A19" s="1"/>
      <c r="B19" s="110"/>
      <c r="C19" s="111"/>
      <c r="D19" s="109"/>
      <c r="E19" s="109"/>
      <c r="F19" s="109"/>
      <c r="G19" s="109"/>
      <c r="H19" s="109"/>
      <c r="I19" s="109"/>
      <c r="J19" s="109"/>
      <c r="K19" s="109"/>
      <c r="L19" s="109"/>
      <c r="M19" s="109"/>
      <c r="N19" s="109"/>
      <c r="O19" s="109"/>
      <c r="P19" s="107">
        <f t="shared" si="3"/>
        <v>0</v>
      </c>
      <c r="Q19" s="112"/>
      <c r="R19" s="109"/>
      <c r="S19" s="109"/>
      <c r="T19" s="109"/>
      <c r="U19" s="109"/>
      <c r="V19" s="109"/>
      <c r="W19" s="109"/>
      <c r="X19" s="109"/>
      <c r="Y19" s="109"/>
      <c r="Z19" s="109"/>
      <c r="AA19" s="109"/>
      <c r="AB19" s="109"/>
      <c r="AC19" s="109"/>
      <c r="AD19" s="107">
        <f t="shared" si="4"/>
        <v>0</v>
      </c>
      <c r="AE19" s="112"/>
      <c r="AF19" s="109"/>
      <c r="AG19" s="109"/>
      <c r="AH19" s="107">
        <f t="shared" si="5"/>
        <v>0</v>
      </c>
      <c r="AI19" s="40"/>
      <c r="AJ19" s="109"/>
      <c r="AK19" s="109"/>
      <c r="AL19" s="107">
        <f t="shared" si="6"/>
        <v>0</v>
      </c>
      <c r="AM19" s="40"/>
      <c r="AN19" s="109"/>
      <c r="AO19" s="109"/>
      <c r="AP19" s="107">
        <f t="shared" si="7"/>
        <v>0</v>
      </c>
      <c r="AQ19" s="1"/>
    </row>
    <row r="20">
      <c r="A20" s="1"/>
      <c r="B20" s="110"/>
      <c r="C20" s="111"/>
      <c r="D20" s="109"/>
      <c r="E20" s="109"/>
      <c r="F20" s="109"/>
      <c r="G20" s="109"/>
      <c r="H20" s="109"/>
      <c r="I20" s="109"/>
      <c r="J20" s="109"/>
      <c r="K20" s="109"/>
      <c r="L20" s="109"/>
      <c r="M20" s="109"/>
      <c r="N20" s="109"/>
      <c r="O20" s="109"/>
      <c r="P20" s="107">
        <f t="shared" si="3"/>
        <v>0</v>
      </c>
      <c r="Q20" s="112"/>
      <c r="R20" s="109"/>
      <c r="S20" s="109"/>
      <c r="T20" s="109"/>
      <c r="U20" s="109"/>
      <c r="V20" s="109"/>
      <c r="W20" s="109"/>
      <c r="X20" s="109"/>
      <c r="Y20" s="109"/>
      <c r="Z20" s="109"/>
      <c r="AA20" s="109"/>
      <c r="AB20" s="109"/>
      <c r="AC20" s="109"/>
      <c r="AD20" s="107">
        <f t="shared" si="4"/>
        <v>0</v>
      </c>
      <c r="AE20" s="112"/>
      <c r="AF20" s="109"/>
      <c r="AG20" s="109"/>
      <c r="AH20" s="107">
        <f t="shared" si="5"/>
        <v>0</v>
      </c>
      <c r="AI20" s="40"/>
      <c r="AJ20" s="109"/>
      <c r="AK20" s="109"/>
      <c r="AL20" s="107">
        <f t="shared" si="6"/>
        <v>0</v>
      </c>
      <c r="AM20" s="40"/>
      <c r="AN20" s="109"/>
      <c r="AO20" s="109"/>
      <c r="AP20" s="107">
        <f t="shared" si="7"/>
        <v>0</v>
      </c>
      <c r="AQ20" s="1"/>
    </row>
    <row r="21" ht="15.75" customHeight="1">
      <c r="A21" s="1"/>
      <c r="B21" s="110"/>
      <c r="C21" s="111"/>
      <c r="D21" s="109"/>
      <c r="E21" s="109"/>
      <c r="F21" s="109"/>
      <c r="G21" s="109"/>
      <c r="H21" s="109"/>
      <c r="I21" s="109"/>
      <c r="J21" s="109"/>
      <c r="K21" s="109"/>
      <c r="L21" s="109"/>
      <c r="M21" s="109"/>
      <c r="N21" s="109"/>
      <c r="O21" s="109"/>
      <c r="P21" s="107">
        <f t="shared" si="3"/>
        <v>0</v>
      </c>
      <c r="Q21" s="112"/>
      <c r="R21" s="109"/>
      <c r="S21" s="109"/>
      <c r="T21" s="109"/>
      <c r="U21" s="109"/>
      <c r="V21" s="109"/>
      <c r="W21" s="109"/>
      <c r="X21" s="109"/>
      <c r="Y21" s="109"/>
      <c r="Z21" s="109"/>
      <c r="AA21" s="109"/>
      <c r="AB21" s="109"/>
      <c r="AC21" s="109"/>
      <c r="AD21" s="107">
        <f t="shared" si="4"/>
        <v>0</v>
      </c>
      <c r="AE21" s="112"/>
      <c r="AF21" s="109"/>
      <c r="AG21" s="109"/>
      <c r="AH21" s="107">
        <f t="shared" si="5"/>
        <v>0</v>
      </c>
      <c r="AI21" s="40"/>
      <c r="AJ21" s="109"/>
      <c r="AK21" s="109"/>
      <c r="AL21" s="107">
        <f t="shared" si="6"/>
        <v>0</v>
      </c>
      <c r="AM21" s="40"/>
      <c r="AN21" s="109"/>
      <c r="AO21" s="109"/>
      <c r="AP21" s="107">
        <f t="shared" si="7"/>
        <v>0</v>
      </c>
      <c r="AQ21" s="1"/>
    </row>
    <row r="22" ht="15.75" customHeight="1">
      <c r="A22" s="1"/>
      <c r="B22" s="110"/>
      <c r="C22" s="111"/>
      <c r="D22" s="109"/>
      <c r="E22" s="109"/>
      <c r="F22" s="109"/>
      <c r="G22" s="109"/>
      <c r="H22" s="109"/>
      <c r="I22" s="109"/>
      <c r="J22" s="109"/>
      <c r="K22" s="109"/>
      <c r="L22" s="109"/>
      <c r="M22" s="109"/>
      <c r="N22" s="109"/>
      <c r="O22" s="109"/>
      <c r="P22" s="107">
        <f t="shared" si="3"/>
        <v>0</v>
      </c>
      <c r="Q22" s="112"/>
      <c r="R22" s="109"/>
      <c r="S22" s="109"/>
      <c r="T22" s="109"/>
      <c r="U22" s="109"/>
      <c r="V22" s="109"/>
      <c r="W22" s="109"/>
      <c r="X22" s="109"/>
      <c r="Y22" s="109"/>
      <c r="Z22" s="109"/>
      <c r="AA22" s="109"/>
      <c r="AB22" s="109"/>
      <c r="AC22" s="109"/>
      <c r="AD22" s="107">
        <f t="shared" si="4"/>
        <v>0</v>
      </c>
      <c r="AE22" s="112"/>
      <c r="AF22" s="109"/>
      <c r="AG22" s="109"/>
      <c r="AH22" s="107">
        <f t="shared" si="5"/>
        <v>0</v>
      </c>
      <c r="AI22" s="40"/>
      <c r="AJ22" s="109"/>
      <c r="AK22" s="109"/>
      <c r="AL22" s="107">
        <f t="shared" si="6"/>
        <v>0</v>
      </c>
      <c r="AM22" s="40"/>
      <c r="AN22" s="109"/>
      <c r="AO22" s="109"/>
      <c r="AP22" s="107">
        <f t="shared" si="7"/>
        <v>0</v>
      </c>
      <c r="AQ22" s="1"/>
    </row>
    <row r="23" ht="15.75" customHeight="1">
      <c r="A23" s="1"/>
      <c r="B23" s="110"/>
      <c r="C23" s="111"/>
      <c r="D23" s="109"/>
      <c r="E23" s="109"/>
      <c r="F23" s="109"/>
      <c r="G23" s="109"/>
      <c r="H23" s="109"/>
      <c r="I23" s="109"/>
      <c r="J23" s="109"/>
      <c r="K23" s="109"/>
      <c r="L23" s="109"/>
      <c r="M23" s="109"/>
      <c r="N23" s="109"/>
      <c r="O23" s="109"/>
      <c r="P23" s="107">
        <f t="shared" si="3"/>
        <v>0</v>
      </c>
      <c r="Q23" s="112"/>
      <c r="R23" s="109"/>
      <c r="S23" s="109"/>
      <c r="T23" s="109"/>
      <c r="U23" s="109"/>
      <c r="V23" s="109"/>
      <c r="W23" s="109"/>
      <c r="X23" s="109"/>
      <c r="Y23" s="109"/>
      <c r="Z23" s="109"/>
      <c r="AA23" s="109"/>
      <c r="AB23" s="109"/>
      <c r="AC23" s="109"/>
      <c r="AD23" s="107">
        <f t="shared" si="4"/>
        <v>0</v>
      </c>
      <c r="AE23" s="112"/>
      <c r="AF23" s="109"/>
      <c r="AG23" s="109"/>
      <c r="AH23" s="107">
        <f t="shared" si="5"/>
        <v>0</v>
      </c>
      <c r="AI23" s="40"/>
      <c r="AJ23" s="109"/>
      <c r="AK23" s="109"/>
      <c r="AL23" s="107">
        <f t="shared" si="6"/>
        <v>0</v>
      </c>
      <c r="AM23" s="40"/>
      <c r="AN23" s="109"/>
      <c r="AO23" s="109"/>
      <c r="AP23" s="107">
        <f t="shared" si="7"/>
        <v>0</v>
      </c>
      <c r="AQ23" s="1"/>
    </row>
    <row r="24" ht="15.75" customHeight="1">
      <c r="A24" s="1"/>
      <c r="B24" s="110"/>
      <c r="C24" s="111"/>
      <c r="D24" s="109"/>
      <c r="E24" s="109"/>
      <c r="F24" s="109"/>
      <c r="G24" s="109"/>
      <c r="H24" s="109"/>
      <c r="I24" s="109"/>
      <c r="J24" s="109"/>
      <c r="K24" s="109"/>
      <c r="L24" s="109"/>
      <c r="M24" s="109"/>
      <c r="N24" s="109"/>
      <c r="O24" s="109"/>
      <c r="P24" s="107">
        <f t="shared" si="3"/>
        <v>0</v>
      </c>
      <c r="Q24" s="112"/>
      <c r="R24" s="109"/>
      <c r="S24" s="109"/>
      <c r="T24" s="109"/>
      <c r="U24" s="109"/>
      <c r="V24" s="109"/>
      <c r="W24" s="109"/>
      <c r="X24" s="109"/>
      <c r="Y24" s="109"/>
      <c r="Z24" s="109"/>
      <c r="AA24" s="109"/>
      <c r="AB24" s="109"/>
      <c r="AC24" s="109"/>
      <c r="AD24" s="107">
        <f t="shared" si="4"/>
        <v>0</v>
      </c>
      <c r="AE24" s="112"/>
      <c r="AF24" s="109"/>
      <c r="AG24" s="109"/>
      <c r="AH24" s="107">
        <f t="shared" si="5"/>
        <v>0</v>
      </c>
      <c r="AI24" s="40"/>
      <c r="AJ24" s="109"/>
      <c r="AK24" s="109"/>
      <c r="AL24" s="107">
        <f t="shared" si="6"/>
        <v>0</v>
      </c>
      <c r="AM24" s="40"/>
      <c r="AN24" s="109"/>
      <c r="AO24" s="109"/>
      <c r="AP24" s="107">
        <f t="shared" si="7"/>
        <v>0</v>
      </c>
      <c r="AQ24" s="1"/>
    </row>
    <row r="25" ht="15.75" customHeight="1">
      <c r="A25" s="1"/>
      <c r="B25" s="110"/>
      <c r="C25" s="111"/>
      <c r="D25" s="109"/>
      <c r="E25" s="109"/>
      <c r="F25" s="109"/>
      <c r="G25" s="109"/>
      <c r="H25" s="109"/>
      <c r="I25" s="109"/>
      <c r="J25" s="109"/>
      <c r="K25" s="109"/>
      <c r="L25" s="109"/>
      <c r="M25" s="109"/>
      <c r="N25" s="109"/>
      <c r="O25" s="109"/>
      <c r="P25" s="107">
        <f t="shared" si="3"/>
        <v>0</v>
      </c>
      <c r="Q25" s="112"/>
      <c r="R25" s="109"/>
      <c r="S25" s="109"/>
      <c r="T25" s="109"/>
      <c r="U25" s="109"/>
      <c r="V25" s="109"/>
      <c r="W25" s="109"/>
      <c r="X25" s="109"/>
      <c r="Y25" s="109"/>
      <c r="Z25" s="109"/>
      <c r="AA25" s="109"/>
      <c r="AB25" s="109"/>
      <c r="AC25" s="109"/>
      <c r="AD25" s="107">
        <f t="shared" si="4"/>
        <v>0</v>
      </c>
      <c r="AE25" s="112"/>
      <c r="AF25" s="109"/>
      <c r="AG25" s="109"/>
      <c r="AH25" s="107">
        <f t="shared" si="5"/>
        <v>0</v>
      </c>
      <c r="AI25" s="40"/>
      <c r="AJ25" s="109"/>
      <c r="AK25" s="109"/>
      <c r="AL25" s="107">
        <f t="shared" si="6"/>
        <v>0</v>
      </c>
      <c r="AM25" s="40"/>
      <c r="AN25" s="109"/>
      <c r="AO25" s="109"/>
      <c r="AP25" s="107">
        <f t="shared" si="7"/>
        <v>0</v>
      </c>
      <c r="AQ25" s="1"/>
    </row>
    <row r="26" ht="15.75" customHeight="1">
      <c r="A26" s="1"/>
      <c r="B26" s="110"/>
      <c r="C26" s="111"/>
      <c r="D26" s="109"/>
      <c r="E26" s="109"/>
      <c r="F26" s="109"/>
      <c r="G26" s="109"/>
      <c r="H26" s="109"/>
      <c r="I26" s="109"/>
      <c r="J26" s="109"/>
      <c r="K26" s="109"/>
      <c r="L26" s="109"/>
      <c r="M26" s="109"/>
      <c r="N26" s="109"/>
      <c r="O26" s="109"/>
      <c r="P26" s="107">
        <f t="shared" si="3"/>
        <v>0</v>
      </c>
      <c r="Q26" s="112"/>
      <c r="R26" s="109"/>
      <c r="S26" s="109"/>
      <c r="T26" s="109"/>
      <c r="U26" s="109"/>
      <c r="V26" s="109"/>
      <c r="W26" s="109"/>
      <c r="X26" s="109"/>
      <c r="Y26" s="109"/>
      <c r="Z26" s="109"/>
      <c r="AA26" s="109"/>
      <c r="AB26" s="109"/>
      <c r="AC26" s="109"/>
      <c r="AD26" s="107">
        <f t="shared" si="4"/>
        <v>0</v>
      </c>
      <c r="AE26" s="112"/>
      <c r="AF26" s="109"/>
      <c r="AG26" s="109"/>
      <c r="AH26" s="107">
        <f t="shared" si="5"/>
        <v>0</v>
      </c>
      <c r="AI26" s="40"/>
      <c r="AJ26" s="109"/>
      <c r="AK26" s="109"/>
      <c r="AL26" s="107">
        <f t="shared" si="6"/>
        <v>0</v>
      </c>
      <c r="AM26" s="40"/>
      <c r="AN26" s="109"/>
      <c r="AO26" s="109"/>
      <c r="AP26" s="107">
        <f t="shared" si="7"/>
        <v>0</v>
      </c>
      <c r="AQ26" s="1"/>
    </row>
    <row r="27" ht="15.75" customHeight="1">
      <c r="A27" s="1"/>
      <c r="B27" s="110"/>
      <c r="C27" s="111"/>
      <c r="D27" s="109"/>
      <c r="E27" s="109"/>
      <c r="F27" s="109"/>
      <c r="G27" s="109"/>
      <c r="H27" s="109"/>
      <c r="I27" s="109"/>
      <c r="J27" s="109"/>
      <c r="K27" s="109"/>
      <c r="L27" s="109"/>
      <c r="M27" s="109"/>
      <c r="N27" s="109"/>
      <c r="O27" s="109"/>
      <c r="P27" s="107">
        <f t="shared" si="3"/>
        <v>0</v>
      </c>
      <c r="Q27" s="112"/>
      <c r="R27" s="109"/>
      <c r="S27" s="109"/>
      <c r="T27" s="109"/>
      <c r="U27" s="109"/>
      <c r="V27" s="109"/>
      <c r="W27" s="109"/>
      <c r="X27" s="109"/>
      <c r="Y27" s="109"/>
      <c r="Z27" s="109"/>
      <c r="AA27" s="109"/>
      <c r="AB27" s="109"/>
      <c r="AC27" s="109"/>
      <c r="AD27" s="107">
        <f t="shared" si="4"/>
        <v>0</v>
      </c>
      <c r="AE27" s="112"/>
      <c r="AF27" s="109"/>
      <c r="AG27" s="109"/>
      <c r="AH27" s="107">
        <f t="shared" si="5"/>
        <v>0</v>
      </c>
      <c r="AI27" s="40"/>
      <c r="AJ27" s="109"/>
      <c r="AK27" s="109"/>
      <c r="AL27" s="107">
        <f t="shared" si="6"/>
        <v>0</v>
      </c>
      <c r="AM27" s="40"/>
      <c r="AN27" s="109"/>
      <c r="AO27" s="109"/>
      <c r="AP27" s="107">
        <f t="shared" si="7"/>
        <v>0</v>
      </c>
      <c r="AQ27" s="1"/>
    </row>
    <row r="28" ht="15.75" customHeight="1">
      <c r="A28" s="1"/>
      <c r="B28" s="110"/>
      <c r="C28" s="111"/>
      <c r="D28" s="109"/>
      <c r="E28" s="109"/>
      <c r="F28" s="109"/>
      <c r="G28" s="109"/>
      <c r="H28" s="109"/>
      <c r="I28" s="109"/>
      <c r="J28" s="109"/>
      <c r="K28" s="109"/>
      <c r="L28" s="109"/>
      <c r="M28" s="109"/>
      <c r="N28" s="109"/>
      <c r="O28" s="109"/>
      <c r="P28" s="107">
        <f t="shared" si="3"/>
        <v>0</v>
      </c>
      <c r="Q28" s="112"/>
      <c r="R28" s="109"/>
      <c r="S28" s="109"/>
      <c r="T28" s="109"/>
      <c r="U28" s="109"/>
      <c r="V28" s="109"/>
      <c r="W28" s="109"/>
      <c r="X28" s="109"/>
      <c r="Y28" s="109"/>
      <c r="Z28" s="109"/>
      <c r="AA28" s="109"/>
      <c r="AB28" s="109"/>
      <c r="AC28" s="109"/>
      <c r="AD28" s="107">
        <f t="shared" si="4"/>
        <v>0</v>
      </c>
      <c r="AE28" s="112"/>
      <c r="AF28" s="109"/>
      <c r="AG28" s="109"/>
      <c r="AH28" s="107">
        <f t="shared" si="5"/>
        <v>0</v>
      </c>
      <c r="AI28" s="40"/>
      <c r="AJ28" s="109"/>
      <c r="AK28" s="109"/>
      <c r="AL28" s="107">
        <f t="shared" si="6"/>
        <v>0</v>
      </c>
      <c r="AM28" s="40"/>
      <c r="AN28" s="109"/>
      <c r="AO28" s="109"/>
      <c r="AP28" s="107">
        <f t="shared" si="7"/>
        <v>0</v>
      </c>
      <c r="AQ28" s="1"/>
    </row>
    <row r="29" ht="15.75" customHeight="1">
      <c r="A29" s="1"/>
      <c r="B29" s="110"/>
      <c r="C29" s="111"/>
      <c r="D29" s="109"/>
      <c r="E29" s="109"/>
      <c r="F29" s="109"/>
      <c r="G29" s="109"/>
      <c r="H29" s="109"/>
      <c r="I29" s="109"/>
      <c r="J29" s="109"/>
      <c r="K29" s="109"/>
      <c r="L29" s="109"/>
      <c r="M29" s="109"/>
      <c r="N29" s="109"/>
      <c r="O29" s="109"/>
      <c r="P29" s="107">
        <f t="shared" si="3"/>
        <v>0</v>
      </c>
      <c r="Q29" s="112"/>
      <c r="R29" s="109"/>
      <c r="S29" s="109"/>
      <c r="T29" s="109"/>
      <c r="U29" s="109"/>
      <c r="V29" s="109"/>
      <c r="W29" s="109"/>
      <c r="X29" s="109"/>
      <c r="Y29" s="109"/>
      <c r="Z29" s="109"/>
      <c r="AA29" s="109"/>
      <c r="AB29" s="109"/>
      <c r="AC29" s="109"/>
      <c r="AD29" s="107">
        <f t="shared" si="4"/>
        <v>0</v>
      </c>
      <c r="AE29" s="112"/>
      <c r="AF29" s="109"/>
      <c r="AG29" s="109"/>
      <c r="AH29" s="107">
        <f t="shared" si="5"/>
        <v>0</v>
      </c>
      <c r="AI29" s="40"/>
      <c r="AJ29" s="109"/>
      <c r="AK29" s="109"/>
      <c r="AL29" s="107">
        <f t="shared" si="6"/>
        <v>0</v>
      </c>
      <c r="AM29" s="40"/>
      <c r="AN29" s="109"/>
      <c r="AO29" s="109"/>
      <c r="AP29" s="107">
        <f t="shared" si="7"/>
        <v>0</v>
      </c>
      <c r="AQ29" s="1"/>
    </row>
    <row r="30" ht="15.75" customHeight="1">
      <c r="A30" s="1"/>
      <c r="B30" s="113" t="s">
        <v>91</v>
      </c>
      <c r="C30" s="113"/>
      <c r="D30" s="114">
        <f t="shared" ref="D30:P30" si="8">SUM(D10:D29)</f>
        <v>2</v>
      </c>
      <c r="E30" s="114">
        <f t="shared" si="8"/>
        <v>2</v>
      </c>
      <c r="F30" s="114">
        <f t="shared" si="8"/>
        <v>2</v>
      </c>
      <c r="G30" s="114">
        <f t="shared" si="8"/>
        <v>2</v>
      </c>
      <c r="H30" s="114">
        <f t="shared" si="8"/>
        <v>2</v>
      </c>
      <c r="I30" s="114">
        <f t="shared" si="8"/>
        <v>4</v>
      </c>
      <c r="J30" s="114">
        <f t="shared" si="8"/>
        <v>4</v>
      </c>
      <c r="K30" s="114">
        <f t="shared" si="8"/>
        <v>4</v>
      </c>
      <c r="L30" s="114">
        <f t="shared" si="8"/>
        <v>4</v>
      </c>
      <c r="M30" s="114">
        <f t="shared" si="8"/>
        <v>4</v>
      </c>
      <c r="N30" s="114">
        <f t="shared" si="8"/>
        <v>4</v>
      </c>
      <c r="O30" s="114">
        <f t="shared" si="8"/>
        <v>4</v>
      </c>
      <c r="P30" s="107">
        <f t="shared" si="8"/>
        <v>3.166666667</v>
      </c>
      <c r="Q30" s="115"/>
      <c r="R30" s="114">
        <f t="shared" ref="R30:AD30" si="9">SUM(R10:R29)</f>
        <v>4</v>
      </c>
      <c r="S30" s="114">
        <f t="shared" si="9"/>
        <v>4</v>
      </c>
      <c r="T30" s="114">
        <f t="shared" si="9"/>
        <v>4</v>
      </c>
      <c r="U30" s="114">
        <f t="shared" si="9"/>
        <v>4</v>
      </c>
      <c r="V30" s="114">
        <f t="shared" si="9"/>
        <v>4</v>
      </c>
      <c r="W30" s="114">
        <f t="shared" si="9"/>
        <v>5</v>
      </c>
      <c r="X30" s="114">
        <f t="shared" si="9"/>
        <v>5</v>
      </c>
      <c r="Y30" s="114">
        <f t="shared" si="9"/>
        <v>5</v>
      </c>
      <c r="Z30" s="114">
        <f t="shared" si="9"/>
        <v>5</v>
      </c>
      <c r="AA30" s="114">
        <f t="shared" si="9"/>
        <v>5</v>
      </c>
      <c r="AB30" s="114">
        <f t="shared" si="9"/>
        <v>5</v>
      </c>
      <c r="AC30" s="114">
        <f t="shared" si="9"/>
        <v>5</v>
      </c>
      <c r="AD30" s="107">
        <f t="shared" si="9"/>
        <v>4.583333333</v>
      </c>
      <c r="AE30" s="107"/>
      <c r="AF30" s="114">
        <f t="shared" ref="AF30:AH30" si="10">SUM(AF10:AF29)</f>
        <v>6</v>
      </c>
      <c r="AG30" s="114">
        <f t="shared" si="10"/>
        <v>7</v>
      </c>
      <c r="AH30" s="107">
        <f t="shared" si="10"/>
        <v>6.5</v>
      </c>
      <c r="AI30" s="107"/>
      <c r="AJ30" s="114">
        <f t="shared" ref="AJ30:AL30" si="11">SUM(AJ10:AJ29)</f>
        <v>0</v>
      </c>
      <c r="AK30" s="114">
        <f t="shared" si="11"/>
        <v>0</v>
      </c>
      <c r="AL30" s="107">
        <f t="shared" si="11"/>
        <v>0</v>
      </c>
      <c r="AM30" s="107"/>
      <c r="AN30" s="114">
        <f t="shared" ref="AN30:AP30" si="12">SUM(AN10:AN29)</f>
        <v>0</v>
      </c>
      <c r="AO30" s="114">
        <f t="shared" si="12"/>
        <v>0</v>
      </c>
      <c r="AP30" s="107">
        <f t="shared" si="12"/>
        <v>0</v>
      </c>
      <c r="A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sheetData>
  <mergeCells count="18">
    <mergeCell ref="B2:B3"/>
    <mergeCell ref="B5:P5"/>
    <mergeCell ref="C7:P7"/>
    <mergeCell ref="Q7:AD7"/>
    <mergeCell ref="AE7:AH7"/>
    <mergeCell ref="AI7:AL7"/>
    <mergeCell ref="AM7:AP7"/>
    <mergeCell ref="AF8:AH8"/>
    <mergeCell ref="AJ8:AL8"/>
    <mergeCell ref="AM8:AM9"/>
    <mergeCell ref="AN8:AP8"/>
    <mergeCell ref="B7:B9"/>
    <mergeCell ref="C8:C9"/>
    <mergeCell ref="D8:P8"/>
    <mergeCell ref="Q8:Q9"/>
    <mergeCell ref="R8:AD8"/>
    <mergeCell ref="AE8:AE9"/>
    <mergeCell ref="AI8:AI9"/>
  </mergeCells>
  <dataValidations>
    <dataValidation type="decimal" operator="greaterThanOrEqual" allowBlank="1" showErrorMessage="1" sqref="Q10:AC10 AE10:AG10 AJ10:AK10 AN10:AO10 R12:AC15 D10:O29">
      <formula1>0.0</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57"/>
    <col customWidth="1" min="2" max="2" width="35.71"/>
    <col customWidth="1" min="3" max="3" width="12.43"/>
    <col customWidth="1" min="4" max="62" width="11.57"/>
    <col customWidth="1" min="63" max="63" width="3.43"/>
  </cols>
  <sheetData>
    <row r="1">
      <c r="A1" s="1"/>
      <c r="B1" s="73"/>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116" t="s">
        <v>92</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row>
    <row r="3">
      <c r="A3" s="1"/>
      <c r="B3" s="117"/>
      <c r="C3" s="118"/>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row>
    <row r="4">
      <c r="A4" s="1"/>
      <c r="B4" s="119"/>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c r="A5" s="1"/>
      <c r="B5" s="120" t="s">
        <v>93</v>
      </c>
      <c r="C5" s="22"/>
      <c r="D5" s="22"/>
      <c r="E5" s="22"/>
      <c r="F5" s="22"/>
      <c r="G5" s="22"/>
      <c r="H5" s="22"/>
      <c r="I5" s="22"/>
      <c r="J5" s="22"/>
      <c r="K5" s="22"/>
      <c r="L5" s="22"/>
      <c r="M5" s="22"/>
      <c r="N5" s="22"/>
      <c r="O5" s="23"/>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row>
    <row r="6">
      <c r="A6" s="1"/>
      <c r="B6" s="119"/>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row>
    <row r="7">
      <c r="A7" s="1"/>
      <c r="B7" s="121"/>
      <c r="C7" s="122" t="s">
        <v>77</v>
      </c>
      <c r="D7" s="22"/>
      <c r="E7" s="22"/>
      <c r="F7" s="22"/>
      <c r="G7" s="22"/>
      <c r="H7" s="22"/>
      <c r="I7" s="22"/>
      <c r="J7" s="22"/>
      <c r="K7" s="22"/>
      <c r="L7" s="22"/>
      <c r="M7" s="22"/>
      <c r="N7" s="23"/>
      <c r="O7" s="122" t="s">
        <v>78</v>
      </c>
      <c r="P7" s="22"/>
      <c r="Q7" s="22"/>
      <c r="R7" s="22"/>
      <c r="S7" s="22"/>
      <c r="T7" s="22"/>
      <c r="U7" s="22"/>
      <c r="V7" s="22"/>
      <c r="W7" s="22"/>
      <c r="X7" s="22"/>
      <c r="Y7" s="22"/>
      <c r="Z7" s="23"/>
      <c r="AA7" s="122" t="s">
        <v>79</v>
      </c>
      <c r="AB7" s="22"/>
      <c r="AC7" s="22"/>
      <c r="AD7" s="22"/>
      <c r="AE7" s="22"/>
      <c r="AF7" s="22"/>
      <c r="AG7" s="22"/>
      <c r="AH7" s="22"/>
      <c r="AI7" s="22"/>
      <c r="AJ7" s="22"/>
      <c r="AK7" s="22"/>
      <c r="AL7" s="23"/>
      <c r="AM7" s="122" t="s">
        <v>80</v>
      </c>
      <c r="AN7" s="22"/>
      <c r="AO7" s="22"/>
      <c r="AP7" s="22"/>
      <c r="AQ7" s="22"/>
      <c r="AR7" s="22"/>
      <c r="AS7" s="22"/>
      <c r="AT7" s="22"/>
      <c r="AU7" s="22"/>
      <c r="AV7" s="22"/>
      <c r="AW7" s="22"/>
      <c r="AX7" s="23"/>
      <c r="AY7" s="122" t="s">
        <v>81</v>
      </c>
      <c r="AZ7" s="22"/>
      <c r="BA7" s="22"/>
      <c r="BB7" s="22"/>
      <c r="BC7" s="22"/>
      <c r="BD7" s="22"/>
      <c r="BE7" s="22"/>
      <c r="BF7" s="22"/>
      <c r="BG7" s="22"/>
      <c r="BH7" s="22"/>
      <c r="BI7" s="22"/>
      <c r="BJ7" s="23"/>
      <c r="BK7" s="17"/>
    </row>
    <row r="8">
      <c r="A8" s="1"/>
      <c r="B8" s="123" t="s">
        <v>94</v>
      </c>
      <c r="C8" s="124">
        <f>Config!$C$7</f>
        <v>45505</v>
      </c>
      <c r="D8" s="124">
        <f t="shared" ref="D8:BJ8" si="1">DATE(YEAR(C8),MONTH(C8)+1,DAY(C8))</f>
        <v>45536</v>
      </c>
      <c r="E8" s="124">
        <f t="shared" si="1"/>
        <v>45566</v>
      </c>
      <c r="F8" s="124">
        <f t="shared" si="1"/>
        <v>45597</v>
      </c>
      <c r="G8" s="124">
        <f t="shared" si="1"/>
        <v>45627</v>
      </c>
      <c r="H8" s="124">
        <f t="shared" si="1"/>
        <v>45658</v>
      </c>
      <c r="I8" s="124">
        <f t="shared" si="1"/>
        <v>45689</v>
      </c>
      <c r="J8" s="124">
        <f t="shared" si="1"/>
        <v>45717</v>
      </c>
      <c r="K8" s="124">
        <f t="shared" si="1"/>
        <v>45748</v>
      </c>
      <c r="L8" s="124">
        <f t="shared" si="1"/>
        <v>45778</v>
      </c>
      <c r="M8" s="124">
        <f t="shared" si="1"/>
        <v>45809</v>
      </c>
      <c r="N8" s="124">
        <f t="shared" si="1"/>
        <v>45839</v>
      </c>
      <c r="O8" s="124">
        <f t="shared" si="1"/>
        <v>45870</v>
      </c>
      <c r="P8" s="124">
        <f t="shared" si="1"/>
        <v>45901</v>
      </c>
      <c r="Q8" s="124">
        <f t="shared" si="1"/>
        <v>45931</v>
      </c>
      <c r="R8" s="124">
        <f t="shared" si="1"/>
        <v>45962</v>
      </c>
      <c r="S8" s="124">
        <f t="shared" si="1"/>
        <v>45992</v>
      </c>
      <c r="T8" s="124">
        <f t="shared" si="1"/>
        <v>46023</v>
      </c>
      <c r="U8" s="124">
        <f t="shared" si="1"/>
        <v>46054</v>
      </c>
      <c r="V8" s="124">
        <f t="shared" si="1"/>
        <v>46082</v>
      </c>
      <c r="W8" s="124">
        <f t="shared" si="1"/>
        <v>46113</v>
      </c>
      <c r="X8" s="124">
        <f t="shared" si="1"/>
        <v>46143</v>
      </c>
      <c r="Y8" s="124">
        <f t="shared" si="1"/>
        <v>46174</v>
      </c>
      <c r="Z8" s="124">
        <f t="shared" si="1"/>
        <v>46204</v>
      </c>
      <c r="AA8" s="124">
        <f t="shared" si="1"/>
        <v>46235</v>
      </c>
      <c r="AB8" s="124">
        <f t="shared" si="1"/>
        <v>46266</v>
      </c>
      <c r="AC8" s="124">
        <f t="shared" si="1"/>
        <v>46296</v>
      </c>
      <c r="AD8" s="124">
        <f t="shared" si="1"/>
        <v>46327</v>
      </c>
      <c r="AE8" s="124">
        <f t="shared" si="1"/>
        <v>46357</v>
      </c>
      <c r="AF8" s="124">
        <f t="shared" si="1"/>
        <v>46388</v>
      </c>
      <c r="AG8" s="124">
        <f t="shared" si="1"/>
        <v>46419</v>
      </c>
      <c r="AH8" s="124">
        <f t="shared" si="1"/>
        <v>46447</v>
      </c>
      <c r="AI8" s="124">
        <f t="shared" si="1"/>
        <v>46478</v>
      </c>
      <c r="AJ8" s="124">
        <f t="shared" si="1"/>
        <v>46508</v>
      </c>
      <c r="AK8" s="124">
        <f t="shared" si="1"/>
        <v>46539</v>
      </c>
      <c r="AL8" s="124">
        <f t="shared" si="1"/>
        <v>46569</v>
      </c>
      <c r="AM8" s="124">
        <f t="shared" si="1"/>
        <v>46600</v>
      </c>
      <c r="AN8" s="124">
        <f t="shared" si="1"/>
        <v>46631</v>
      </c>
      <c r="AO8" s="124">
        <f t="shared" si="1"/>
        <v>46661</v>
      </c>
      <c r="AP8" s="124">
        <f t="shared" si="1"/>
        <v>46692</v>
      </c>
      <c r="AQ8" s="124">
        <f t="shared" si="1"/>
        <v>46722</v>
      </c>
      <c r="AR8" s="124">
        <f t="shared" si="1"/>
        <v>46753</v>
      </c>
      <c r="AS8" s="124">
        <f t="shared" si="1"/>
        <v>46784</v>
      </c>
      <c r="AT8" s="124">
        <f t="shared" si="1"/>
        <v>46813</v>
      </c>
      <c r="AU8" s="124">
        <f t="shared" si="1"/>
        <v>46844</v>
      </c>
      <c r="AV8" s="124">
        <f t="shared" si="1"/>
        <v>46874</v>
      </c>
      <c r="AW8" s="124">
        <f t="shared" si="1"/>
        <v>46905</v>
      </c>
      <c r="AX8" s="124">
        <f t="shared" si="1"/>
        <v>46935</v>
      </c>
      <c r="AY8" s="124">
        <f t="shared" si="1"/>
        <v>46966</v>
      </c>
      <c r="AZ8" s="124">
        <f t="shared" si="1"/>
        <v>46997</v>
      </c>
      <c r="BA8" s="124">
        <f t="shared" si="1"/>
        <v>47027</v>
      </c>
      <c r="BB8" s="124">
        <f t="shared" si="1"/>
        <v>47058</v>
      </c>
      <c r="BC8" s="124">
        <f t="shared" si="1"/>
        <v>47088</v>
      </c>
      <c r="BD8" s="124">
        <f t="shared" si="1"/>
        <v>47119</v>
      </c>
      <c r="BE8" s="124">
        <f t="shared" si="1"/>
        <v>47150</v>
      </c>
      <c r="BF8" s="124">
        <f t="shared" si="1"/>
        <v>47178</v>
      </c>
      <c r="BG8" s="124">
        <f t="shared" si="1"/>
        <v>47209</v>
      </c>
      <c r="BH8" s="124">
        <f t="shared" si="1"/>
        <v>47239</v>
      </c>
      <c r="BI8" s="124">
        <f t="shared" si="1"/>
        <v>47270</v>
      </c>
      <c r="BJ8" s="124">
        <f t="shared" si="1"/>
        <v>47300</v>
      </c>
      <c r="BK8" s="17"/>
    </row>
    <row r="9">
      <c r="A9" s="1"/>
      <c r="B9" s="125" t="str">
        <f>Config!$B$14</f>
        <v> Abonnement Basique</v>
      </c>
      <c r="C9" s="126">
        <f t="array" ref="C9">((Config!$F32*Commandes!C9)+IF(ROUND((C$8-Config!$C$7)/31,0)&gt;=(Config!$D32+Config!$E32),INDEX(Commandes!$C9:Commandes!$BJ9,,COLUMN(C$8)-COLUMN($C$8)+1-(Config!$D32+Config!$E32)),0)*(1-Config!$F32))*Config!$C32</f>
        <v>0</v>
      </c>
      <c r="D9" s="126">
        <f t="array" ref="D9">((Config!$F32*Commandes!D9)+IF(ROUND((D$8-Config!$C$7)/31,0)&gt;=(Config!$D32+Config!$E32),INDEX(Commandes!$C9:Commandes!$BJ9,,COLUMN(D$8)-COLUMN($C$8)+1-(Config!$D32+Config!$E32)),0)*(1-Config!$F32))*Config!$C32</f>
        <v>0</v>
      </c>
      <c r="E9" s="126">
        <f t="array" ref="E9">((Config!$F32*Commandes!E9)+IF(ROUND((E$8-Config!$C$7)/31,0)&gt;=(Config!$D32+Config!$E32),INDEX(Commandes!$C9:Commandes!$BJ9,,COLUMN(E$8)-COLUMN($C$8)+1-(Config!$D32+Config!$E32)),0)*(1-Config!$F32))*Config!$C32</f>
        <v>450000</v>
      </c>
      <c r="F9" s="126">
        <f t="array" ref="F9">((Config!$F32*Commandes!F9)+IF(ROUND((F$8-Config!$C$7)/31,0)&gt;=(Config!$D32+Config!$E32),INDEX(Commandes!$C9:Commandes!$BJ9,,COLUMN(F$8)-COLUMN($C$8)+1-(Config!$D32+Config!$E32)),0)*(1-Config!$F32))*Config!$C32</f>
        <v>750000</v>
      </c>
      <c r="G9" s="126">
        <f t="array" ref="G9">((Config!$F32*Commandes!G9)+IF(ROUND((G$8-Config!$C$7)/31,0)&gt;=(Config!$D32+Config!$E32),INDEX(Commandes!$C9:Commandes!$BJ9,,COLUMN(G$8)-COLUMN($C$8)+1-(Config!$D32+Config!$E32)),0)*(1-Config!$F32))*Config!$C32</f>
        <v>1125000</v>
      </c>
      <c r="H9" s="126">
        <f t="array" ref="H9">((Config!$F32*Commandes!H9)+IF(ROUND((H$8-Config!$C$7)/31,0)&gt;=(Config!$D32+Config!$E32),INDEX(Commandes!$C9:Commandes!$BJ9,,COLUMN(H$8)-COLUMN($C$8)+1-(Config!$D32+Config!$E32)),0)*(1-Config!$F32))*Config!$C32</f>
        <v>1500000</v>
      </c>
      <c r="I9" s="126">
        <f t="array" ref="I9">((Config!$F32*Commandes!I9)+IF(ROUND((I$8-Config!$C$7)/31,0)&gt;=(Config!$D32+Config!$E32),INDEX(Commandes!$C9:Commandes!$BJ9,,COLUMN(I$8)-COLUMN($C$8)+1-(Config!$D32+Config!$E32)),0)*(1-Config!$F32))*Config!$C32</f>
        <v>1650000</v>
      </c>
      <c r="J9" s="126">
        <f t="array" ref="J9">((Config!$F32*Commandes!J9)+IF(ROUND((J$8-Config!$C$7)/31,0)&gt;=(Config!$D32+Config!$E32),INDEX(Commandes!$C9:Commandes!$BJ9,,COLUMN(J$8)-COLUMN($C$8)+1-(Config!$D32+Config!$E32)),0)*(1-Config!$F32))*Config!$C32</f>
        <v>1815000</v>
      </c>
      <c r="K9" s="126">
        <f t="array" ref="K9">((Config!$F32*Commandes!K9)+IF(ROUND((K$8-Config!$C$7)/31,0)&gt;=(Config!$D32+Config!$E32),INDEX(Commandes!$C9:Commandes!$BJ9,,COLUMN(K$8)-COLUMN($C$8)+1-(Config!$D32+Config!$E32)),0)*(1-Config!$F32))*Config!$C32</f>
        <v>1996500</v>
      </c>
      <c r="L9" s="126">
        <f t="array" ref="L9">((Config!$F32*Commandes!L9)+IF(ROUND((L$8-Config!$C$7)/31,0)&gt;=(Config!$D32+Config!$E32),INDEX(Commandes!$C9:Commandes!$BJ9,,COLUMN(L$8)-COLUMN($C$8)+1-(Config!$D32+Config!$E32)),0)*(1-Config!$F32))*Config!$C32</f>
        <v>2196150</v>
      </c>
      <c r="M9" s="126">
        <f t="array" ref="M9">((Config!$F32*Commandes!M9)+IF(ROUND((M$8-Config!$C$7)/31,0)&gt;=(Config!$D32+Config!$E32),INDEX(Commandes!$C9:Commandes!$BJ9,,COLUMN(M$8)-COLUMN($C$8)+1-(Config!$D32+Config!$E32)),0)*(1-Config!$F32))*Config!$C32</f>
        <v>2415765</v>
      </c>
      <c r="N9" s="126">
        <f t="array" ref="N9">((Config!$F32*Commandes!N9)+IF(ROUND((N$8-Config!$C$7)/31,0)&gt;=(Config!$D32+Config!$E32),INDEX(Commandes!$C9:Commandes!$BJ9,,COLUMN(N$8)-COLUMN($C$8)+1-(Config!$D32+Config!$E32)),0)*(1-Config!$F32))*Config!$C32</f>
        <v>2657341.5</v>
      </c>
      <c r="O9" s="126">
        <f t="array" ref="O9">((Config!$F32*Commandes!O9)+IF(ROUND((O$8-Config!$C$7)/31,0)&gt;=(Config!$D32+Config!$E32),INDEX(Commandes!$C9:Commandes!$BJ9,,COLUMN(O$8)-COLUMN($C$8)+1-(Config!$D32+Config!$E32)),0)*(1-Config!$F32))*Config!$C32</f>
        <v>2923075.65</v>
      </c>
      <c r="P9" s="126">
        <f t="array" ref="P9">((Config!$F32*Commandes!P9)+IF(ROUND((P$8-Config!$C$7)/31,0)&gt;=(Config!$D32+Config!$E32),INDEX(Commandes!$C9:Commandes!$BJ9,,COLUMN(P$8)-COLUMN($C$8)+1-(Config!$D32+Config!$E32)),0)*(1-Config!$F32))*Config!$C32</f>
        <v>3653844.563</v>
      </c>
      <c r="Q9" s="126">
        <f t="array" ref="Q9">((Config!$F32*Commandes!Q9)+IF(ROUND((Q$8-Config!$C$7)/31,0)&gt;=(Config!$D32+Config!$E32),INDEX(Commandes!$C9:Commandes!$BJ9,,COLUMN(Q$8)-COLUMN($C$8)+1-(Config!$D32+Config!$E32)),0)*(1-Config!$F32))*Config!$C32</f>
        <v>4567305.703</v>
      </c>
      <c r="R9" s="126">
        <f t="array" ref="R9">((Config!$F32*Commandes!R9)+IF(ROUND((R$8-Config!$C$7)/31,0)&gt;=(Config!$D32+Config!$E32),INDEX(Commandes!$C9:Commandes!$BJ9,,COLUMN(R$8)-COLUMN($C$8)+1-(Config!$D32+Config!$E32)),0)*(1-Config!$F32))*Config!$C32</f>
        <v>5709132.129</v>
      </c>
      <c r="S9" s="126">
        <f t="array" ref="S9">((Config!$F32*Commandes!S9)+IF(ROUND((S$8-Config!$C$7)/31,0)&gt;=(Config!$D32+Config!$E32),INDEX(Commandes!$C9:Commandes!$BJ9,,COLUMN(S$8)-COLUMN($C$8)+1-(Config!$D32+Config!$E32)),0)*(1-Config!$F32))*Config!$C32</f>
        <v>7136415.161</v>
      </c>
      <c r="T9" s="126">
        <f t="array" ref="T9">((Config!$F32*Commandes!T9)+IF(ROUND((T$8-Config!$C$7)/31,0)&gt;=(Config!$D32+Config!$E32),INDEX(Commandes!$C9:Commandes!$BJ9,,COLUMN(T$8)-COLUMN($C$8)+1-(Config!$D32+Config!$E32)),0)*(1-Config!$F32))*Config!$C32</f>
        <v>8920518.951</v>
      </c>
      <c r="U9" s="126">
        <f t="array" ref="U9">((Config!$F32*Commandes!U9)+IF(ROUND((U$8-Config!$C$7)/31,0)&gt;=(Config!$D32+Config!$E32),INDEX(Commandes!$C9:Commandes!$BJ9,,COLUMN(U$8)-COLUMN($C$8)+1-(Config!$D32+Config!$E32)),0)*(1-Config!$F32))*Config!$C32</f>
        <v>11150648.69</v>
      </c>
      <c r="V9" s="126">
        <f t="array" ref="V9">((Config!$F32*Commandes!V9)+IF(ROUND((V$8-Config!$C$7)/31,0)&gt;=(Config!$D32+Config!$E32),INDEX(Commandes!$C9:Commandes!$BJ9,,COLUMN(V$8)-COLUMN($C$8)+1-(Config!$D32+Config!$E32)),0)*(1-Config!$F32))*Config!$C32</f>
        <v>13938310.86</v>
      </c>
      <c r="W9" s="126">
        <f t="array" ref="W9">((Config!$F32*Commandes!W9)+IF(ROUND((W$8-Config!$C$7)/31,0)&gt;=(Config!$D32+Config!$E32),INDEX(Commandes!$C9:Commandes!$BJ9,,COLUMN(W$8)-COLUMN($C$8)+1-(Config!$D32+Config!$E32)),0)*(1-Config!$F32))*Config!$C32</f>
        <v>17422888.58</v>
      </c>
      <c r="X9" s="126">
        <f t="array" ref="X9">((Config!$F32*Commandes!X9)+IF(ROUND((X$8-Config!$C$7)/31,0)&gt;=(Config!$D32+Config!$E32),INDEX(Commandes!$C9:Commandes!$BJ9,,COLUMN(X$8)-COLUMN($C$8)+1-(Config!$D32+Config!$E32)),0)*(1-Config!$F32))*Config!$C32</f>
        <v>21778610.72</v>
      </c>
      <c r="Y9" s="126">
        <f t="array" ref="Y9">((Config!$F32*Commandes!Y9)+IF(ROUND((Y$8-Config!$C$7)/31,0)&gt;=(Config!$D32+Config!$E32),INDEX(Commandes!$C9:Commandes!$BJ9,,COLUMN(Y$8)-COLUMN($C$8)+1-(Config!$D32+Config!$E32)),0)*(1-Config!$F32))*Config!$C32</f>
        <v>27223263.4</v>
      </c>
      <c r="Z9" s="126">
        <f t="array" ref="Z9">((Config!$F32*Commandes!Z9)+IF(ROUND((Z$8-Config!$C$7)/31,0)&gt;=(Config!$D32+Config!$E32),INDEX(Commandes!$C9:Commandes!$BJ9,,COLUMN(Z$8)-COLUMN($C$8)+1-(Config!$D32+Config!$E32)),0)*(1-Config!$F32))*Config!$C32</f>
        <v>34029079.25</v>
      </c>
      <c r="AA9" s="126">
        <f t="array" ref="AA9">((Config!$F32*Commandes!AA9)+IF(ROUND((AA$8-Config!$C$7)/31,0)&gt;=(Config!$D32+Config!$E32),INDEX(Commandes!$C9:Commandes!$BJ9,,COLUMN(AA$8)-COLUMN($C$8)+1-(Config!$D32+Config!$E32)),0)*(1-Config!$F32))*Config!$C32</f>
        <v>42536349.06</v>
      </c>
      <c r="AB9" s="126">
        <f t="array" ref="AB9">((Config!$F32*Commandes!AB9)+IF(ROUND((AB$8-Config!$C$7)/31,0)&gt;=(Config!$D32+Config!$E32),INDEX(Commandes!$C9:Commandes!$BJ9,,COLUMN(AB$8)-COLUMN($C$8)+1-(Config!$D32+Config!$E32)),0)*(1-Config!$F32))*Config!$C32</f>
        <v>53170436.33</v>
      </c>
      <c r="AC9" s="126">
        <f t="array" ref="AC9">((Config!$F32*Commandes!AC9)+IF(ROUND((AC$8-Config!$C$7)/31,0)&gt;=(Config!$D32+Config!$E32),INDEX(Commandes!$C9:Commandes!$BJ9,,COLUMN(AC$8)-COLUMN($C$8)+1-(Config!$D32+Config!$E32)),0)*(1-Config!$F32))*Config!$C32</f>
        <v>66463045.41</v>
      </c>
      <c r="AD9" s="126">
        <f t="array" ref="AD9">((Config!$F32*Commandes!AD9)+IF(ROUND((AD$8-Config!$C$7)/31,0)&gt;=(Config!$D32+Config!$E32),INDEX(Commandes!$C9:Commandes!$BJ9,,COLUMN(AD$8)-COLUMN($C$8)+1-(Config!$D32+Config!$E32)),0)*(1-Config!$F32))*Config!$C32</f>
        <v>83078806.77</v>
      </c>
      <c r="AE9" s="126">
        <f t="array" ref="AE9">((Config!$F32*Commandes!AE9)+IF(ROUND((AE$8-Config!$C$7)/31,0)&gt;=(Config!$D32+Config!$E32),INDEX(Commandes!$C9:Commandes!$BJ9,,COLUMN(AE$8)-COLUMN($C$8)+1-(Config!$D32+Config!$E32)),0)*(1-Config!$F32))*Config!$C32</f>
        <v>103848508.5</v>
      </c>
      <c r="AF9" s="126">
        <f t="array" ref="AF9">((Config!$F32*Commandes!AF9)+IF(ROUND((AF$8-Config!$C$7)/31,0)&gt;=(Config!$D32+Config!$E32),INDEX(Commandes!$C9:Commandes!$BJ9,,COLUMN(AF$8)-COLUMN($C$8)+1-(Config!$D32+Config!$E32)),0)*(1-Config!$F32))*Config!$C32</f>
        <v>129810635.6</v>
      </c>
      <c r="AG9" s="126">
        <f t="array" ref="AG9">((Config!$F32*Commandes!AG9)+IF(ROUND((AG$8-Config!$C$7)/31,0)&gt;=(Config!$D32+Config!$E32),INDEX(Commandes!$C9:Commandes!$BJ9,,COLUMN(AG$8)-COLUMN($C$8)+1-(Config!$D32+Config!$E32)),0)*(1-Config!$F32))*Config!$C32</f>
        <v>162263294.5</v>
      </c>
      <c r="AH9" s="126">
        <f t="array" ref="AH9">((Config!$F32*Commandes!AH9)+IF(ROUND((AH$8-Config!$C$7)/31,0)&gt;=(Config!$D32+Config!$E32),INDEX(Commandes!$C9:Commandes!$BJ9,,COLUMN(AH$8)-COLUMN($C$8)+1-(Config!$D32+Config!$E32)),0)*(1-Config!$F32))*Config!$C32</f>
        <v>202829118.1</v>
      </c>
      <c r="AI9" s="126">
        <f t="array" ref="AI9">((Config!$F32*Commandes!AI9)+IF(ROUND((AI$8-Config!$C$7)/31,0)&gt;=(Config!$D32+Config!$E32),INDEX(Commandes!$C9:Commandes!$BJ9,,COLUMN(AI$8)-COLUMN($C$8)+1-(Config!$D32+Config!$E32)),0)*(1-Config!$F32))*Config!$C32</f>
        <v>253536397.6</v>
      </c>
      <c r="AJ9" s="126">
        <f t="array" ref="AJ9">((Config!$F32*Commandes!AJ9)+IF(ROUND((AJ$8-Config!$C$7)/31,0)&gt;=(Config!$D32+Config!$E32),INDEX(Commandes!$C9:Commandes!$BJ9,,COLUMN(AJ$8)-COLUMN($C$8)+1-(Config!$D32+Config!$E32)),0)*(1-Config!$F32))*Config!$C32</f>
        <v>316920497</v>
      </c>
      <c r="AK9" s="126">
        <f t="array" ref="AK9">((Config!$F32*Commandes!AK9)+IF(ROUND((AK$8-Config!$C$7)/31,0)&gt;=(Config!$D32+Config!$E32),INDEX(Commandes!$C9:Commandes!$BJ9,,COLUMN(AK$8)-COLUMN($C$8)+1-(Config!$D32+Config!$E32)),0)*(1-Config!$F32))*Config!$C32</f>
        <v>396150621.3</v>
      </c>
      <c r="AL9" s="126">
        <f t="array" ref="AL9">((Config!$F32*Commandes!AL9)+IF(ROUND((AL$8-Config!$C$7)/31,0)&gt;=(Config!$D32+Config!$E32),INDEX(Commandes!$C9:Commandes!$BJ9,,COLUMN(AL$8)-COLUMN($C$8)+1-(Config!$D32+Config!$E32)),0)*(1-Config!$F32))*Config!$C32</f>
        <v>150000000</v>
      </c>
      <c r="AM9" s="126">
        <f t="array" ref="AM9">((Config!$F32*Commandes!AM9)+IF(ROUND((AM$8-Config!$C$7)/31,0)&gt;=(Config!$D32+Config!$E32),INDEX(Commandes!$C9:Commandes!$BJ9,,COLUMN(AM$8)-COLUMN($C$8)+1-(Config!$D32+Config!$E32)),0)*(1-Config!$F32))*Config!$C32</f>
        <v>180000000</v>
      </c>
      <c r="AN9" s="126">
        <f t="array" ref="AN9">((Config!$F32*Commandes!AN9)+IF(ROUND((AN$8-Config!$C$7)/31,0)&gt;=(Config!$D32+Config!$E32),INDEX(Commandes!$C9:Commandes!$BJ9,,COLUMN(AN$8)-COLUMN($C$8)+1-(Config!$D32+Config!$E32)),0)*(1-Config!$F32))*Config!$C32</f>
        <v>180000000</v>
      </c>
      <c r="AO9" s="126">
        <f t="array" ref="AO9">((Config!$F32*Commandes!AO9)+IF(ROUND((AO$8-Config!$C$7)/31,0)&gt;=(Config!$D32+Config!$E32),INDEX(Commandes!$C9:Commandes!$BJ9,,COLUMN(AO$8)-COLUMN($C$8)+1-(Config!$D32+Config!$E32)),0)*(1-Config!$F32))*Config!$C32</f>
        <v>180000000</v>
      </c>
      <c r="AP9" s="126">
        <f t="array" ref="AP9">((Config!$F32*Commandes!AP9)+IF(ROUND((AP$8-Config!$C$7)/31,0)&gt;=(Config!$D32+Config!$E32),INDEX(Commandes!$C9:Commandes!$BJ9,,COLUMN(AP$8)-COLUMN($C$8)+1-(Config!$D32+Config!$E32)),0)*(1-Config!$F32))*Config!$C32</f>
        <v>225000000</v>
      </c>
      <c r="AQ9" s="126">
        <f t="array" ref="AQ9">((Config!$F32*Commandes!AQ9)+IF(ROUND((AQ$8-Config!$C$7)/31,0)&gt;=(Config!$D32+Config!$E32),INDEX(Commandes!$C9:Commandes!$BJ9,,COLUMN(AQ$8)-COLUMN($C$8)+1-(Config!$D32+Config!$E32)),0)*(1-Config!$F32))*Config!$C32</f>
        <v>225000000</v>
      </c>
      <c r="AR9" s="126">
        <f t="array" ref="AR9">((Config!$F32*Commandes!AR9)+IF(ROUND((AR$8-Config!$C$7)/31,0)&gt;=(Config!$D32+Config!$E32),INDEX(Commandes!$C9:Commandes!$BJ9,,COLUMN(AR$8)-COLUMN($C$8)+1-(Config!$D32+Config!$E32)),0)*(1-Config!$F32))*Config!$C32</f>
        <v>225000000</v>
      </c>
      <c r="AS9" s="126">
        <f t="array" ref="AS9">((Config!$F32*Commandes!AS9)+IF(ROUND((AS$8-Config!$C$7)/31,0)&gt;=(Config!$D32+Config!$E32),INDEX(Commandes!$C9:Commandes!$BJ9,,COLUMN(AS$8)-COLUMN($C$8)+1-(Config!$D32+Config!$E32)),0)*(1-Config!$F32))*Config!$C32</f>
        <v>255000000</v>
      </c>
      <c r="AT9" s="126">
        <f t="array" ref="AT9">((Config!$F32*Commandes!AT9)+IF(ROUND((AT$8-Config!$C$7)/31,0)&gt;=(Config!$D32+Config!$E32),INDEX(Commandes!$C9:Commandes!$BJ9,,COLUMN(AT$8)-COLUMN($C$8)+1-(Config!$D32+Config!$E32)),0)*(1-Config!$F32))*Config!$C32</f>
        <v>255000000</v>
      </c>
      <c r="AU9" s="126">
        <f t="array" ref="AU9">((Config!$F32*Commandes!AU9)+IF(ROUND((AU$8-Config!$C$7)/31,0)&gt;=(Config!$D32+Config!$E32),INDEX(Commandes!$C9:Commandes!$BJ9,,COLUMN(AU$8)-COLUMN($C$8)+1-(Config!$D32+Config!$E32)),0)*(1-Config!$F32))*Config!$C32</f>
        <v>255000000</v>
      </c>
      <c r="AV9" s="126">
        <f t="array" ref="AV9">((Config!$F32*Commandes!AV9)+IF(ROUND((AV$8-Config!$C$7)/31,0)&gt;=(Config!$D32+Config!$E32),INDEX(Commandes!$C9:Commandes!$BJ9,,COLUMN(AV$8)-COLUMN($C$8)+1-(Config!$D32+Config!$E32)),0)*(1-Config!$F32))*Config!$C32</f>
        <v>300000000</v>
      </c>
      <c r="AW9" s="126">
        <f t="array" ref="AW9">((Config!$F32*Commandes!AW9)+IF(ROUND((AW$8-Config!$C$7)/31,0)&gt;=(Config!$D32+Config!$E32),INDEX(Commandes!$C9:Commandes!$BJ9,,COLUMN(AW$8)-COLUMN($C$8)+1-(Config!$D32+Config!$E32)),0)*(1-Config!$F32))*Config!$C32</f>
        <v>300000000</v>
      </c>
      <c r="AX9" s="126">
        <f t="array" ref="AX9">((Config!$F32*Commandes!AX9)+IF(ROUND((AX$8-Config!$C$7)/31,0)&gt;=(Config!$D32+Config!$E32),INDEX(Commandes!$C9:Commandes!$BJ9,,COLUMN(AX$8)-COLUMN($C$8)+1-(Config!$D32+Config!$E32)),0)*(1-Config!$F32))*Config!$C32</f>
        <v>300000000</v>
      </c>
      <c r="AY9" s="126">
        <f t="array" ref="AY9">((Config!$F32*Commandes!AY9)+IF(ROUND((AY$8-Config!$C$7)/31,0)&gt;=(Config!$D32+Config!$E32),INDEX(Commandes!$C9:Commandes!$BJ9,,COLUMN(AY$8)-COLUMN($C$8)+1-(Config!$D32+Config!$E32)),0)*(1-Config!$F32))*Config!$C32</f>
        <v>375000000</v>
      </c>
      <c r="AZ9" s="126">
        <f t="array" ref="AZ9">((Config!$F32*Commandes!AZ9)+IF(ROUND((AZ$8-Config!$C$7)/31,0)&gt;=(Config!$D32+Config!$E32),INDEX(Commandes!$C9:Commandes!$BJ9,,COLUMN(AZ$8)-COLUMN($C$8)+1-(Config!$D32+Config!$E32)),0)*(1-Config!$F32))*Config!$C32</f>
        <v>375000000</v>
      </c>
      <c r="BA9" s="126">
        <f t="array" ref="BA9">((Config!$F32*Commandes!BA9)+IF(ROUND((BA$8-Config!$C$7)/31,0)&gt;=(Config!$D32+Config!$E32),INDEX(Commandes!$C9:Commandes!$BJ9,,COLUMN(BA$8)-COLUMN($C$8)+1-(Config!$D32+Config!$E32)),0)*(1-Config!$F32))*Config!$C32</f>
        <v>375000000</v>
      </c>
      <c r="BB9" s="126">
        <f t="array" ref="BB9">((Config!$F32*Commandes!BB9)+IF(ROUND((BB$8-Config!$C$7)/31,0)&gt;=(Config!$D32+Config!$E32),INDEX(Commandes!$C9:Commandes!$BJ9,,COLUMN(BB$8)-COLUMN($C$8)+1-(Config!$D32+Config!$E32)),0)*(1-Config!$F32))*Config!$C32</f>
        <v>375000000</v>
      </c>
      <c r="BC9" s="126">
        <f t="array" ref="BC9">((Config!$F32*Commandes!BC9)+IF(ROUND((BC$8-Config!$C$7)/31,0)&gt;=(Config!$D32+Config!$E32),INDEX(Commandes!$C9:Commandes!$BJ9,,COLUMN(BC$8)-COLUMN($C$8)+1-(Config!$D32+Config!$E32)),0)*(1-Config!$F32))*Config!$C32</f>
        <v>375000000</v>
      </c>
      <c r="BD9" s="126">
        <f t="array" ref="BD9">((Config!$F32*Commandes!BD9)+IF(ROUND((BD$8-Config!$C$7)/31,0)&gt;=(Config!$D32+Config!$E32),INDEX(Commandes!$C9:Commandes!$BJ9,,COLUMN(BD$8)-COLUMN($C$8)+1-(Config!$D32+Config!$E32)),0)*(1-Config!$F32))*Config!$C32</f>
        <v>375000000</v>
      </c>
      <c r="BE9" s="126">
        <f t="array" ref="BE9">((Config!$F32*Commandes!BE9)+IF(ROUND((BE$8-Config!$C$7)/31,0)&gt;=(Config!$D32+Config!$E32),INDEX(Commandes!$C9:Commandes!$BJ9,,COLUMN(BE$8)-COLUMN($C$8)+1-(Config!$D32+Config!$E32)),0)*(1-Config!$F32))*Config!$C32</f>
        <v>450000000</v>
      </c>
      <c r="BF9" s="126">
        <f t="array" ref="BF9">((Config!$F32*Commandes!BF9)+IF(ROUND((BF$8-Config!$C$7)/31,0)&gt;=(Config!$D32+Config!$E32),INDEX(Commandes!$C9:Commandes!$BJ9,,COLUMN(BF$8)-COLUMN($C$8)+1-(Config!$D32+Config!$E32)),0)*(1-Config!$F32))*Config!$C32</f>
        <v>450000000</v>
      </c>
      <c r="BG9" s="126">
        <f t="array" ref="BG9">((Config!$F32*Commandes!BG9)+IF(ROUND((BG$8-Config!$C$7)/31,0)&gt;=(Config!$D32+Config!$E32),INDEX(Commandes!$C9:Commandes!$BJ9,,COLUMN(BG$8)-COLUMN($C$8)+1-(Config!$D32+Config!$E32)),0)*(1-Config!$F32))*Config!$C32</f>
        <v>450000000</v>
      </c>
      <c r="BH9" s="126">
        <f t="array" ref="BH9">((Config!$F32*Commandes!BH9)+IF(ROUND((BH$8-Config!$C$7)/31,0)&gt;=(Config!$D32+Config!$E32),INDEX(Commandes!$C9:Commandes!$BJ9,,COLUMN(BH$8)-COLUMN($C$8)+1-(Config!$D32+Config!$E32)),0)*(1-Config!$F32))*Config!$C32</f>
        <v>450000000</v>
      </c>
      <c r="BI9" s="126">
        <f t="array" ref="BI9">((Config!$F32*Commandes!BI9)+IF(ROUND((BI$8-Config!$C$7)/31,0)&gt;=(Config!$D32+Config!$E32),INDEX(Commandes!$C9:Commandes!$BJ9,,COLUMN(BI$8)-COLUMN($C$8)+1-(Config!$D32+Config!$E32)),0)*(1-Config!$F32))*Config!$C32</f>
        <v>450000000</v>
      </c>
      <c r="BJ9" s="126">
        <f t="array" ref="BJ9">((Config!$F32*Commandes!BJ9)+IF(ROUND((BJ$8-Config!$C$7)/31,0)&gt;=(Config!$D32+Config!$E32),INDEX(Commandes!$C9:Commandes!$BJ9,,COLUMN(BJ$8)-COLUMN($C$8)+1-(Config!$D32+Config!$E32)),0)*(1-Config!$F32))*Config!$C32</f>
        <v>450000000</v>
      </c>
      <c r="BK9" s="17"/>
    </row>
    <row r="10">
      <c r="A10" s="1"/>
      <c r="B10" s="125" t="str">
        <f>Config!$B$15</f>
        <v>Abonnement Premium</v>
      </c>
      <c r="C10" s="126">
        <f t="array" ref="C10">((Config!$F33*Commandes!C10)+IF(ROUND((C$8-Config!$C$7)/31,0)&gt;=(Config!$D33+Config!$E33),INDEX(Commandes!$C10:Commandes!$BJ10,,COLUMN(C$8)-COLUMN($C$8)+1-(Config!$D33+Config!$E33)),0)*(1-Config!$F33))*Config!$C33</f>
        <v>0</v>
      </c>
      <c r="D10" s="126">
        <f t="array" ref="D10">((Config!$F33*Commandes!D10)+IF(ROUND((D$8-Config!$C$7)/31,0)&gt;=(Config!$D33+Config!$E33),INDEX(Commandes!$C10:Commandes!$BJ10,,COLUMN(D$8)-COLUMN($C$8)+1-(Config!$D33+Config!$E33)),0)*(1-Config!$F33))*Config!$C33</f>
        <v>0</v>
      </c>
      <c r="E10" s="126">
        <f t="array" ref="E10">((Config!$F33*Commandes!E10)+IF(ROUND((E$8-Config!$C$7)/31,0)&gt;=(Config!$D33+Config!$E33),INDEX(Commandes!$C10:Commandes!$BJ10,,COLUMN(E$8)-COLUMN($C$8)+1-(Config!$D33+Config!$E33)),0)*(1-Config!$F33))*Config!$C33</f>
        <v>1250000</v>
      </c>
      <c r="F10" s="126">
        <f t="array" ref="F10">((Config!$F33*Commandes!F10)+IF(ROUND((F$8-Config!$C$7)/31,0)&gt;=(Config!$D33+Config!$E33),INDEX(Commandes!$C10:Commandes!$BJ10,,COLUMN(F$8)-COLUMN($C$8)+1-(Config!$D33+Config!$E33)),0)*(1-Config!$F33))*Config!$C33</f>
        <v>2500000</v>
      </c>
      <c r="G10" s="126">
        <f t="array" ref="G10">((Config!$F33*Commandes!G10)+IF(ROUND((G$8-Config!$C$7)/31,0)&gt;=(Config!$D33+Config!$E33),INDEX(Commandes!$C10:Commandes!$BJ10,,COLUMN(G$8)-COLUMN($C$8)+1-(Config!$D33+Config!$E33)),0)*(1-Config!$F33))*Config!$C33</f>
        <v>5000000</v>
      </c>
      <c r="H10" s="126">
        <f t="array" ref="H10">((Config!$F33*Commandes!H10)+IF(ROUND((H$8-Config!$C$7)/31,0)&gt;=(Config!$D33+Config!$E33),INDEX(Commandes!$C10:Commandes!$BJ10,,COLUMN(H$8)-COLUMN($C$8)+1-(Config!$D33+Config!$E33)),0)*(1-Config!$F33))*Config!$C33</f>
        <v>12500000</v>
      </c>
      <c r="I10" s="126">
        <f t="array" ref="I10">((Config!$F33*Commandes!I10)+IF(ROUND((I$8-Config!$C$7)/31,0)&gt;=(Config!$D33+Config!$E33),INDEX(Commandes!$C10:Commandes!$BJ10,,COLUMN(I$8)-COLUMN($C$8)+1-(Config!$D33+Config!$E33)),0)*(1-Config!$F33))*Config!$C33</f>
        <v>20000000</v>
      </c>
      <c r="J10" s="126">
        <f t="array" ref="J10">((Config!$F33*Commandes!J10)+IF(ROUND((J$8-Config!$C$7)/31,0)&gt;=(Config!$D33+Config!$E33),INDEX(Commandes!$C10:Commandes!$BJ10,,COLUMN(J$8)-COLUMN($C$8)+1-(Config!$D33+Config!$E33)),0)*(1-Config!$F33))*Config!$C33</f>
        <v>25000000</v>
      </c>
      <c r="K10" s="126">
        <f t="array" ref="K10">((Config!$F33*Commandes!K10)+IF(ROUND((K$8-Config!$C$7)/31,0)&gt;=(Config!$D33+Config!$E33),INDEX(Commandes!$C10:Commandes!$BJ10,,COLUMN(K$8)-COLUMN($C$8)+1-(Config!$D33+Config!$E33)),0)*(1-Config!$F33))*Config!$C33</f>
        <v>30000000</v>
      </c>
      <c r="L10" s="126">
        <f t="array" ref="L10">((Config!$F33*Commandes!L10)+IF(ROUND((L$8-Config!$C$7)/31,0)&gt;=(Config!$D33+Config!$E33),INDEX(Commandes!$C10:Commandes!$BJ10,,COLUMN(L$8)-COLUMN($C$8)+1-(Config!$D33+Config!$E33)),0)*(1-Config!$F33))*Config!$C33</f>
        <v>30000000</v>
      </c>
      <c r="M10" s="126">
        <f t="array" ref="M10">((Config!$F33*Commandes!M10)+IF(ROUND((M$8-Config!$C$7)/31,0)&gt;=(Config!$D33+Config!$E33),INDEX(Commandes!$C10:Commandes!$BJ10,,COLUMN(M$8)-COLUMN($C$8)+1-(Config!$D33+Config!$E33)),0)*(1-Config!$F33))*Config!$C33</f>
        <v>37500000</v>
      </c>
      <c r="N10" s="126">
        <f t="array" ref="N10">((Config!$F33*Commandes!N10)+IF(ROUND((N$8-Config!$C$7)/31,0)&gt;=(Config!$D33+Config!$E33),INDEX(Commandes!$C10:Commandes!$BJ10,,COLUMN(N$8)-COLUMN($C$8)+1-(Config!$D33+Config!$E33)),0)*(1-Config!$F33))*Config!$C33</f>
        <v>37500000</v>
      </c>
      <c r="O10" s="126">
        <f t="array" ref="O10">((Config!$F33*Commandes!O10)+IF(ROUND((O$8-Config!$C$7)/31,0)&gt;=(Config!$D33+Config!$E33),INDEX(Commandes!$C10:Commandes!$BJ10,,COLUMN(O$8)-COLUMN($C$8)+1-(Config!$D33+Config!$E33)),0)*(1-Config!$F33))*Config!$C33</f>
        <v>50000000</v>
      </c>
      <c r="P10" s="126">
        <f t="array" ref="P10">((Config!$F33*Commandes!P10)+IF(ROUND((P$8-Config!$C$7)/31,0)&gt;=(Config!$D33+Config!$E33),INDEX(Commandes!$C10:Commandes!$BJ10,,COLUMN(P$8)-COLUMN($C$8)+1-(Config!$D33+Config!$E33)),0)*(1-Config!$F33))*Config!$C33</f>
        <v>55000000</v>
      </c>
      <c r="Q10" s="126">
        <f t="array" ref="Q10">((Config!$F33*Commandes!Q10)+IF(ROUND((Q$8-Config!$C$7)/31,0)&gt;=(Config!$D33+Config!$E33),INDEX(Commandes!$C10:Commandes!$BJ10,,COLUMN(Q$8)-COLUMN($C$8)+1-(Config!$D33+Config!$E33)),0)*(1-Config!$F33))*Config!$C33</f>
        <v>62500000</v>
      </c>
      <c r="R10" s="126">
        <f t="array" ref="R10">((Config!$F33*Commandes!R10)+IF(ROUND((R$8-Config!$C$7)/31,0)&gt;=(Config!$D33+Config!$E33),INDEX(Commandes!$C10:Commandes!$BJ10,,COLUMN(R$8)-COLUMN($C$8)+1-(Config!$D33+Config!$E33)),0)*(1-Config!$F33))*Config!$C33</f>
        <v>65000000</v>
      </c>
      <c r="S10" s="126">
        <f t="array" ref="S10">((Config!$F33*Commandes!S10)+IF(ROUND((S$8-Config!$C$7)/31,0)&gt;=(Config!$D33+Config!$E33),INDEX(Commandes!$C10:Commandes!$BJ10,,COLUMN(S$8)-COLUMN($C$8)+1-(Config!$D33+Config!$E33)),0)*(1-Config!$F33))*Config!$C33</f>
        <v>67500000</v>
      </c>
      <c r="T10" s="126">
        <f t="array" ref="T10">((Config!$F33*Commandes!T10)+IF(ROUND((T$8-Config!$C$7)/31,0)&gt;=(Config!$D33+Config!$E33),INDEX(Commandes!$C10:Commandes!$BJ10,,COLUMN(T$8)-COLUMN($C$8)+1-(Config!$D33+Config!$E33)),0)*(1-Config!$F33))*Config!$C33</f>
        <v>72500000</v>
      </c>
      <c r="U10" s="126">
        <f t="array" ref="U10">((Config!$F33*Commandes!U10)+IF(ROUND((U$8-Config!$C$7)/31,0)&gt;=(Config!$D33+Config!$E33),INDEX(Commandes!$C10:Commandes!$BJ10,,COLUMN(U$8)-COLUMN($C$8)+1-(Config!$D33+Config!$E33)),0)*(1-Config!$F33))*Config!$C33</f>
        <v>75000000</v>
      </c>
      <c r="V10" s="126">
        <f t="array" ref="V10">((Config!$F33*Commandes!V10)+IF(ROUND((V$8-Config!$C$7)/31,0)&gt;=(Config!$D33+Config!$E33),INDEX(Commandes!$C10:Commandes!$BJ10,,COLUMN(V$8)-COLUMN($C$8)+1-(Config!$D33+Config!$E33)),0)*(1-Config!$F33))*Config!$C33</f>
        <v>80000000</v>
      </c>
      <c r="W10" s="126">
        <f t="array" ref="W10">((Config!$F33*Commandes!W10)+IF(ROUND((W$8-Config!$C$7)/31,0)&gt;=(Config!$D33+Config!$E33),INDEX(Commandes!$C10:Commandes!$BJ10,,COLUMN(W$8)-COLUMN($C$8)+1-(Config!$D33+Config!$E33)),0)*(1-Config!$F33))*Config!$C33</f>
        <v>85000000</v>
      </c>
      <c r="X10" s="126">
        <f t="array" ref="X10">((Config!$F33*Commandes!X10)+IF(ROUND((X$8-Config!$C$7)/31,0)&gt;=(Config!$D33+Config!$E33),INDEX(Commandes!$C10:Commandes!$BJ10,,COLUMN(X$8)-COLUMN($C$8)+1-(Config!$D33+Config!$E33)),0)*(1-Config!$F33))*Config!$C33</f>
        <v>87500000</v>
      </c>
      <c r="Y10" s="126">
        <f t="array" ref="Y10">((Config!$F33*Commandes!Y10)+IF(ROUND((Y$8-Config!$C$7)/31,0)&gt;=(Config!$D33+Config!$E33),INDEX(Commandes!$C10:Commandes!$BJ10,,COLUMN(Y$8)-COLUMN($C$8)+1-(Config!$D33+Config!$E33)),0)*(1-Config!$F33))*Config!$C33</f>
        <v>90000000</v>
      </c>
      <c r="Z10" s="126">
        <f t="array" ref="Z10">((Config!$F33*Commandes!Z10)+IF(ROUND((Z$8-Config!$C$7)/31,0)&gt;=(Config!$D33+Config!$E33),INDEX(Commandes!$C10:Commandes!$BJ10,,COLUMN(Z$8)-COLUMN($C$8)+1-(Config!$D33+Config!$E33)),0)*(1-Config!$F33))*Config!$C33</f>
        <v>93750000</v>
      </c>
      <c r="AA10" s="126">
        <f t="array" ref="AA10">((Config!$F33*Commandes!AA10)+IF(ROUND((AA$8-Config!$C$7)/31,0)&gt;=(Config!$D33+Config!$E33),INDEX(Commandes!$C10:Commandes!$BJ10,,COLUMN(AA$8)-COLUMN($C$8)+1-(Config!$D33+Config!$E33)),0)*(1-Config!$F33))*Config!$C33</f>
        <v>97500000</v>
      </c>
      <c r="AB10" s="126">
        <f t="array" ref="AB10">((Config!$F33*Commandes!AB10)+IF(ROUND((AB$8-Config!$C$7)/31,0)&gt;=(Config!$D33+Config!$E33),INDEX(Commandes!$C10:Commandes!$BJ10,,COLUMN(AB$8)-COLUMN($C$8)+1-(Config!$D33+Config!$E33)),0)*(1-Config!$F33))*Config!$C33</f>
        <v>100000000</v>
      </c>
      <c r="AC10" s="126">
        <f t="array" ref="AC10">((Config!$F33*Commandes!AC10)+IF(ROUND((AC$8-Config!$C$7)/31,0)&gt;=(Config!$D33+Config!$E33),INDEX(Commandes!$C10:Commandes!$BJ10,,COLUMN(AC$8)-COLUMN($C$8)+1-(Config!$D33+Config!$E33)),0)*(1-Config!$F33))*Config!$C33</f>
        <v>100000000</v>
      </c>
      <c r="AD10" s="126">
        <f t="array" ref="AD10">((Config!$F33*Commandes!AD10)+IF(ROUND((AD$8-Config!$C$7)/31,0)&gt;=(Config!$D33+Config!$E33),INDEX(Commandes!$C10:Commandes!$BJ10,,COLUMN(AD$8)-COLUMN($C$8)+1-(Config!$D33+Config!$E33)),0)*(1-Config!$F33))*Config!$C33</f>
        <v>100000000</v>
      </c>
      <c r="AE10" s="126">
        <f t="array" ref="AE10">((Config!$F33*Commandes!AE10)+IF(ROUND((AE$8-Config!$C$7)/31,0)&gt;=(Config!$D33+Config!$E33),INDEX(Commandes!$C10:Commandes!$BJ10,,COLUMN(AE$8)-COLUMN($C$8)+1-(Config!$D33+Config!$E33)),0)*(1-Config!$F33))*Config!$C33</f>
        <v>100000000</v>
      </c>
      <c r="AF10" s="126">
        <f t="array" ref="AF10">((Config!$F33*Commandes!AF10)+IF(ROUND((AF$8-Config!$C$7)/31,0)&gt;=(Config!$D33+Config!$E33),INDEX(Commandes!$C10:Commandes!$BJ10,,COLUMN(AF$8)-COLUMN($C$8)+1-(Config!$D33+Config!$E33)),0)*(1-Config!$F33))*Config!$C33</f>
        <v>100000000</v>
      </c>
      <c r="AG10" s="126">
        <f t="array" ref="AG10">((Config!$F33*Commandes!AG10)+IF(ROUND((AG$8-Config!$C$7)/31,0)&gt;=(Config!$D33+Config!$E33),INDEX(Commandes!$C10:Commandes!$BJ10,,COLUMN(AG$8)-COLUMN($C$8)+1-(Config!$D33+Config!$E33)),0)*(1-Config!$F33))*Config!$C33</f>
        <v>100000000</v>
      </c>
      <c r="AH10" s="126">
        <f t="array" ref="AH10">((Config!$F33*Commandes!AH10)+IF(ROUND((AH$8-Config!$C$7)/31,0)&gt;=(Config!$D33+Config!$E33),INDEX(Commandes!$C10:Commandes!$BJ10,,COLUMN(AH$8)-COLUMN($C$8)+1-(Config!$D33+Config!$E33)),0)*(1-Config!$F33))*Config!$C33</f>
        <v>100000000</v>
      </c>
      <c r="AI10" s="126">
        <f t="array" ref="AI10">((Config!$F33*Commandes!AI10)+IF(ROUND((AI$8-Config!$C$7)/31,0)&gt;=(Config!$D33+Config!$E33),INDEX(Commandes!$C10:Commandes!$BJ10,,COLUMN(AI$8)-COLUMN($C$8)+1-(Config!$D33+Config!$E33)),0)*(1-Config!$F33))*Config!$C33</f>
        <v>100000000</v>
      </c>
      <c r="AJ10" s="126">
        <f t="array" ref="AJ10">((Config!$F33*Commandes!AJ10)+IF(ROUND((AJ$8-Config!$C$7)/31,0)&gt;=(Config!$D33+Config!$E33),INDEX(Commandes!$C10:Commandes!$BJ10,,COLUMN(AJ$8)-COLUMN($C$8)+1-(Config!$D33+Config!$E33)),0)*(1-Config!$F33))*Config!$C33</f>
        <v>100000000</v>
      </c>
      <c r="AK10" s="126">
        <f t="array" ref="AK10">((Config!$F33*Commandes!AK10)+IF(ROUND((AK$8-Config!$C$7)/31,0)&gt;=(Config!$D33+Config!$E33),INDEX(Commandes!$C10:Commandes!$BJ10,,COLUMN(AK$8)-COLUMN($C$8)+1-(Config!$D33+Config!$E33)),0)*(1-Config!$F33))*Config!$C33</f>
        <v>100000000</v>
      </c>
      <c r="AL10" s="126">
        <f t="array" ref="AL10">((Config!$F33*Commandes!AL10)+IF(ROUND((AL$8-Config!$C$7)/31,0)&gt;=(Config!$D33+Config!$E33),INDEX(Commandes!$C10:Commandes!$BJ10,,COLUMN(AL$8)-COLUMN($C$8)+1-(Config!$D33+Config!$E33)),0)*(1-Config!$F33))*Config!$C33</f>
        <v>100000000</v>
      </c>
      <c r="AM10" s="126">
        <f t="array" ref="AM10">((Config!$F33*Commandes!AM10)+IF(ROUND((AM$8-Config!$C$7)/31,0)&gt;=(Config!$D33+Config!$E33),INDEX(Commandes!$C10:Commandes!$BJ10,,COLUMN(AM$8)-COLUMN($C$8)+1-(Config!$D33+Config!$E33)),0)*(1-Config!$F33))*Config!$C33</f>
        <v>175000000</v>
      </c>
      <c r="AN10" s="126">
        <f t="array" ref="AN10">((Config!$F33*Commandes!AN10)+IF(ROUND((AN$8-Config!$C$7)/31,0)&gt;=(Config!$D33+Config!$E33),INDEX(Commandes!$C10:Commandes!$BJ10,,COLUMN(AN$8)-COLUMN($C$8)+1-(Config!$D33+Config!$E33)),0)*(1-Config!$F33))*Config!$C33</f>
        <v>175000000</v>
      </c>
      <c r="AO10" s="126">
        <f t="array" ref="AO10">((Config!$F33*Commandes!AO10)+IF(ROUND((AO$8-Config!$C$7)/31,0)&gt;=(Config!$D33+Config!$E33),INDEX(Commandes!$C10:Commandes!$BJ10,,COLUMN(AO$8)-COLUMN($C$8)+1-(Config!$D33+Config!$E33)),0)*(1-Config!$F33))*Config!$C33</f>
        <v>175000000</v>
      </c>
      <c r="AP10" s="126">
        <f t="array" ref="AP10">((Config!$F33*Commandes!AP10)+IF(ROUND((AP$8-Config!$C$7)/31,0)&gt;=(Config!$D33+Config!$E33),INDEX(Commandes!$C10:Commandes!$BJ10,,COLUMN(AP$8)-COLUMN($C$8)+1-(Config!$D33+Config!$E33)),0)*(1-Config!$F33))*Config!$C33</f>
        <v>175000000</v>
      </c>
      <c r="AQ10" s="126">
        <f t="array" ref="AQ10">((Config!$F33*Commandes!AQ10)+IF(ROUND((AQ$8-Config!$C$7)/31,0)&gt;=(Config!$D33+Config!$E33),INDEX(Commandes!$C10:Commandes!$BJ10,,COLUMN(AQ$8)-COLUMN($C$8)+1-(Config!$D33+Config!$E33)),0)*(1-Config!$F33))*Config!$C33</f>
        <v>175000000</v>
      </c>
      <c r="AR10" s="126">
        <f t="array" ref="AR10">((Config!$F33*Commandes!AR10)+IF(ROUND((AR$8-Config!$C$7)/31,0)&gt;=(Config!$D33+Config!$E33),INDEX(Commandes!$C10:Commandes!$BJ10,,COLUMN(AR$8)-COLUMN($C$8)+1-(Config!$D33+Config!$E33)),0)*(1-Config!$F33))*Config!$C33</f>
        <v>175000000</v>
      </c>
      <c r="AS10" s="126">
        <f t="array" ref="AS10">((Config!$F33*Commandes!AS10)+IF(ROUND((AS$8-Config!$C$7)/31,0)&gt;=(Config!$D33+Config!$E33),INDEX(Commandes!$C10:Commandes!$BJ10,,COLUMN(AS$8)-COLUMN($C$8)+1-(Config!$D33+Config!$E33)),0)*(1-Config!$F33))*Config!$C33</f>
        <v>250000000</v>
      </c>
      <c r="AT10" s="126">
        <f t="array" ref="AT10">((Config!$F33*Commandes!AT10)+IF(ROUND((AT$8-Config!$C$7)/31,0)&gt;=(Config!$D33+Config!$E33),INDEX(Commandes!$C10:Commandes!$BJ10,,COLUMN(AT$8)-COLUMN($C$8)+1-(Config!$D33+Config!$E33)),0)*(1-Config!$F33))*Config!$C33</f>
        <v>250000000</v>
      </c>
      <c r="AU10" s="126">
        <f t="array" ref="AU10">((Config!$F33*Commandes!AU10)+IF(ROUND((AU$8-Config!$C$7)/31,0)&gt;=(Config!$D33+Config!$E33),INDEX(Commandes!$C10:Commandes!$BJ10,,COLUMN(AU$8)-COLUMN($C$8)+1-(Config!$D33+Config!$E33)),0)*(1-Config!$F33))*Config!$C33</f>
        <v>250000000</v>
      </c>
      <c r="AV10" s="126">
        <f t="array" ref="AV10">((Config!$F33*Commandes!AV10)+IF(ROUND((AV$8-Config!$C$7)/31,0)&gt;=(Config!$D33+Config!$E33),INDEX(Commandes!$C10:Commandes!$BJ10,,COLUMN(AV$8)-COLUMN($C$8)+1-(Config!$D33+Config!$E33)),0)*(1-Config!$F33))*Config!$C33</f>
        <v>250000000</v>
      </c>
      <c r="AW10" s="126">
        <f t="array" ref="AW10">((Config!$F33*Commandes!AW10)+IF(ROUND((AW$8-Config!$C$7)/31,0)&gt;=(Config!$D33+Config!$E33),INDEX(Commandes!$C10:Commandes!$BJ10,,COLUMN(AW$8)-COLUMN($C$8)+1-(Config!$D33+Config!$E33)),0)*(1-Config!$F33))*Config!$C33</f>
        <v>250000000</v>
      </c>
      <c r="AX10" s="126">
        <f t="array" ref="AX10">((Config!$F33*Commandes!AX10)+IF(ROUND((AX$8-Config!$C$7)/31,0)&gt;=(Config!$D33+Config!$E33),INDEX(Commandes!$C10:Commandes!$BJ10,,COLUMN(AX$8)-COLUMN($C$8)+1-(Config!$D33+Config!$E33)),0)*(1-Config!$F33))*Config!$C33</f>
        <v>250000000</v>
      </c>
      <c r="AY10" s="126">
        <f t="array" ref="AY10">((Config!$F33*Commandes!AY10)+IF(ROUND((AY$8-Config!$C$7)/31,0)&gt;=(Config!$D33+Config!$E33),INDEX(Commandes!$C10:Commandes!$BJ10,,COLUMN(AY$8)-COLUMN($C$8)+1-(Config!$D33+Config!$E33)),0)*(1-Config!$F33))*Config!$C33</f>
        <v>375000000</v>
      </c>
      <c r="AZ10" s="126">
        <f t="array" ref="AZ10">((Config!$F33*Commandes!AZ10)+IF(ROUND((AZ$8-Config!$C$7)/31,0)&gt;=(Config!$D33+Config!$E33),INDEX(Commandes!$C10:Commandes!$BJ10,,COLUMN(AZ$8)-COLUMN($C$8)+1-(Config!$D33+Config!$E33)),0)*(1-Config!$F33))*Config!$C33</f>
        <v>375000000</v>
      </c>
      <c r="BA10" s="126">
        <f t="array" ref="BA10">((Config!$F33*Commandes!BA10)+IF(ROUND((BA$8-Config!$C$7)/31,0)&gt;=(Config!$D33+Config!$E33),INDEX(Commandes!$C10:Commandes!$BJ10,,COLUMN(BA$8)-COLUMN($C$8)+1-(Config!$D33+Config!$E33)),0)*(1-Config!$F33))*Config!$C33</f>
        <v>375000000</v>
      </c>
      <c r="BB10" s="126">
        <f t="array" ref="BB10">((Config!$F33*Commandes!BB10)+IF(ROUND((BB$8-Config!$C$7)/31,0)&gt;=(Config!$D33+Config!$E33),INDEX(Commandes!$C10:Commandes!$BJ10,,COLUMN(BB$8)-COLUMN($C$8)+1-(Config!$D33+Config!$E33)),0)*(1-Config!$F33))*Config!$C33</f>
        <v>375000000</v>
      </c>
      <c r="BC10" s="126">
        <f t="array" ref="BC10">((Config!$F33*Commandes!BC10)+IF(ROUND((BC$8-Config!$C$7)/31,0)&gt;=(Config!$D33+Config!$E33),INDEX(Commandes!$C10:Commandes!$BJ10,,COLUMN(BC$8)-COLUMN($C$8)+1-(Config!$D33+Config!$E33)),0)*(1-Config!$F33))*Config!$C33</f>
        <v>375000000</v>
      </c>
      <c r="BD10" s="126">
        <f t="array" ref="BD10">((Config!$F33*Commandes!BD10)+IF(ROUND((BD$8-Config!$C$7)/31,0)&gt;=(Config!$D33+Config!$E33),INDEX(Commandes!$C10:Commandes!$BJ10,,COLUMN(BD$8)-COLUMN($C$8)+1-(Config!$D33+Config!$E33)),0)*(1-Config!$F33))*Config!$C33</f>
        <v>375000000</v>
      </c>
      <c r="BE10" s="126">
        <f t="array" ref="BE10">((Config!$F33*Commandes!BE10)+IF(ROUND((BE$8-Config!$C$7)/31,0)&gt;=(Config!$D33+Config!$E33),INDEX(Commandes!$C10:Commandes!$BJ10,,COLUMN(BE$8)-COLUMN($C$8)+1-(Config!$D33+Config!$E33)),0)*(1-Config!$F33))*Config!$C33</f>
        <v>500000000</v>
      </c>
      <c r="BF10" s="126">
        <f t="array" ref="BF10">((Config!$F33*Commandes!BF10)+IF(ROUND((BF$8-Config!$C$7)/31,0)&gt;=(Config!$D33+Config!$E33),INDEX(Commandes!$C10:Commandes!$BJ10,,COLUMN(BF$8)-COLUMN($C$8)+1-(Config!$D33+Config!$E33)),0)*(1-Config!$F33))*Config!$C33</f>
        <v>500000000</v>
      </c>
      <c r="BG10" s="126">
        <f t="array" ref="BG10">((Config!$F33*Commandes!BG10)+IF(ROUND((BG$8-Config!$C$7)/31,0)&gt;=(Config!$D33+Config!$E33),INDEX(Commandes!$C10:Commandes!$BJ10,,COLUMN(BG$8)-COLUMN($C$8)+1-(Config!$D33+Config!$E33)),0)*(1-Config!$F33))*Config!$C33</f>
        <v>500000000</v>
      </c>
      <c r="BH10" s="126">
        <f t="array" ref="BH10">((Config!$F33*Commandes!BH10)+IF(ROUND((BH$8-Config!$C$7)/31,0)&gt;=(Config!$D33+Config!$E33),INDEX(Commandes!$C10:Commandes!$BJ10,,COLUMN(BH$8)-COLUMN($C$8)+1-(Config!$D33+Config!$E33)),0)*(1-Config!$F33))*Config!$C33</f>
        <v>500000000</v>
      </c>
      <c r="BI10" s="126">
        <f t="array" ref="BI10">((Config!$F33*Commandes!BI10)+IF(ROUND((BI$8-Config!$C$7)/31,0)&gt;=(Config!$D33+Config!$E33),INDEX(Commandes!$C10:Commandes!$BJ10,,COLUMN(BI$8)-COLUMN($C$8)+1-(Config!$D33+Config!$E33)),0)*(1-Config!$F33))*Config!$C33</f>
        <v>500000000</v>
      </c>
      <c r="BJ10" s="126">
        <f t="array" ref="BJ10">((Config!$F33*Commandes!BJ10)+IF(ROUND((BJ$8-Config!$C$7)/31,0)&gt;=(Config!$D33+Config!$E33),INDEX(Commandes!$C10:Commandes!$BJ10,,COLUMN(BJ$8)-COLUMN($C$8)+1-(Config!$D33+Config!$E33)),0)*(1-Config!$F33))*Config!$C33</f>
        <v>500000000</v>
      </c>
      <c r="BK10" s="17"/>
    </row>
    <row r="11">
      <c r="A11" s="1"/>
      <c r="B11" s="125" t="str">
        <f>Config!$B$16</f>
        <v>Conseil Personnalisé</v>
      </c>
      <c r="C11" s="126">
        <f t="array" ref="C11">((Config!$F34*Commandes!C11)+IF(ROUND((C$8-Config!$C$7)/31,0)&gt;=(Config!$D34+Config!$E34),INDEX(Commandes!$C11:Commandes!$BJ11,,COLUMN(C$8)-COLUMN($C$8)+1-(Config!$D34+Config!$E34)),0)*(1-Config!$F34))*Config!$C34</f>
        <v>0</v>
      </c>
      <c r="D11" s="126">
        <f t="array" ref="D11">((Config!$F34*Commandes!D11)+IF(ROUND((D$8-Config!$C$7)/31,0)&gt;=(Config!$D34+Config!$E34),INDEX(Commandes!$C11:Commandes!$BJ11,,COLUMN(D$8)-COLUMN($C$8)+1-(Config!$D34+Config!$E34)),0)*(1-Config!$F34))*Config!$C34</f>
        <v>0</v>
      </c>
      <c r="E11" s="126">
        <f t="array" ref="E11">((Config!$F34*Commandes!E11)+IF(ROUND((E$8-Config!$C$7)/31,0)&gt;=(Config!$D34+Config!$E34),INDEX(Commandes!$C11:Commandes!$BJ11,,COLUMN(E$8)-COLUMN($C$8)+1-(Config!$D34+Config!$E34)),0)*(1-Config!$F34))*Config!$C34</f>
        <v>0</v>
      </c>
      <c r="F11" s="126">
        <f t="array" ref="F11">((Config!$F34*Commandes!F11)+IF(ROUND((F$8-Config!$C$7)/31,0)&gt;=(Config!$D34+Config!$E34),INDEX(Commandes!$C11:Commandes!$BJ11,,COLUMN(F$8)-COLUMN($C$8)+1-(Config!$D34+Config!$E34)),0)*(1-Config!$F34))*Config!$C34</f>
        <v>0</v>
      </c>
      <c r="G11" s="126">
        <f t="array" ref="G11">((Config!$F34*Commandes!G11)+IF(ROUND((G$8-Config!$C$7)/31,0)&gt;=(Config!$D34+Config!$E34),INDEX(Commandes!$C11:Commandes!$BJ11,,COLUMN(G$8)-COLUMN($C$8)+1-(Config!$D34+Config!$E34)),0)*(1-Config!$F34))*Config!$C34</f>
        <v>0</v>
      </c>
      <c r="H11" s="126">
        <f t="array" ref="H11">((Config!$F34*Commandes!H11)+IF(ROUND((H$8-Config!$C$7)/31,0)&gt;=(Config!$D34+Config!$E34),INDEX(Commandes!$C11:Commandes!$BJ11,,COLUMN(H$8)-COLUMN($C$8)+1-(Config!$D34+Config!$E34)),0)*(1-Config!$F34))*Config!$C34</f>
        <v>7200000</v>
      </c>
      <c r="I11" s="126">
        <f t="array" ref="I11">((Config!$F34*Commandes!I11)+IF(ROUND((I$8-Config!$C$7)/31,0)&gt;=(Config!$D34+Config!$E34),INDEX(Commandes!$C11:Commandes!$BJ11,,COLUMN(I$8)-COLUMN($C$8)+1-(Config!$D34+Config!$E34)),0)*(1-Config!$F34))*Config!$C34</f>
        <v>7200000</v>
      </c>
      <c r="J11" s="126">
        <f t="array" ref="J11">((Config!$F34*Commandes!J11)+IF(ROUND((J$8-Config!$C$7)/31,0)&gt;=(Config!$D34+Config!$E34),INDEX(Commandes!$C11:Commandes!$BJ11,,COLUMN(J$8)-COLUMN($C$8)+1-(Config!$D34+Config!$E34)),0)*(1-Config!$F34))*Config!$C34</f>
        <v>7200000</v>
      </c>
      <c r="K11" s="126">
        <f t="array" ref="K11">((Config!$F34*Commandes!K11)+IF(ROUND((K$8-Config!$C$7)/31,0)&gt;=(Config!$D34+Config!$E34),INDEX(Commandes!$C11:Commandes!$BJ11,,COLUMN(K$8)-COLUMN($C$8)+1-(Config!$D34+Config!$E34)),0)*(1-Config!$F34))*Config!$C34</f>
        <v>7200000</v>
      </c>
      <c r="L11" s="126">
        <f t="array" ref="L11">((Config!$F34*Commandes!L11)+IF(ROUND((L$8-Config!$C$7)/31,0)&gt;=(Config!$D34+Config!$E34),INDEX(Commandes!$C11:Commandes!$BJ11,,COLUMN(L$8)-COLUMN($C$8)+1-(Config!$D34+Config!$E34)),0)*(1-Config!$F34))*Config!$C34</f>
        <v>7200000</v>
      </c>
      <c r="M11" s="126">
        <f t="array" ref="M11">((Config!$F34*Commandes!M11)+IF(ROUND((M$8-Config!$C$7)/31,0)&gt;=(Config!$D34+Config!$E34),INDEX(Commandes!$C11:Commandes!$BJ11,,COLUMN(M$8)-COLUMN($C$8)+1-(Config!$D34+Config!$E34)),0)*(1-Config!$F34))*Config!$C34</f>
        <v>7200000</v>
      </c>
      <c r="N11" s="126">
        <f t="array" ref="N11">((Config!$F34*Commandes!N11)+IF(ROUND((N$8-Config!$C$7)/31,0)&gt;=(Config!$D34+Config!$E34),INDEX(Commandes!$C11:Commandes!$BJ11,,COLUMN(N$8)-COLUMN($C$8)+1-(Config!$D34+Config!$E34)),0)*(1-Config!$F34))*Config!$C34</f>
        <v>7200000</v>
      </c>
      <c r="O11" s="126">
        <f t="array" ref="O11">((Config!$F34*Commandes!O11)+IF(ROUND((O$8-Config!$C$7)/31,0)&gt;=(Config!$D34+Config!$E34),INDEX(Commandes!$C11:Commandes!$BJ11,,COLUMN(O$8)-COLUMN($C$8)+1-(Config!$D34+Config!$E34)),0)*(1-Config!$F34))*Config!$C34</f>
        <v>10800000</v>
      </c>
      <c r="P11" s="126">
        <f t="array" ref="P11">((Config!$F34*Commandes!P11)+IF(ROUND((P$8-Config!$C$7)/31,0)&gt;=(Config!$D34+Config!$E34),INDEX(Commandes!$C11:Commandes!$BJ11,,COLUMN(P$8)-COLUMN($C$8)+1-(Config!$D34+Config!$E34)),0)*(1-Config!$F34))*Config!$C34</f>
        <v>10800000</v>
      </c>
      <c r="Q11" s="126">
        <f t="array" ref="Q11">((Config!$F34*Commandes!Q11)+IF(ROUND((Q$8-Config!$C$7)/31,0)&gt;=(Config!$D34+Config!$E34),INDEX(Commandes!$C11:Commandes!$BJ11,,COLUMN(Q$8)-COLUMN($C$8)+1-(Config!$D34+Config!$E34)),0)*(1-Config!$F34))*Config!$C34</f>
        <v>10800000</v>
      </c>
      <c r="R11" s="126">
        <f t="array" ref="R11">((Config!$F34*Commandes!R11)+IF(ROUND((R$8-Config!$C$7)/31,0)&gt;=(Config!$D34+Config!$E34),INDEX(Commandes!$C11:Commandes!$BJ11,,COLUMN(R$8)-COLUMN($C$8)+1-(Config!$D34+Config!$E34)),0)*(1-Config!$F34))*Config!$C34</f>
        <v>10800000</v>
      </c>
      <c r="S11" s="126">
        <f t="array" ref="S11">((Config!$F34*Commandes!S11)+IF(ROUND((S$8-Config!$C$7)/31,0)&gt;=(Config!$D34+Config!$E34),INDEX(Commandes!$C11:Commandes!$BJ11,,COLUMN(S$8)-COLUMN($C$8)+1-(Config!$D34+Config!$E34)),0)*(1-Config!$F34))*Config!$C34</f>
        <v>10800000</v>
      </c>
      <c r="T11" s="126">
        <f t="array" ref="T11">((Config!$F34*Commandes!T11)+IF(ROUND((T$8-Config!$C$7)/31,0)&gt;=(Config!$D34+Config!$E34),INDEX(Commandes!$C11:Commandes!$BJ11,,COLUMN(T$8)-COLUMN($C$8)+1-(Config!$D34+Config!$E34)),0)*(1-Config!$F34))*Config!$C34</f>
        <v>10800000</v>
      </c>
      <c r="U11" s="126">
        <f t="array" ref="U11">((Config!$F34*Commandes!U11)+IF(ROUND((U$8-Config!$C$7)/31,0)&gt;=(Config!$D34+Config!$E34),INDEX(Commandes!$C11:Commandes!$BJ11,,COLUMN(U$8)-COLUMN($C$8)+1-(Config!$D34+Config!$E34)),0)*(1-Config!$F34))*Config!$C34</f>
        <v>10800000</v>
      </c>
      <c r="V11" s="126">
        <f t="array" ref="V11">((Config!$F34*Commandes!V11)+IF(ROUND((V$8-Config!$C$7)/31,0)&gt;=(Config!$D34+Config!$E34),INDEX(Commandes!$C11:Commandes!$BJ11,,COLUMN(V$8)-COLUMN($C$8)+1-(Config!$D34+Config!$E34)),0)*(1-Config!$F34))*Config!$C34</f>
        <v>10800000</v>
      </c>
      <c r="W11" s="126">
        <f t="array" ref="W11">((Config!$F34*Commandes!W11)+IF(ROUND((W$8-Config!$C$7)/31,0)&gt;=(Config!$D34+Config!$E34),INDEX(Commandes!$C11:Commandes!$BJ11,,COLUMN(W$8)-COLUMN($C$8)+1-(Config!$D34+Config!$E34)),0)*(1-Config!$F34))*Config!$C34</f>
        <v>10800000</v>
      </c>
      <c r="X11" s="126">
        <f t="array" ref="X11">((Config!$F34*Commandes!X11)+IF(ROUND((X$8-Config!$C$7)/31,0)&gt;=(Config!$D34+Config!$E34),INDEX(Commandes!$C11:Commandes!$BJ11,,COLUMN(X$8)-COLUMN($C$8)+1-(Config!$D34+Config!$E34)),0)*(1-Config!$F34))*Config!$C34</f>
        <v>10800000</v>
      </c>
      <c r="Y11" s="126">
        <f t="array" ref="Y11">((Config!$F34*Commandes!Y11)+IF(ROUND((Y$8-Config!$C$7)/31,0)&gt;=(Config!$D34+Config!$E34),INDEX(Commandes!$C11:Commandes!$BJ11,,COLUMN(Y$8)-COLUMN($C$8)+1-(Config!$D34+Config!$E34)),0)*(1-Config!$F34))*Config!$C34</f>
        <v>10800000</v>
      </c>
      <c r="Z11" s="126">
        <f t="array" ref="Z11">((Config!$F34*Commandes!Z11)+IF(ROUND((Z$8-Config!$C$7)/31,0)&gt;=(Config!$D34+Config!$E34),INDEX(Commandes!$C11:Commandes!$BJ11,,COLUMN(Z$8)-COLUMN($C$8)+1-(Config!$D34+Config!$E34)),0)*(1-Config!$F34))*Config!$C34</f>
        <v>10800000</v>
      </c>
      <c r="AA11" s="126">
        <f t="array" ref="AA11">((Config!$F34*Commandes!AA11)+IF(ROUND((AA$8-Config!$C$7)/31,0)&gt;=(Config!$D34+Config!$E34),INDEX(Commandes!$C11:Commandes!$BJ11,,COLUMN(AA$8)-COLUMN($C$8)+1-(Config!$D34+Config!$E34)),0)*(1-Config!$F34))*Config!$C34</f>
        <v>18000000</v>
      </c>
      <c r="AB11" s="126">
        <f t="array" ref="AB11">((Config!$F34*Commandes!AB11)+IF(ROUND((AB$8-Config!$C$7)/31,0)&gt;=(Config!$D34+Config!$E34),INDEX(Commandes!$C11:Commandes!$BJ11,,COLUMN(AB$8)-COLUMN($C$8)+1-(Config!$D34+Config!$E34)),0)*(1-Config!$F34))*Config!$C34</f>
        <v>18000000</v>
      </c>
      <c r="AC11" s="126">
        <f t="array" ref="AC11">((Config!$F34*Commandes!AC11)+IF(ROUND((AC$8-Config!$C$7)/31,0)&gt;=(Config!$D34+Config!$E34),INDEX(Commandes!$C11:Commandes!$BJ11,,COLUMN(AC$8)-COLUMN($C$8)+1-(Config!$D34+Config!$E34)),0)*(1-Config!$F34))*Config!$C34</f>
        <v>18000000</v>
      </c>
      <c r="AD11" s="126">
        <f t="array" ref="AD11">((Config!$F34*Commandes!AD11)+IF(ROUND((AD$8-Config!$C$7)/31,0)&gt;=(Config!$D34+Config!$E34),INDEX(Commandes!$C11:Commandes!$BJ11,,COLUMN(AD$8)-COLUMN($C$8)+1-(Config!$D34+Config!$E34)),0)*(1-Config!$F34))*Config!$C34</f>
        <v>18000000</v>
      </c>
      <c r="AE11" s="126">
        <f t="array" ref="AE11">((Config!$F34*Commandes!AE11)+IF(ROUND((AE$8-Config!$C$7)/31,0)&gt;=(Config!$D34+Config!$E34),INDEX(Commandes!$C11:Commandes!$BJ11,,COLUMN(AE$8)-COLUMN($C$8)+1-(Config!$D34+Config!$E34)),0)*(1-Config!$F34))*Config!$C34</f>
        <v>18000000</v>
      </c>
      <c r="AF11" s="126">
        <f t="array" ref="AF11">((Config!$F34*Commandes!AF11)+IF(ROUND((AF$8-Config!$C$7)/31,0)&gt;=(Config!$D34+Config!$E34),INDEX(Commandes!$C11:Commandes!$BJ11,,COLUMN(AF$8)-COLUMN($C$8)+1-(Config!$D34+Config!$E34)),0)*(1-Config!$F34))*Config!$C34</f>
        <v>18000000</v>
      </c>
      <c r="AG11" s="126">
        <f t="array" ref="AG11">((Config!$F34*Commandes!AG11)+IF(ROUND((AG$8-Config!$C$7)/31,0)&gt;=(Config!$D34+Config!$E34),INDEX(Commandes!$C11:Commandes!$BJ11,,COLUMN(AG$8)-COLUMN($C$8)+1-(Config!$D34+Config!$E34)),0)*(1-Config!$F34))*Config!$C34</f>
        <v>18000000</v>
      </c>
      <c r="AH11" s="126">
        <f t="array" ref="AH11">((Config!$F34*Commandes!AH11)+IF(ROUND((AH$8-Config!$C$7)/31,0)&gt;=(Config!$D34+Config!$E34),INDEX(Commandes!$C11:Commandes!$BJ11,,COLUMN(AH$8)-COLUMN($C$8)+1-(Config!$D34+Config!$E34)),0)*(1-Config!$F34))*Config!$C34</f>
        <v>18000000</v>
      </c>
      <c r="AI11" s="126">
        <f t="array" ref="AI11">((Config!$F34*Commandes!AI11)+IF(ROUND((AI$8-Config!$C$7)/31,0)&gt;=(Config!$D34+Config!$E34),INDEX(Commandes!$C11:Commandes!$BJ11,,COLUMN(AI$8)-COLUMN($C$8)+1-(Config!$D34+Config!$E34)),0)*(1-Config!$F34))*Config!$C34</f>
        <v>18000000</v>
      </c>
      <c r="AJ11" s="126">
        <f t="array" ref="AJ11">((Config!$F34*Commandes!AJ11)+IF(ROUND((AJ$8-Config!$C$7)/31,0)&gt;=(Config!$D34+Config!$E34),INDEX(Commandes!$C11:Commandes!$BJ11,,COLUMN(AJ$8)-COLUMN($C$8)+1-(Config!$D34+Config!$E34)),0)*(1-Config!$F34))*Config!$C34</f>
        <v>18000000</v>
      </c>
      <c r="AK11" s="126">
        <f t="array" ref="AK11">((Config!$F34*Commandes!AK11)+IF(ROUND((AK$8-Config!$C$7)/31,0)&gt;=(Config!$D34+Config!$E34),INDEX(Commandes!$C11:Commandes!$BJ11,,COLUMN(AK$8)-COLUMN($C$8)+1-(Config!$D34+Config!$E34)),0)*(1-Config!$F34))*Config!$C34</f>
        <v>18000000</v>
      </c>
      <c r="AL11" s="126">
        <f t="array" ref="AL11">((Config!$F34*Commandes!AL11)+IF(ROUND((AL$8-Config!$C$7)/31,0)&gt;=(Config!$D34+Config!$E34),INDEX(Commandes!$C11:Commandes!$BJ11,,COLUMN(AL$8)-COLUMN($C$8)+1-(Config!$D34+Config!$E34)),0)*(1-Config!$F34))*Config!$C34</f>
        <v>18000000</v>
      </c>
      <c r="AM11" s="126">
        <f t="array" ref="AM11">((Config!$F34*Commandes!AM11)+IF(ROUND((AM$8-Config!$C$7)/31,0)&gt;=(Config!$D34+Config!$E34),INDEX(Commandes!$C11:Commandes!$BJ11,,COLUMN(AM$8)-COLUMN($C$8)+1-(Config!$D34+Config!$E34)),0)*(1-Config!$F34))*Config!$C34</f>
        <v>18000000</v>
      </c>
      <c r="AN11" s="126">
        <f t="array" ref="AN11">((Config!$F34*Commandes!AN11)+IF(ROUND((AN$8-Config!$C$7)/31,0)&gt;=(Config!$D34+Config!$E34),INDEX(Commandes!$C11:Commandes!$BJ11,,COLUMN(AN$8)-COLUMN($C$8)+1-(Config!$D34+Config!$E34)),0)*(1-Config!$F34))*Config!$C34</f>
        <v>18000000</v>
      </c>
      <c r="AO11" s="126">
        <f t="array" ref="AO11">((Config!$F34*Commandes!AO11)+IF(ROUND((AO$8-Config!$C$7)/31,0)&gt;=(Config!$D34+Config!$E34),INDEX(Commandes!$C11:Commandes!$BJ11,,COLUMN(AO$8)-COLUMN($C$8)+1-(Config!$D34+Config!$E34)),0)*(1-Config!$F34))*Config!$C34</f>
        <v>18000000</v>
      </c>
      <c r="AP11" s="126">
        <f t="array" ref="AP11">((Config!$F34*Commandes!AP11)+IF(ROUND((AP$8-Config!$C$7)/31,0)&gt;=(Config!$D34+Config!$E34),INDEX(Commandes!$C11:Commandes!$BJ11,,COLUMN(AP$8)-COLUMN($C$8)+1-(Config!$D34+Config!$E34)),0)*(1-Config!$F34))*Config!$C34</f>
        <v>18000000</v>
      </c>
      <c r="AQ11" s="126">
        <f t="array" ref="AQ11">((Config!$F34*Commandes!AQ11)+IF(ROUND((AQ$8-Config!$C$7)/31,0)&gt;=(Config!$D34+Config!$E34),INDEX(Commandes!$C11:Commandes!$BJ11,,COLUMN(AQ$8)-COLUMN($C$8)+1-(Config!$D34+Config!$E34)),0)*(1-Config!$F34))*Config!$C34</f>
        <v>18000000</v>
      </c>
      <c r="AR11" s="126">
        <f t="array" ref="AR11">((Config!$F34*Commandes!AR11)+IF(ROUND((AR$8-Config!$C$7)/31,0)&gt;=(Config!$D34+Config!$E34),INDEX(Commandes!$C11:Commandes!$BJ11,,COLUMN(AR$8)-COLUMN($C$8)+1-(Config!$D34+Config!$E34)),0)*(1-Config!$F34))*Config!$C34</f>
        <v>18000000</v>
      </c>
      <c r="AS11" s="126">
        <f t="array" ref="AS11">((Config!$F34*Commandes!AS11)+IF(ROUND((AS$8-Config!$C$7)/31,0)&gt;=(Config!$D34+Config!$E34),INDEX(Commandes!$C11:Commandes!$BJ11,,COLUMN(AS$8)-COLUMN($C$8)+1-(Config!$D34+Config!$E34)),0)*(1-Config!$F34))*Config!$C34</f>
        <v>18000000</v>
      </c>
      <c r="AT11" s="126">
        <f t="array" ref="AT11">((Config!$F34*Commandes!AT11)+IF(ROUND((AT$8-Config!$C$7)/31,0)&gt;=(Config!$D34+Config!$E34),INDEX(Commandes!$C11:Commandes!$BJ11,,COLUMN(AT$8)-COLUMN($C$8)+1-(Config!$D34+Config!$E34)),0)*(1-Config!$F34))*Config!$C34</f>
        <v>18000000</v>
      </c>
      <c r="AU11" s="126">
        <f t="array" ref="AU11">((Config!$F34*Commandes!AU11)+IF(ROUND((AU$8-Config!$C$7)/31,0)&gt;=(Config!$D34+Config!$E34),INDEX(Commandes!$C11:Commandes!$BJ11,,COLUMN(AU$8)-COLUMN($C$8)+1-(Config!$D34+Config!$E34)),0)*(1-Config!$F34))*Config!$C34</f>
        <v>18000000</v>
      </c>
      <c r="AV11" s="126">
        <f t="array" ref="AV11">((Config!$F34*Commandes!AV11)+IF(ROUND((AV$8-Config!$C$7)/31,0)&gt;=(Config!$D34+Config!$E34),INDEX(Commandes!$C11:Commandes!$BJ11,,COLUMN(AV$8)-COLUMN($C$8)+1-(Config!$D34+Config!$E34)),0)*(1-Config!$F34))*Config!$C34</f>
        <v>18000000</v>
      </c>
      <c r="AW11" s="126">
        <f t="array" ref="AW11">((Config!$F34*Commandes!AW11)+IF(ROUND((AW$8-Config!$C$7)/31,0)&gt;=(Config!$D34+Config!$E34),INDEX(Commandes!$C11:Commandes!$BJ11,,COLUMN(AW$8)-COLUMN($C$8)+1-(Config!$D34+Config!$E34)),0)*(1-Config!$F34))*Config!$C34</f>
        <v>18000000</v>
      </c>
      <c r="AX11" s="126">
        <f t="array" ref="AX11">((Config!$F34*Commandes!AX11)+IF(ROUND((AX$8-Config!$C$7)/31,0)&gt;=(Config!$D34+Config!$E34),INDEX(Commandes!$C11:Commandes!$BJ11,,COLUMN(AX$8)-COLUMN($C$8)+1-(Config!$D34+Config!$E34)),0)*(1-Config!$F34))*Config!$C34</f>
        <v>18000000</v>
      </c>
      <c r="AY11" s="126">
        <f t="array" ref="AY11">((Config!$F34*Commandes!AY11)+IF(ROUND((AY$8-Config!$C$7)/31,0)&gt;=(Config!$D34+Config!$E34),INDEX(Commandes!$C11:Commandes!$BJ11,,COLUMN(AY$8)-COLUMN($C$8)+1-(Config!$D34+Config!$E34)),0)*(1-Config!$F34))*Config!$C34</f>
        <v>18000000</v>
      </c>
      <c r="AZ11" s="126">
        <f t="array" ref="AZ11">((Config!$F34*Commandes!AZ11)+IF(ROUND((AZ$8-Config!$C$7)/31,0)&gt;=(Config!$D34+Config!$E34),INDEX(Commandes!$C11:Commandes!$BJ11,,COLUMN(AZ$8)-COLUMN($C$8)+1-(Config!$D34+Config!$E34)),0)*(1-Config!$F34))*Config!$C34</f>
        <v>18000000</v>
      </c>
      <c r="BA11" s="126">
        <f t="array" ref="BA11">((Config!$F34*Commandes!BA11)+IF(ROUND((BA$8-Config!$C$7)/31,0)&gt;=(Config!$D34+Config!$E34),INDEX(Commandes!$C11:Commandes!$BJ11,,COLUMN(BA$8)-COLUMN($C$8)+1-(Config!$D34+Config!$E34)),0)*(1-Config!$F34))*Config!$C34</f>
        <v>18000000</v>
      </c>
      <c r="BB11" s="126">
        <f t="array" ref="BB11">((Config!$F34*Commandes!BB11)+IF(ROUND((BB$8-Config!$C$7)/31,0)&gt;=(Config!$D34+Config!$E34),INDEX(Commandes!$C11:Commandes!$BJ11,,COLUMN(BB$8)-COLUMN($C$8)+1-(Config!$D34+Config!$E34)),0)*(1-Config!$F34))*Config!$C34</f>
        <v>18000000</v>
      </c>
      <c r="BC11" s="126">
        <f t="array" ref="BC11">((Config!$F34*Commandes!BC11)+IF(ROUND((BC$8-Config!$C$7)/31,0)&gt;=(Config!$D34+Config!$E34),INDEX(Commandes!$C11:Commandes!$BJ11,,COLUMN(BC$8)-COLUMN($C$8)+1-(Config!$D34+Config!$E34)),0)*(1-Config!$F34))*Config!$C34</f>
        <v>18000000</v>
      </c>
      <c r="BD11" s="126">
        <f t="array" ref="BD11">((Config!$F34*Commandes!BD11)+IF(ROUND((BD$8-Config!$C$7)/31,0)&gt;=(Config!$D34+Config!$E34),INDEX(Commandes!$C11:Commandes!$BJ11,,COLUMN(BD$8)-COLUMN($C$8)+1-(Config!$D34+Config!$E34)),0)*(1-Config!$F34))*Config!$C34</f>
        <v>18000000</v>
      </c>
      <c r="BE11" s="126">
        <f t="array" ref="BE11">((Config!$F34*Commandes!BE11)+IF(ROUND((BE$8-Config!$C$7)/31,0)&gt;=(Config!$D34+Config!$E34),INDEX(Commandes!$C11:Commandes!$BJ11,,COLUMN(BE$8)-COLUMN($C$8)+1-(Config!$D34+Config!$E34)),0)*(1-Config!$F34))*Config!$C34</f>
        <v>18000000</v>
      </c>
      <c r="BF11" s="126">
        <f t="array" ref="BF11">((Config!$F34*Commandes!BF11)+IF(ROUND((BF$8-Config!$C$7)/31,0)&gt;=(Config!$D34+Config!$E34),INDEX(Commandes!$C11:Commandes!$BJ11,,COLUMN(BF$8)-COLUMN($C$8)+1-(Config!$D34+Config!$E34)),0)*(1-Config!$F34))*Config!$C34</f>
        <v>18000000</v>
      </c>
      <c r="BG11" s="126">
        <f t="array" ref="BG11">((Config!$F34*Commandes!BG11)+IF(ROUND((BG$8-Config!$C$7)/31,0)&gt;=(Config!$D34+Config!$E34),INDEX(Commandes!$C11:Commandes!$BJ11,,COLUMN(BG$8)-COLUMN($C$8)+1-(Config!$D34+Config!$E34)),0)*(1-Config!$F34))*Config!$C34</f>
        <v>18000000</v>
      </c>
      <c r="BH11" s="126">
        <f t="array" ref="BH11">((Config!$F34*Commandes!BH11)+IF(ROUND((BH$8-Config!$C$7)/31,0)&gt;=(Config!$D34+Config!$E34),INDEX(Commandes!$C11:Commandes!$BJ11,,COLUMN(BH$8)-COLUMN($C$8)+1-(Config!$D34+Config!$E34)),0)*(1-Config!$F34))*Config!$C34</f>
        <v>18000000</v>
      </c>
      <c r="BI11" s="126">
        <f t="array" ref="BI11">((Config!$F34*Commandes!BI11)+IF(ROUND((BI$8-Config!$C$7)/31,0)&gt;=(Config!$D34+Config!$E34),INDEX(Commandes!$C11:Commandes!$BJ11,,COLUMN(BI$8)-COLUMN($C$8)+1-(Config!$D34+Config!$E34)),0)*(1-Config!$F34))*Config!$C34</f>
        <v>18000000</v>
      </c>
      <c r="BJ11" s="126">
        <f t="array" ref="BJ11">((Config!$F34*Commandes!BJ11)+IF(ROUND((BJ$8-Config!$C$7)/31,0)&gt;=(Config!$D34+Config!$E34),INDEX(Commandes!$C11:Commandes!$BJ11,,COLUMN(BJ$8)-COLUMN($C$8)+1-(Config!$D34+Config!$E34)),0)*(1-Config!$F34))*Config!$C34</f>
        <v>18000000</v>
      </c>
      <c r="BK11" s="17"/>
    </row>
    <row r="12">
      <c r="A12" s="1"/>
      <c r="B12" s="125" t="str">
        <f>Config!$B$17</f>
        <v>Plateforme de Marché en Ligne</v>
      </c>
      <c r="C12" s="126">
        <f t="array" ref="C12">((Config!$F35*Commandes!C12)+IF(ROUND((C$8-Config!$C$7)/31,0)&gt;=(Config!$D35+Config!$E35),INDEX(Commandes!$C12:Commandes!$BJ12,,COLUMN(C$8)-COLUMN($C$8)+1-(Config!$D35+Config!$E35)),0)*(1-Config!$F35))*Config!$C35</f>
        <v>0</v>
      </c>
      <c r="D12" s="126">
        <f t="array" ref="D12">((Config!$F35*Commandes!D12)+IF(ROUND((D$8-Config!$C$7)/31,0)&gt;=(Config!$D35+Config!$E35),INDEX(Commandes!$C12:Commandes!$BJ12,,COLUMN(D$8)-COLUMN($C$8)+1-(Config!$D35+Config!$E35)),0)*(1-Config!$F35))*Config!$C35</f>
        <v>0</v>
      </c>
      <c r="E12" s="126">
        <f t="array" ref="E12">((Config!$F35*Commandes!E12)+IF(ROUND((E$8-Config!$C$7)/31,0)&gt;=(Config!$D35+Config!$E35),INDEX(Commandes!$C12:Commandes!$BJ12,,COLUMN(E$8)-COLUMN($C$8)+1-(Config!$D35+Config!$E35)),0)*(1-Config!$F35))*Config!$C35</f>
        <v>0</v>
      </c>
      <c r="F12" s="126">
        <f t="array" ref="F12">((Config!$F35*Commandes!F12)+IF(ROUND((F$8-Config!$C$7)/31,0)&gt;=(Config!$D35+Config!$E35),INDEX(Commandes!$C12:Commandes!$BJ12,,COLUMN(F$8)-COLUMN($C$8)+1-(Config!$D35+Config!$E35)),0)*(1-Config!$F35))*Config!$C35</f>
        <v>0</v>
      </c>
      <c r="G12" s="126">
        <f t="array" ref="G12">((Config!$F35*Commandes!G12)+IF(ROUND((G$8-Config!$C$7)/31,0)&gt;=(Config!$D35+Config!$E35),INDEX(Commandes!$C12:Commandes!$BJ12,,COLUMN(G$8)-COLUMN($C$8)+1-(Config!$D35+Config!$E35)),0)*(1-Config!$F35))*Config!$C35</f>
        <v>0</v>
      </c>
      <c r="H12" s="126">
        <f t="array" ref="H12">((Config!$F35*Commandes!H12)+IF(ROUND((H$8-Config!$C$7)/31,0)&gt;=(Config!$D35+Config!$E35),INDEX(Commandes!$C12:Commandes!$BJ12,,COLUMN(H$8)-COLUMN($C$8)+1-(Config!$D35+Config!$E35)),0)*(1-Config!$F35))*Config!$C35</f>
        <v>0</v>
      </c>
      <c r="I12" s="126">
        <f t="array" ref="I12">((Config!$F35*Commandes!I12)+IF(ROUND((I$8-Config!$C$7)/31,0)&gt;=(Config!$D35+Config!$E35),INDEX(Commandes!$C12:Commandes!$BJ12,,COLUMN(I$8)-COLUMN($C$8)+1-(Config!$D35+Config!$E35)),0)*(1-Config!$F35))*Config!$C35</f>
        <v>0</v>
      </c>
      <c r="J12" s="126">
        <f t="array" ref="J12">((Config!$F35*Commandes!J12)+IF(ROUND((J$8-Config!$C$7)/31,0)&gt;=(Config!$D35+Config!$E35),INDEX(Commandes!$C12:Commandes!$BJ12,,COLUMN(J$8)-COLUMN($C$8)+1-(Config!$D35+Config!$E35)),0)*(1-Config!$F35))*Config!$C35</f>
        <v>0</v>
      </c>
      <c r="K12" s="126">
        <f t="array" ref="K12">((Config!$F35*Commandes!K12)+IF(ROUND((K$8-Config!$C$7)/31,0)&gt;=(Config!$D35+Config!$E35),INDEX(Commandes!$C12:Commandes!$BJ12,,COLUMN(K$8)-COLUMN($C$8)+1-(Config!$D35+Config!$E35)),0)*(1-Config!$F35))*Config!$C35</f>
        <v>0</v>
      </c>
      <c r="L12" s="126">
        <f t="array" ref="L12">((Config!$F35*Commandes!L12)+IF(ROUND((L$8-Config!$C$7)/31,0)&gt;=(Config!$D35+Config!$E35),INDEX(Commandes!$C12:Commandes!$BJ12,,COLUMN(L$8)-COLUMN($C$8)+1-(Config!$D35+Config!$E35)),0)*(1-Config!$F35))*Config!$C35</f>
        <v>0</v>
      </c>
      <c r="M12" s="126">
        <f t="array" ref="M12">((Config!$F35*Commandes!M12)+IF(ROUND((M$8-Config!$C$7)/31,0)&gt;=(Config!$D35+Config!$E35),INDEX(Commandes!$C12:Commandes!$BJ12,,COLUMN(M$8)-COLUMN($C$8)+1-(Config!$D35+Config!$E35)),0)*(1-Config!$F35))*Config!$C35</f>
        <v>0</v>
      </c>
      <c r="N12" s="126">
        <f t="array" ref="N12">((Config!$F35*Commandes!N12)+IF(ROUND((N$8-Config!$C$7)/31,0)&gt;=(Config!$D35+Config!$E35),INDEX(Commandes!$C12:Commandes!$BJ12,,COLUMN(N$8)-COLUMN($C$8)+1-(Config!$D35+Config!$E35)),0)*(1-Config!$F35))*Config!$C35</f>
        <v>0</v>
      </c>
      <c r="O12" s="126">
        <f t="array" ref="O12">((Config!$F35*Commandes!O12)+IF(ROUND((O$8-Config!$C$7)/31,0)&gt;=(Config!$D35+Config!$E35),INDEX(Commandes!$C12:Commandes!$BJ12,,COLUMN(O$8)-COLUMN($C$8)+1-(Config!$D35+Config!$E35)),0)*(1-Config!$F35))*Config!$C35</f>
        <v>0</v>
      </c>
      <c r="P12" s="126">
        <f t="array" ref="P12">((Config!$F35*Commandes!P12)+IF(ROUND((P$8-Config!$C$7)/31,0)&gt;=(Config!$D35+Config!$E35),INDEX(Commandes!$C12:Commandes!$BJ12,,COLUMN(P$8)-COLUMN($C$8)+1-(Config!$D35+Config!$E35)),0)*(1-Config!$F35))*Config!$C35</f>
        <v>0</v>
      </c>
      <c r="Q12" s="126">
        <f t="array" ref="Q12">((Config!$F35*Commandes!Q12)+IF(ROUND((Q$8-Config!$C$7)/31,0)&gt;=(Config!$D35+Config!$E35),INDEX(Commandes!$C12:Commandes!$BJ12,,COLUMN(Q$8)-COLUMN($C$8)+1-(Config!$D35+Config!$E35)),0)*(1-Config!$F35))*Config!$C35</f>
        <v>0</v>
      </c>
      <c r="R12" s="126">
        <f t="array" ref="R12">((Config!$F35*Commandes!R12)+IF(ROUND((R$8-Config!$C$7)/31,0)&gt;=(Config!$D35+Config!$E35),INDEX(Commandes!$C12:Commandes!$BJ12,,COLUMN(R$8)-COLUMN($C$8)+1-(Config!$D35+Config!$E35)),0)*(1-Config!$F35))*Config!$C35</f>
        <v>0</v>
      </c>
      <c r="S12" s="126">
        <f t="array" ref="S12">((Config!$F35*Commandes!S12)+IF(ROUND((S$8-Config!$C$7)/31,0)&gt;=(Config!$D35+Config!$E35),INDEX(Commandes!$C12:Commandes!$BJ12,,COLUMN(S$8)-COLUMN($C$8)+1-(Config!$D35+Config!$E35)),0)*(1-Config!$F35))*Config!$C35</f>
        <v>0</v>
      </c>
      <c r="T12" s="126">
        <f t="array" ref="T12">((Config!$F35*Commandes!T12)+IF(ROUND((T$8-Config!$C$7)/31,0)&gt;=(Config!$D35+Config!$E35),INDEX(Commandes!$C12:Commandes!$BJ12,,COLUMN(T$8)-COLUMN($C$8)+1-(Config!$D35+Config!$E35)),0)*(1-Config!$F35))*Config!$C35</f>
        <v>0</v>
      </c>
      <c r="U12" s="126">
        <f t="array" ref="U12">((Config!$F35*Commandes!U12)+IF(ROUND((U$8-Config!$C$7)/31,0)&gt;=(Config!$D35+Config!$E35),INDEX(Commandes!$C12:Commandes!$BJ12,,COLUMN(U$8)-COLUMN($C$8)+1-(Config!$D35+Config!$E35)),0)*(1-Config!$F35))*Config!$C35</f>
        <v>0</v>
      </c>
      <c r="V12" s="126">
        <f t="array" ref="V12">((Config!$F35*Commandes!V12)+IF(ROUND((V$8-Config!$C$7)/31,0)&gt;=(Config!$D35+Config!$E35),INDEX(Commandes!$C12:Commandes!$BJ12,,COLUMN(V$8)-COLUMN($C$8)+1-(Config!$D35+Config!$E35)),0)*(1-Config!$F35))*Config!$C35</f>
        <v>0</v>
      </c>
      <c r="W12" s="126">
        <f t="array" ref="W12">((Config!$F35*Commandes!W12)+IF(ROUND((W$8-Config!$C$7)/31,0)&gt;=(Config!$D35+Config!$E35),INDEX(Commandes!$C12:Commandes!$BJ12,,COLUMN(W$8)-COLUMN($C$8)+1-(Config!$D35+Config!$E35)),0)*(1-Config!$F35))*Config!$C35</f>
        <v>0</v>
      </c>
      <c r="X12" s="126">
        <f t="array" ref="X12">((Config!$F35*Commandes!X12)+IF(ROUND((X$8-Config!$C$7)/31,0)&gt;=(Config!$D35+Config!$E35),INDEX(Commandes!$C12:Commandes!$BJ12,,COLUMN(X$8)-COLUMN($C$8)+1-(Config!$D35+Config!$E35)),0)*(1-Config!$F35))*Config!$C35</f>
        <v>0</v>
      </c>
      <c r="Y12" s="126">
        <f t="array" ref="Y12">((Config!$F35*Commandes!Y12)+IF(ROUND((Y$8-Config!$C$7)/31,0)&gt;=(Config!$D35+Config!$E35),INDEX(Commandes!$C12:Commandes!$BJ12,,COLUMN(Y$8)-COLUMN($C$8)+1-(Config!$D35+Config!$E35)),0)*(1-Config!$F35))*Config!$C35</f>
        <v>0</v>
      </c>
      <c r="Z12" s="126">
        <f t="array" ref="Z12">((Config!$F35*Commandes!Z12)+IF(ROUND((Z$8-Config!$C$7)/31,0)&gt;=(Config!$D35+Config!$E35),INDEX(Commandes!$C12:Commandes!$BJ12,,COLUMN(Z$8)-COLUMN($C$8)+1-(Config!$D35+Config!$E35)),0)*(1-Config!$F35))*Config!$C35</f>
        <v>0</v>
      </c>
      <c r="AA12" s="126">
        <f t="array" ref="AA12">((Config!$F35*Commandes!AA12)+IF(ROUND((AA$8-Config!$C$7)/31,0)&gt;=(Config!$D35+Config!$E35),INDEX(Commandes!$C12:Commandes!$BJ12,,COLUMN(AA$8)-COLUMN($C$8)+1-(Config!$D35+Config!$E35)),0)*(1-Config!$F35))*Config!$C35</f>
        <v>0</v>
      </c>
      <c r="AB12" s="126">
        <f t="array" ref="AB12">((Config!$F35*Commandes!AB12)+IF(ROUND((AB$8-Config!$C$7)/31,0)&gt;=(Config!$D35+Config!$E35),INDEX(Commandes!$C12:Commandes!$BJ12,,COLUMN(AB$8)-COLUMN($C$8)+1-(Config!$D35+Config!$E35)),0)*(1-Config!$F35))*Config!$C35</f>
        <v>0</v>
      </c>
      <c r="AC12" s="126">
        <f t="array" ref="AC12">((Config!$F35*Commandes!AC12)+IF(ROUND((AC$8-Config!$C$7)/31,0)&gt;=(Config!$D35+Config!$E35),INDEX(Commandes!$C12:Commandes!$BJ12,,COLUMN(AC$8)-COLUMN($C$8)+1-(Config!$D35+Config!$E35)),0)*(1-Config!$F35))*Config!$C35</f>
        <v>0</v>
      </c>
      <c r="AD12" s="126">
        <f t="array" ref="AD12">((Config!$F35*Commandes!AD12)+IF(ROUND((AD$8-Config!$C$7)/31,0)&gt;=(Config!$D35+Config!$E35),INDEX(Commandes!$C12:Commandes!$BJ12,,COLUMN(AD$8)-COLUMN($C$8)+1-(Config!$D35+Config!$E35)),0)*(1-Config!$F35))*Config!$C35</f>
        <v>0</v>
      </c>
      <c r="AE12" s="126">
        <f t="array" ref="AE12">((Config!$F35*Commandes!AE12)+IF(ROUND((AE$8-Config!$C$7)/31,0)&gt;=(Config!$D35+Config!$E35),INDEX(Commandes!$C12:Commandes!$BJ12,,COLUMN(AE$8)-COLUMN($C$8)+1-(Config!$D35+Config!$E35)),0)*(1-Config!$F35))*Config!$C35</f>
        <v>0</v>
      </c>
      <c r="AF12" s="126">
        <f t="array" ref="AF12">((Config!$F35*Commandes!AF12)+IF(ROUND((AF$8-Config!$C$7)/31,0)&gt;=(Config!$D35+Config!$E35),INDEX(Commandes!$C12:Commandes!$BJ12,,COLUMN(AF$8)-COLUMN($C$8)+1-(Config!$D35+Config!$E35)),0)*(1-Config!$F35))*Config!$C35</f>
        <v>0</v>
      </c>
      <c r="AG12" s="126">
        <f t="array" ref="AG12">((Config!$F35*Commandes!AG12)+IF(ROUND((AG$8-Config!$C$7)/31,0)&gt;=(Config!$D35+Config!$E35),INDEX(Commandes!$C12:Commandes!$BJ12,,COLUMN(AG$8)-COLUMN($C$8)+1-(Config!$D35+Config!$E35)),0)*(1-Config!$F35))*Config!$C35</f>
        <v>0</v>
      </c>
      <c r="AH12" s="126">
        <f t="array" ref="AH12">((Config!$F35*Commandes!AH12)+IF(ROUND((AH$8-Config!$C$7)/31,0)&gt;=(Config!$D35+Config!$E35),INDEX(Commandes!$C12:Commandes!$BJ12,,COLUMN(AH$8)-COLUMN($C$8)+1-(Config!$D35+Config!$E35)),0)*(1-Config!$F35))*Config!$C35</f>
        <v>0</v>
      </c>
      <c r="AI12" s="126">
        <f t="array" ref="AI12">((Config!$F35*Commandes!AI12)+IF(ROUND((AI$8-Config!$C$7)/31,0)&gt;=(Config!$D35+Config!$E35),INDEX(Commandes!$C12:Commandes!$BJ12,,COLUMN(AI$8)-COLUMN($C$8)+1-(Config!$D35+Config!$E35)),0)*(1-Config!$F35))*Config!$C35</f>
        <v>0</v>
      </c>
      <c r="AJ12" s="126">
        <f t="array" ref="AJ12">((Config!$F35*Commandes!AJ12)+IF(ROUND((AJ$8-Config!$C$7)/31,0)&gt;=(Config!$D35+Config!$E35),INDEX(Commandes!$C12:Commandes!$BJ12,,COLUMN(AJ$8)-COLUMN($C$8)+1-(Config!$D35+Config!$E35)),0)*(1-Config!$F35))*Config!$C35</f>
        <v>0</v>
      </c>
      <c r="AK12" s="126">
        <f t="array" ref="AK12">((Config!$F35*Commandes!AK12)+IF(ROUND((AK$8-Config!$C$7)/31,0)&gt;=(Config!$D35+Config!$E35),INDEX(Commandes!$C12:Commandes!$BJ12,,COLUMN(AK$8)-COLUMN($C$8)+1-(Config!$D35+Config!$E35)),0)*(1-Config!$F35))*Config!$C35</f>
        <v>0</v>
      </c>
      <c r="AL12" s="126">
        <f t="array" ref="AL12">((Config!$F35*Commandes!AL12)+IF(ROUND((AL$8-Config!$C$7)/31,0)&gt;=(Config!$D35+Config!$E35),INDEX(Commandes!$C12:Commandes!$BJ12,,COLUMN(AL$8)-COLUMN($C$8)+1-(Config!$D35+Config!$E35)),0)*(1-Config!$F35))*Config!$C35</f>
        <v>0</v>
      </c>
      <c r="AM12" s="126">
        <f t="array" ref="AM12">((Config!$F35*Commandes!AM12)+IF(ROUND((AM$8-Config!$C$7)/31,0)&gt;=(Config!$D35+Config!$E35),INDEX(Commandes!$C12:Commandes!$BJ12,,COLUMN(AM$8)-COLUMN($C$8)+1-(Config!$D35+Config!$E35)),0)*(1-Config!$F35))*Config!$C35</f>
        <v>0</v>
      </c>
      <c r="AN12" s="126">
        <f t="array" ref="AN12">((Config!$F35*Commandes!AN12)+IF(ROUND((AN$8-Config!$C$7)/31,0)&gt;=(Config!$D35+Config!$E35),INDEX(Commandes!$C12:Commandes!$BJ12,,COLUMN(AN$8)-COLUMN($C$8)+1-(Config!$D35+Config!$E35)),0)*(1-Config!$F35))*Config!$C35</f>
        <v>0</v>
      </c>
      <c r="AO12" s="126">
        <f t="array" ref="AO12">((Config!$F35*Commandes!AO12)+IF(ROUND((AO$8-Config!$C$7)/31,0)&gt;=(Config!$D35+Config!$E35),INDEX(Commandes!$C12:Commandes!$BJ12,,COLUMN(AO$8)-COLUMN($C$8)+1-(Config!$D35+Config!$E35)),0)*(1-Config!$F35))*Config!$C35</f>
        <v>0</v>
      </c>
      <c r="AP12" s="126">
        <f t="array" ref="AP12">((Config!$F35*Commandes!AP12)+IF(ROUND((AP$8-Config!$C$7)/31,0)&gt;=(Config!$D35+Config!$E35),INDEX(Commandes!$C12:Commandes!$BJ12,,COLUMN(AP$8)-COLUMN($C$8)+1-(Config!$D35+Config!$E35)),0)*(1-Config!$F35))*Config!$C35</f>
        <v>0</v>
      </c>
      <c r="AQ12" s="126">
        <f t="array" ref="AQ12">((Config!$F35*Commandes!AQ12)+IF(ROUND((AQ$8-Config!$C$7)/31,0)&gt;=(Config!$D35+Config!$E35),INDEX(Commandes!$C12:Commandes!$BJ12,,COLUMN(AQ$8)-COLUMN($C$8)+1-(Config!$D35+Config!$E35)),0)*(1-Config!$F35))*Config!$C35</f>
        <v>0</v>
      </c>
      <c r="AR12" s="126">
        <f t="array" ref="AR12">((Config!$F35*Commandes!AR12)+IF(ROUND((AR$8-Config!$C$7)/31,0)&gt;=(Config!$D35+Config!$E35),INDEX(Commandes!$C12:Commandes!$BJ12,,COLUMN(AR$8)-COLUMN($C$8)+1-(Config!$D35+Config!$E35)),0)*(1-Config!$F35))*Config!$C35</f>
        <v>0</v>
      </c>
      <c r="AS12" s="126">
        <f t="array" ref="AS12">((Config!$F35*Commandes!AS12)+IF(ROUND((AS$8-Config!$C$7)/31,0)&gt;=(Config!$D35+Config!$E35),INDEX(Commandes!$C12:Commandes!$BJ12,,COLUMN(AS$8)-COLUMN($C$8)+1-(Config!$D35+Config!$E35)),0)*(1-Config!$F35))*Config!$C35</f>
        <v>0</v>
      </c>
      <c r="AT12" s="126">
        <f t="array" ref="AT12">((Config!$F35*Commandes!AT12)+IF(ROUND((AT$8-Config!$C$7)/31,0)&gt;=(Config!$D35+Config!$E35),INDEX(Commandes!$C12:Commandes!$BJ12,,COLUMN(AT$8)-COLUMN($C$8)+1-(Config!$D35+Config!$E35)),0)*(1-Config!$F35))*Config!$C35</f>
        <v>0</v>
      </c>
      <c r="AU12" s="126">
        <f t="array" ref="AU12">((Config!$F35*Commandes!AU12)+IF(ROUND((AU$8-Config!$C$7)/31,0)&gt;=(Config!$D35+Config!$E35),INDEX(Commandes!$C12:Commandes!$BJ12,,COLUMN(AU$8)-COLUMN($C$8)+1-(Config!$D35+Config!$E35)),0)*(1-Config!$F35))*Config!$C35</f>
        <v>0</v>
      </c>
      <c r="AV12" s="126">
        <f t="array" ref="AV12">((Config!$F35*Commandes!AV12)+IF(ROUND((AV$8-Config!$C$7)/31,0)&gt;=(Config!$D35+Config!$E35),INDEX(Commandes!$C12:Commandes!$BJ12,,COLUMN(AV$8)-COLUMN($C$8)+1-(Config!$D35+Config!$E35)),0)*(1-Config!$F35))*Config!$C35</f>
        <v>0</v>
      </c>
      <c r="AW12" s="126">
        <f t="array" ref="AW12">((Config!$F35*Commandes!AW12)+IF(ROUND((AW$8-Config!$C$7)/31,0)&gt;=(Config!$D35+Config!$E35),INDEX(Commandes!$C12:Commandes!$BJ12,,COLUMN(AW$8)-COLUMN($C$8)+1-(Config!$D35+Config!$E35)),0)*(1-Config!$F35))*Config!$C35</f>
        <v>0</v>
      </c>
      <c r="AX12" s="126">
        <f t="array" ref="AX12">((Config!$F35*Commandes!AX12)+IF(ROUND((AX$8-Config!$C$7)/31,0)&gt;=(Config!$D35+Config!$E35),INDEX(Commandes!$C12:Commandes!$BJ12,,COLUMN(AX$8)-COLUMN($C$8)+1-(Config!$D35+Config!$E35)),0)*(1-Config!$F35))*Config!$C35</f>
        <v>0</v>
      </c>
      <c r="AY12" s="126">
        <f t="array" ref="AY12">((Config!$F35*Commandes!AY12)+IF(ROUND((AY$8-Config!$C$7)/31,0)&gt;=(Config!$D35+Config!$E35),INDEX(Commandes!$C12:Commandes!$BJ12,,COLUMN(AY$8)-COLUMN($C$8)+1-(Config!$D35+Config!$E35)),0)*(1-Config!$F35))*Config!$C35</f>
        <v>0</v>
      </c>
      <c r="AZ12" s="126">
        <f t="array" ref="AZ12">((Config!$F35*Commandes!AZ12)+IF(ROUND((AZ$8-Config!$C$7)/31,0)&gt;=(Config!$D35+Config!$E35),INDEX(Commandes!$C12:Commandes!$BJ12,,COLUMN(AZ$8)-COLUMN($C$8)+1-(Config!$D35+Config!$E35)),0)*(1-Config!$F35))*Config!$C35</f>
        <v>0</v>
      </c>
      <c r="BA12" s="126">
        <f t="array" ref="BA12">((Config!$F35*Commandes!BA12)+IF(ROUND((BA$8-Config!$C$7)/31,0)&gt;=(Config!$D35+Config!$E35),INDEX(Commandes!$C12:Commandes!$BJ12,,COLUMN(BA$8)-COLUMN($C$8)+1-(Config!$D35+Config!$E35)),0)*(1-Config!$F35))*Config!$C35</f>
        <v>0</v>
      </c>
      <c r="BB12" s="126">
        <f t="array" ref="BB12">((Config!$F35*Commandes!BB12)+IF(ROUND((BB$8-Config!$C$7)/31,0)&gt;=(Config!$D35+Config!$E35),INDEX(Commandes!$C12:Commandes!$BJ12,,COLUMN(BB$8)-COLUMN($C$8)+1-(Config!$D35+Config!$E35)),0)*(1-Config!$F35))*Config!$C35</f>
        <v>0</v>
      </c>
      <c r="BC12" s="126">
        <f t="array" ref="BC12">((Config!$F35*Commandes!BC12)+IF(ROUND((BC$8-Config!$C$7)/31,0)&gt;=(Config!$D35+Config!$E35),INDEX(Commandes!$C12:Commandes!$BJ12,,COLUMN(BC$8)-COLUMN($C$8)+1-(Config!$D35+Config!$E35)),0)*(1-Config!$F35))*Config!$C35</f>
        <v>0</v>
      </c>
      <c r="BD12" s="126">
        <f t="array" ref="BD12">((Config!$F35*Commandes!BD12)+IF(ROUND((BD$8-Config!$C$7)/31,0)&gt;=(Config!$D35+Config!$E35),INDEX(Commandes!$C12:Commandes!$BJ12,,COLUMN(BD$8)-COLUMN($C$8)+1-(Config!$D35+Config!$E35)),0)*(1-Config!$F35))*Config!$C35</f>
        <v>0</v>
      </c>
      <c r="BE12" s="126">
        <f t="array" ref="BE12">((Config!$F35*Commandes!BE12)+IF(ROUND((BE$8-Config!$C$7)/31,0)&gt;=(Config!$D35+Config!$E35),INDEX(Commandes!$C12:Commandes!$BJ12,,COLUMN(BE$8)-COLUMN($C$8)+1-(Config!$D35+Config!$E35)),0)*(1-Config!$F35))*Config!$C35</f>
        <v>0</v>
      </c>
      <c r="BF12" s="126">
        <f t="array" ref="BF12">((Config!$F35*Commandes!BF12)+IF(ROUND((BF$8-Config!$C$7)/31,0)&gt;=(Config!$D35+Config!$E35),INDEX(Commandes!$C12:Commandes!$BJ12,,COLUMN(BF$8)-COLUMN($C$8)+1-(Config!$D35+Config!$E35)),0)*(1-Config!$F35))*Config!$C35</f>
        <v>0</v>
      </c>
      <c r="BG12" s="126">
        <f t="array" ref="BG12">((Config!$F35*Commandes!BG12)+IF(ROUND((BG$8-Config!$C$7)/31,0)&gt;=(Config!$D35+Config!$E35),INDEX(Commandes!$C12:Commandes!$BJ12,,COLUMN(BG$8)-COLUMN($C$8)+1-(Config!$D35+Config!$E35)),0)*(1-Config!$F35))*Config!$C35</f>
        <v>0</v>
      </c>
      <c r="BH12" s="126">
        <f t="array" ref="BH12">((Config!$F35*Commandes!BH12)+IF(ROUND((BH$8-Config!$C$7)/31,0)&gt;=(Config!$D35+Config!$E35),INDEX(Commandes!$C12:Commandes!$BJ12,,COLUMN(BH$8)-COLUMN($C$8)+1-(Config!$D35+Config!$E35)),0)*(1-Config!$F35))*Config!$C35</f>
        <v>0</v>
      </c>
      <c r="BI12" s="126">
        <f t="array" ref="BI12">((Config!$F35*Commandes!BI12)+IF(ROUND((BI$8-Config!$C$7)/31,0)&gt;=(Config!$D35+Config!$E35),INDEX(Commandes!$C12:Commandes!$BJ12,,COLUMN(BI$8)-COLUMN($C$8)+1-(Config!$D35+Config!$E35)),0)*(1-Config!$F35))*Config!$C35</f>
        <v>0</v>
      </c>
      <c r="BJ12" s="126">
        <f t="array" ref="BJ12">((Config!$F35*Commandes!BJ12)+IF(ROUND((BJ$8-Config!$C$7)/31,0)&gt;=(Config!$D35+Config!$E35),INDEX(Commandes!$C12:Commandes!$BJ12,,COLUMN(BJ$8)-COLUMN($C$8)+1-(Config!$D35+Config!$E35)),0)*(1-Config!$F35))*Config!$C35</f>
        <v>0</v>
      </c>
      <c r="BK12" s="17"/>
    </row>
    <row r="13">
      <c r="A13" s="1"/>
      <c r="B13" s="125" t="str">
        <f>Config!$B$18</f>
        <v>Formations et Ateliers</v>
      </c>
      <c r="C13" s="126">
        <f t="array" ref="C13">((Config!$F36*Commandes!C13)+IF(ROUND((C$8-Config!$C$7)/31,0)&gt;=(Config!$D36+Config!$E36),INDEX(Commandes!$C13:Commandes!$BJ13,,COLUMN(C$8)-COLUMN($C$8)+1-(Config!$D36+Config!$E36)),0)*(1-Config!$F36))*Config!$C36</f>
        <v>0</v>
      </c>
      <c r="D13" s="126">
        <f t="array" ref="D13">((Config!$F36*Commandes!D13)+IF(ROUND((D$8-Config!$C$7)/31,0)&gt;=(Config!$D36+Config!$E36),INDEX(Commandes!$C13:Commandes!$BJ13,,COLUMN(D$8)-COLUMN($C$8)+1-(Config!$D36+Config!$E36)),0)*(1-Config!$F36))*Config!$C36</f>
        <v>0</v>
      </c>
      <c r="E13" s="126">
        <f t="array" ref="E13">((Config!$F36*Commandes!E13)+IF(ROUND((E$8-Config!$C$7)/31,0)&gt;=(Config!$D36+Config!$E36),INDEX(Commandes!$C13:Commandes!$BJ13,,COLUMN(E$8)-COLUMN($C$8)+1-(Config!$D36+Config!$E36)),0)*(1-Config!$F36))*Config!$C36</f>
        <v>0</v>
      </c>
      <c r="F13" s="126">
        <f t="array" ref="F13">((Config!$F36*Commandes!F13)+IF(ROUND((F$8-Config!$C$7)/31,0)&gt;=(Config!$D36+Config!$E36),INDEX(Commandes!$C13:Commandes!$BJ13,,COLUMN(F$8)-COLUMN($C$8)+1-(Config!$D36+Config!$E36)),0)*(1-Config!$F36))*Config!$C36</f>
        <v>0</v>
      </c>
      <c r="G13" s="126">
        <f t="array" ref="G13">((Config!$F36*Commandes!G13)+IF(ROUND((G$8-Config!$C$7)/31,0)&gt;=(Config!$D36+Config!$E36),INDEX(Commandes!$C13:Commandes!$BJ13,,COLUMN(G$8)-COLUMN($C$8)+1-(Config!$D36+Config!$E36)),0)*(1-Config!$F36))*Config!$C36</f>
        <v>0</v>
      </c>
      <c r="H13" s="126">
        <f t="array" ref="H13">((Config!$F36*Commandes!H13)+IF(ROUND((H$8-Config!$C$7)/31,0)&gt;=(Config!$D36+Config!$E36),INDEX(Commandes!$C13:Commandes!$BJ13,,COLUMN(H$8)-COLUMN($C$8)+1-(Config!$D36+Config!$E36)),0)*(1-Config!$F36))*Config!$C36</f>
        <v>0</v>
      </c>
      <c r="I13" s="126">
        <f t="array" ref="I13">((Config!$F36*Commandes!I13)+IF(ROUND((I$8-Config!$C$7)/31,0)&gt;=(Config!$D36+Config!$E36),INDEX(Commandes!$C13:Commandes!$BJ13,,COLUMN(I$8)-COLUMN($C$8)+1-(Config!$D36+Config!$E36)),0)*(1-Config!$F36))*Config!$C36</f>
        <v>0</v>
      </c>
      <c r="J13" s="126">
        <f t="array" ref="J13">((Config!$F36*Commandes!J13)+IF(ROUND((J$8-Config!$C$7)/31,0)&gt;=(Config!$D36+Config!$E36),INDEX(Commandes!$C13:Commandes!$BJ13,,COLUMN(J$8)-COLUMN($C$8)+1-(Config!$D36+Config!$E36)),0)*(1-Config!$F36))*Config!$C36</f>
        <v>0</v>
      </c>
      <c r="K13" s="126">
        <f t="array" ref="K13">((Config!$F36*Commandes!K13)+IF(ROUND((K$8-Config!$C$7)/31,0)&gt;=(Config!$D36+Config!$E36),INDEX(Commandes!$C13:Commandes!$BJ13,,COLUMN(K$8)-COLUMN($C$8)+1-(Config!$D36+Config!$E36)),0)*(1-Config!$F36))*Config!$C36</f>
        <v>0</v>
      </c>
      <c r="L13" s="126">
        <f t="array" ref="L13">((Config!$F36*Commandes!L13)+IF(ROUND((L$8-Config!$C$7)/31,0)&gt;=(Config!$D36+Config!$E36),INDEX(Commandes!$C13:Commandes!$BJ13,,COLUMN(L$8)-COLUMN($C$8)+1-(Config!$D36+Config!$E36)),0)*(1-Config!$F36))*Config!$C36</f>
        <v>0</v>
      </c>
      <c r="M13" s="126">
        <f t="array" ref="M13">((Config!$F36*Commandes!M13)+IF(ROUND((M$8-Config!$C$7)/31,0)&gt;=(Config!$D36+Config!$E36),INDEX(Commandes!$C13:Commandes!$BJ13,,COLUMN(M$8)-COLUMN($C$8)+1-(Config!$D36+Config!$E36)),0)*(1-Config!$F36))*Config!$C36</f>
        <v>0</v>
      </c>
      <c r="N13" s="126">
        <f t="array" ref="N13">((Config!$F36*Commandes!N13)+IF(ROUND((N$8-Config!$C$7)/31,0)&gt;=(Config!$D36+Config!$E36),INDEX(Commandes!$C13:Commandes!$BJ13,,COLUMN(N$8)-COLUMN($C$8)+1-(Config!$D36+Config!$E36)),0)*(1-Config!$F36))*Config!$C36</f>
        <v>0</v>
      </c>
      <c r="O13" s="126">
        <f t="array" ref="O13">((Config!$F36*Commandes!O13)+IF(ROUND((O$8-Config!$C$7)/31,0)&gt;=(Config!$D36+Config!$E36),INDEX(Commandes!$C13:Commandes!$BJ13,,COLUMN(O$8)-COLUMN($C$8)+1-(Config!$D36+Config!$E36)),0)*(1-Config!$F36))*Config!$C36</f>
        <v>0</v>
      </c>
      <c r="P13" s="126">
        <f t="array" ref="P13">((Config!$F36*Commandes!P13)+IF(ROUND((P$8-Config!$C$7)/31,0)&gt;=(Config!$D36+Config!$E36),INDEX(Commandes!$C13:Commandes!$BJ13,,COLUMN(P$8)-COLUMN($C$8)+1-(Config!$D36+Config!$E36)),0)*(1-Config!$F36))*Config!$C36</f>
        <v>0</v>
      </c>
      <c r="Q13" s="126">
        <f t="array" ref="Q13">((Config!$F36*Commandes!Q13)+IF(ROUND((Q$8-Config!$C$7)/31,0)&gt;=(Config!$D36+Config!$E36),INDEX(Commandes!$C13:Commandes!$BJ13,,COLUMN(Q$8)-COLUMN($C$8)+1-(Config!$D36+Config!$E36)),0)*(1-Config!$F36))*Config!$C36</f>
        <v>0</v>
      </c>
      <c r="R13" s="126">
        <f t="array" ref="R13">((Config!$F36*Commandes!R13)+IF(ROUND((R$8-Config!$C$7)/31,0)&gt;=(Config!$D36+Config!$E36),INDEX(Commandes!$C13:Commandes!$BJ13,,COLUMN(R$8)-COLUMN($C$8)+1-(Config!$D36+Config!$E36)),0)*(1-Config!$F36))*Config!$C36</f>
        <v>0</v>
      </c>
      <c r="S13" s="126">
        <f t="array" ref="S13">((Config!$F36*Commandes!S13)+IF(ROUND((S$8-Config!$C$7)/31,0)&gt;=(Config!$D36+Config!$E36),INDEX(Commandes!$C13:Commandes!$BJ13,,COLUMN(S$8)-COLUMN($C$8)+1-(Config!$D36+Config!$E36)),0)*(1-Config!$F36))*Config!$C36</f>
        <v>0</v>
      </c>
      <c r="T13" s="126">
        <f t="array" ref="T13">((Config!$F36*Commandes!T13)+IF(ROUND((T$8-Config!$C$7)/31,0)&gt;=(Config!$D36+Config!$E36),INDEX(Commandes!$C13:Commandes!$BJ13,,COLUMN(T$8)-COLUMN($C$8)+1-(Config!$D36+Config!$E36)),0)*(1-Config!$F36))*Config!$C36</f>
        <v>0</v>
      </c>
      <c r="U13" s="126">
        <f t="array" ref="U13">((Config!$F36*Commandes!U13)+IF(ROUND((U$8-Config!$C$7)/31,0)&gt;=(Config!$D36+Config!$E36),INDEX(Commandes!$C13:Commandes!$BJ13,,COLUMN(U$8)-COLUMN($C$8)+1-(Config!$D36+Config!$E36)),0)*(1-Config!$F36))*Config!$C36</f>
        <v>0</v>
      </c>
      <c r="V13" s="126">
        <f t="array" ref="V13">((Config!$F36*Commandes!V13)+IF(ROUND((V$8-Config!$C$7)/31,0)&gt;=(Config!$D36+Config!$E36),INDEX(Commandes!$C13:Commandes!$BJ13,,COLUMN(V$8)-COLUMN($C$8)+1-(Config!$D36+Config!$E36)),0)*(1-Config!$F36))*Config!$C36</f>
        <v>0</v>
      </c>
      <c r="W13" s="126">
        <f t="array" ref="W13">((Config!$F36*Commandes!W13)+IF(ROUND((W$8-Config!$C$7)/31,0)&gt;=(Config!$D36+Config!$E36),INDEX(Commandes!$C13:Commandes!$BJ13,,COLUMN(W$8)-COLUMN($C$8)+1-(Config!$D36+Config!$E36)),0)*(1-Config!$F36))*Config!$C36</f>
        <v>0</v>
      </c>
      <c r="X13" s="126">
        <f t="array" ref="X13">((Config!$F36*Commandes!X13)+IF(ROUND((X$8-Config!$C$7)/31,0)&gt;=(Config!$D36+Config!$E36),INDEX(Commandes!$C13:Commandes!$BJ13,,COLUMN(X$8)-COLUMN($C$8)+1-(Config!$D36+Config!$E36)),0)*(1-Config!$F36))*Config!$C36</f>
        <v>0</v>
      </c>
      <c r="Y13" s="126">
        <f t="array" ref="Y13">((Config!$F36*Commandes!Y13)+IF(ROUND((Y$8-Config!$C$7)/31,0)&gt;=(Config!$D36+Config!$E36),INDEX(Commandes!$C13:Commandes!$BJ13,,COLUMN(Y$8)-COLUMN($C$8)+1-(Config!$D36+Config!$E36)),0)*(1-Config!$F36))*Config!$C36</f>
        <v>0</v>
      </c>
      <c r="Z13" s="126">
        <f t="array" ref="Z13">((Config!$F36*Commandes!Z13)+IF(ROUND((Z$8-Config!$C$7)/31,0)&gt;=(Config!$D36+Config!$E36),INDEX(Commandes!$C13:Commandes!$BJ13,,COLUMN(Z$8)-COLUMN($C$8)+1-(Config!$D36+Config!$E36)),0)*(1-Config!$F36))*Config!$C36</f>
        <v>0</v>
      </c>
      <c r="AA13" s="126">
        <f t="array" ref="AA13">((Config!$F36*Commandes!AA13)+IF(ROUND((AA$8-Config!$C$7)/31,0)&gt;=(Config!$D36+Config!$E36),INDEX(Commandes!$C13:Commandes!$BJ13,,COLUMN(AA$8)-COLUMN($C$8)+1-(Config!$D36+Config!$E36)),0)*(1-Config!$F36))*Config!$C36</f>
        <v>0</v>
      </c>
      <c r="AB13" s="126">
        <f t="array" ref="AB13">((Config!$F36*Commandes!AB13)+IF(ROUND((AB$8-Config!$C$7)/31,0)&gt;=(Config!$D36+Config!$E36),INDEX(Commandes!$C13:Commandes!$BJ13,,COLUMN(AB$8)-COLUMN($C$8)+1-(Config!$D36+Config!$E36)),0)*(1-Config!$F36))*Config!$C36</f>
        <v>0</v>
      </c>
      <c r="AC13" s="126">
        <f t="array" ref="AC13">((Config!$F36*Commandes!AC13)+IF(ROUND((AC$8-Config!$C$7)/31,0)&gt;=(Config!$D36+Config!$E36),INDEX(Commandes!$C13:Commandes!$BJ13,,COLUMN(AC$8)-COLUMN($C$8)+1-(Config!$D36+Config!$E36)),0)*(1-Config!$F36))*Config!$C36</f>
        <v>0</v>
      </c>
      <c r="AD13" s="126">
        <f t="array" ref="AD13">((Config!$F36*Commandes!AD13)+IF(ROUND((AD$8-Config!$C$7)/31,0)&gt;=(Config!$D36+Config!$E36),INDEX(Commandes!$C13:Commandes!$BJ13,,COLUMN(AD$8)-COLUMN($C$8)+1-(Config!$D36+Config!$E36)),0)*(1-Config!$F36))*Config!$C36</f>
        <v>0</v>
      </c>
      <c r="AE13" s="126">
        <f t="array" ref="AE13">((Config!$F36*Commandes!AE13)+IF(ROUND((AE$8-Config!$C$7)/31,0)&gt;=(Config!$D36+Config!$E36),INDEX(Commandes!$C13:Commandes!$BJ13,,COLUMN(AE$8)-COLUMN($C$8)+1-(Config!$D36+Config!$E36)),0)*(1-Config!$F36))*Config!$C36</f>
        <v>0</v>
      </c>
      <c r="AF13" s="126">
        <f t="array" ref="AF13">((Config!$F36*Commandes!AF13)+IF(ROUND((AF$8-Config!$C$7)/31,0)&gt;=(Config!$D36+Config!$E36),INDEX(Commandes!$C13:Commandes!$BJ13,,COLUMN(AF$8)-COLUMN($C$8)+1-(Config!$D36+Config!$E36)),0)*(1-Config!$F36))*Config!$C36</f>
        <v>0</v>
      </c>
      <c r="AG13" s="126">
        <f t="array" ref="AG13">((Config!$F36*Commandes!AG13)+IF(ROUND((AG$8-Config!$C$7)/31,0)&gt;=(Config!$D36+Config!$E36),INDEX(Commandes!$C13:Commandes!$BJ13,,COLUMN(AG$8)-COLUMN($C$8)+1-(Config!$D36+Config!$E36)),0)*(1-Config!$F36))*Config!$C36</f>
        <v>0</v>
      </c>
      <c r="AH13" s="126">
        <f t="array" ref="AH13">((Config!$F36*Commandes!AH13)+IF(ROUND((AH$8-Config!$C$7)/31,0)&gt;=(Config!$D36+Config!$E36),INDEX(Commandes!$C13:Commandes!$BJ13,,COLUMN(AH$8)-COLUMN($C$8)+1-(Config!$D36+Config!$E36)),0)*(1-Config!$F36))*Config!$C36</f>
        <v>0</v>
      </c>
      <c r="AI13" s="126">
        <f t="array" ref="AI13">((Config!$F36*Commandes!AI13)+IF(ROUND((AI$8-Config!$C$7)/31,0)&gt;=(Config!$D36+Config!$E36),INDEX(Commandes!$C13:Commandes!$BJ13,,COLUMN(AI$8)-COLUMN($C$8)+1-(Config!$D36+Config!$E36)),0)*(1-Config!$F36))*Config!$C36</f>
        <v>0</v>
      </c>
      <c r="AJ13" s="126">
        <f t="array" ref="AJ13">((Config!$F36*Commandes!AJ13)+IF(ROUND((AJ$8-Config!$C$7)/31,0)&gt;=(Config!$D36+Config!$E36),INDEX(Commandes!$C13:Commandes!$BJ13,,COLUMN(AJ$8)-COLUMN($C$8)+1-(Config!$D36+Config!$E36)),0)*(1-Config!$F36))*Config!$C36</f>
        <v>0</v>
      </c>
      <c r="AK13" s="126">
        <f t="array" ref="AK13">((Config!$F36*Commandes!AK13)+IF(ROUND((AK$8-Config!$C$7)/31,0)&gt;=(Config!$D36+Config!$E36),INDEX(Commandes!$C13:Commandes!$BJ13,,COLUMN(AK$8)-COLUMN($C$8)+1-(Config!$D36+Config!$E36)),0)*(1-Config!$F36))*Config!$C36</f>
        <v>0</v>
      </c>
      <c r="AL13" s="126">
        <f t="array" ref="AL13">((Config!$F36*Commandes!AL13)+IF(ROUND((AL$8-Config!$C$7)/31,0)&gt;=(Config!$D36+Config!$E36),INDEX(Commandes!$C13:Commandes!$BJ13,,COLUMN(AL$8)-COLUMN($C$8)+1-(Config!$D36+Config!$E36)),0)*(1-Config!$F36))*Config!$C36</f>
        <v>0</v>
      </c>
      <c r="AM13" s="126">
        <f t="array" ref="AM13">((Config!$F36*Commandes!AM13)+IF(ROUND((AM$8-Config!$C$7)/31,0)&gt;=(Config!$D36+Config!$E36),INDEX(Commandes!$C13:Commandes!$BJ13,,COLUMN(AM$8)-COLUMN($C$8)+1-(Config!$D36+Config!$E36)),0)*(1-Config!$F36))*Config!$C36</f>
        <v>0</v>
      </c>
      <c r="AN13" s="126">
        <f t="array" ref="AN13">((Config!$F36*Commandes!AN13)+IF(ROUND((AN$8-Config!$C$7)/31,0)&gt;=(Config!$D36+Config!$E36),INDEX(Commandes!$C13:Commandes!$BJ13,,COLUMN(AN$8)-COLUMN($C$8)+1-(Config!$D36+Config!$E36)),0)*(1-Config!$F36))*Config!$C36</f>
        <v>0</v>
      </c>
      <c r="AO13" s="126">
        <f t="array" ref="AO13">((Config!$F36*Commandes!AO13)+IF(ROUND((AO$8-Config!$C$7)/31,0)&gt;=(Config!$D36+Config!$E36),INDEX(Commandes!$C13:Commandes!$BJ13,,COLUMN(AO$8)-COLUMN($C$8)+1-(Config!$D36+Config!$E36)),0)*(1-Config!$F36))*Config!$C36</f>
        <v>0</v>
      </c>
      <c r="AP13" s="126">
        <f t="array" ref="AP13">((Config!$F36*Commandes!AP13)+IF(ROUND((AP$8-Config!$C$7)/31,0)&gt;=(Config!$D36+Config!$E36),INDEX(Commandes!$C13:Commandes!$BJ13,,COLUMN(AP$8)-COLUMN($C$8)+1-(Config!$D36+Config!$E36)),0)*(1-Config!$F36))*Config!$C36</f>
        <v>0</v>
      </c>
      <c r="AQ13" s="126">
        <f t="array" ref="AQ13">((Config!$F36*Commandes!AQ13)+IF(ROUND((AQ$8-Config!$C$7)/31,0)&gt;=(Config!$D36+Config!$E36),INDEX(Commandes!$C13:Commandes!$BJ13,,COLUMN(AQ$8)-COLUMN($C$8)+1-(Config!$D36+Config!$E36)),0)*(1-Config!$F36))*Config!$C36</f>
        <v>0</v>
      </c>
      <c r="AR13" s="126">
        <f t="array" ref="AR13">((Config!$F36*Commandes!AR13)+IF(ROUND((AR$8-Config!$C$7)/31,0)&gt;=(Config!$D36+Config!$E36),INDEX(Commandes!$C13:Commandes!$BJ13,,COLUMN(AR$8)-COLUMN($C$8)+1-(Config!$D36+Config!$E36)),0)*(1-Config!$F36))*Config!$C36</f>
        <v>0</v>
      </c>
      <c r="AS13" s="126">
        <f t="array" ref="AS13">((Config!$F36*Commandes!AS13)+IF(ROUND((AS$8-Config!$C$7)/31,0)&gt;=(Config!$D36+Config!$E36),INDEX(Commandes!$C13:Commandes!$BJ13,,COLUMN(AS$8)-COLUMN($C$8)+1-(Config!$D36+Config!$E36)),0)*(1-Config!$F36))*Config!$C36</f>
        <v>0</v>
      </c>
      <c r="AT13" s="126">
        <f t="array" ref="AT13">((Config!$F36*Commandes!AT13)+IF(ROUND((AT$8-Config!$C$7)/31,0)&gt;=(Config!$D36+Config!$E36),INDEX(Commandes!$C13:Commandes!$BJ13,,COLUMN(AT$8)-COLUMN($C$8)+1-(Config!$D36+Config!$E36)),0)*(1-Config!$F36))*Config!$C36</f>
        <v>0</v>
      </c>
      <c r="AU13" s="126">
        <f t="array" ref="AU13">((Config!$F36*Commandes!AU13)+IF(ROUND((AU$8-Config!$C$7)/31,0)&gt;=(Config!$D36+Config!$E36),INDEX(Commandes!$C13:Commandes!$BJ13,,COLUMN(AU$8)-COLUMN($C$8)+1-(Config!$D36+Config!$E36)),0)*(1-Config!$F36))*Config!$C36</f>
        <v>0</v>
      </c>
      <c r="AV13" s="126">
        <f t="array" ref="AV13">((Config!$F36*Commandes!AV13)+IF(ROUND((AV$8-Config!$C$7)/31,0)&gt;=(Config!$D36+Config!$E36),INDEX(Commandes!$C13:Commandes!$BJ13,,COLUMN(AV$8)-COLUMN($C$8)+1-(Config!$D36+Config!$E36)),0)*(1-Config!$F36))*Config!$C36</f>
        <v>0</v>
      </c>
      <c r="AW13" s="126">
        <f t="array" ref="AW13">((Config!$F36*Commandes!AW13)+IF(ROUND((AW$8-Config!$C$7)/31,0)&gt;=(Config!$D36+Config!$E36),INDEX(Commandes!$C13:Commandes!$BJ13,,COLUMN(AW$8)-COLUMN($C$8)+1-(Config!$D36+Config!$E36)),0)*(1-Config!$F36))*Config!$C36</f>
        <v>0</v>
      </c>
      <c r="AX13" s="126">
        <f t="array" ref="AX13">((Config!$F36*Commandes!AX13)+IF(ROUND((AX$8-Config!$C$7)/31,0)&gt;=(Config!$D36+Config!$E36),INDEX(Commandes!$C13:Commandes!$BJ13,,COLUMN(AX$8)-COLUMN($C$8)+1-(Config!$D36+Config!$E36)),0)*(1-Config!$F36))*Config!$C36</f>
        <v>0</v>
      </c>
      <c r="AY13" s="126">
        <f t="array" ref="AY13">((Config!$F36*Commandes!AY13)+IF(ROUND((AY$8-Config!$C$7)/31,0)&gt;=(Config!$D36+Config!$E36),INDEX(Commandes!$C13:Commandes!$BJ13,,COLUMN(AY$8)-COLUMN($C$8)+1-(Config!$D36+Config!$E36)),0)*(1-Config!$F36))*Config!$C36</f>
        <v>0</v>
      </c>
      <c r="AZ13" s="126">
        <f t="array" ref="AZ13">((Config!$F36*Commandes!AZ13)+IF(ROUND((AZ$8-Config!$C$7)/31,0)&gt;=(Config!$D36+Config!$E36),INDEX(Commandes!$C13:Commandes!$BJ13,,COLUMN(AZ$8)-COLUMN($C$8)+1-(Config!$D36+Config!$E36)),0)*(1-Config!$F36))*Config!$C36</f>
        <v>0</v>
      </c>
      <c r="BA13" s="126">
        <f t="array" ref="BA13">((Config!$F36*Commandes!BA13)+IF(ROUND((BA$8-Config!$C$7)/31,0)&gt;=(Config!$D36+Config!$E36),INDEX(Commandes!$C13:Commandes!$BJ13,,COLUMN(BA$8)-COLUMN($C$8)+1-(Config!$D36+Config!$E36)),0)*(1-Config!$F36))*Config!$C36</f>
        <v>0</v>
      </c>
      <c r="BB13" s="126">
        <f t="array" ref="BB13">((Config!$F36*Commandes!BB13)+IF(ROUND((BB$8-Config!$C$7)/31,0)&gt;=(Config!$D36+Config!$E36),INDEX(Commandes!$C13:Commandes!$BJ13,,COLUMN(BB$8)-COLUMN($C$8)+1-(Config!$D36+Config!$E36)),0)*(1-Config!$F36))*Config!$C36</f>
        <v>0</v>
      </c>
      <c r="BC13" s="126">
        <f t="array" ref="BC13">((Config!$F36*Commandes!BC13)+IF(ROUND((BC$8-Config!$C$7)/31,0)&gt;=(Config!$D36+Config!$E36),INDEX(Commandes!$C13:Commandes!$BJ13,,COLUMN(BC$8)-COLUMN($C$8)+1-(Config!$D36+Config!$E36)),0)*(1-Config!$F36))*Config!$C36</f>
        <v>0</v>
      </c>
      <c r="BD13" s="126">
        <f t="array" ref="BD13">((Config!$F36*Commandes!BD13)+IF(ROUND((BD$8-Config!$C$7)/31,0)&gt;=(Config!$D36+Config!$E36),INDEX(Commandes!$C13:Commandes!$BJ13,,COLUMN(BD$8)-COLUMN($C$8)+1-(Config!$D36+Config!$E36)),0)*(1-Config!$F36))*Config!$C36</f>
        <v>0</v>
      </c>
      <c r="BE13" s="126">
        <f t="array" ref="BE13">((Config!$F36*Commandes!BE13)+IF(ROUND((BE$8-Config!$C$7)/31,0)&gt;=(Config!$D36+Config!$E36),INDEX(Commandes!$C13:Commandes!$BJ13,,COLUMN(BE$8)-COLUMN($C$8)+1-(Config!$D36+Config!$E36)),0)*(1-Config!$F36))*Config!$C36</f>
        <v>0</v>
      </c>
      <c r="BF13" s="126">
        <f t="array" ref="BF13">((Config!$F36*Commandes!BF13)+IF(ROUND((BF$8-Config!$C$7)/31,0)&gt;=(Config!$D36+Config!$E36),INDEX(Commandes!$C13:Commandes!$BJ13,,COLUMN(BF$8)-COLUMN($C$8)+1-(Config!$D36+Config!$E36)),0)*(1-Config!$F36))*Config!$C36</f>
        <v>0</v>
      </c>
      <c r="BG13" s="126">
        <f t="array" ref="BG13">((Config!$F36*Commandes!BG13)+IF(ROUND((BG$8-Config!$C$7)/31,0)&gt;=(Config!$D36+Config!$E36),INDEX(Commandes!$C13:Commandes!$BJ13,,COLUMN(BG$8)-COLUMN($C$8)+1-(Config!$D36+Config!$E36)),0)*(1-Config!$F36))*Config!$C36</f>
        <v>0</v>
      </c>
      <c r="BH13" s="126">
        <f t="array" ref="BH13">((Config!$F36*Commandes!BH13)+IF(ROUND((BH$8-Config!$C$7)/31,0)&gt;=(Config!$D36+Config!$E36),INDEX(Commandes!$C13:Commandes!$BJ13,,COLUMN(BH$8)-COLUMN($C$8)+1-(Config!$D36+Config!$E36)),0)*(1-Config!$F36))*Config!$C36</f>
        <v>0</v>
      </c>
      <c r="BI13" s="126">
        <f t="array" ref="BI13">((Config!$F36*Commandes!BI13)+IF(ROUND((BI$8-Config!$C$7)/31,0)&gt;=(Config!$D36+Config!$E36),INDEX(Commandes!$C13:Commandes!$BJ13,,COLUMN(BI$8)-COLUMN($C$8)+1-(Config!$D36+Config!$E36)),0)*(1-Config!$F36))*Config!$C36</f>
        <v>0</v>
      </c>
      <c r="BJ13" s="126">
        <f t="array" ref="BJ13">((Config!$F36*Commandes!BJ13)+IF(ROUND((BJ$8-Config!$C$7)/31,0)&gt;=(Config!$D36+Config!$E36),INDEX(Commandes!$C13:Commandes!$BJ13,,COLUMN(BJ$8)-COLUMN($C$8)+1-(Config!$D36+Config!$E36)),0)*(1-Config!$F36))*Config!$C36</f>
        <v>0</v>
      </c>
      <c r="BK13" s="17"/>
    </row>
    <row r="14">
      <c r="A14" s="1"/>
      <c r="B14" s="125" t="str">
        <f>Config!$B$19</f>
        <v>Commission ventes 2%</v>
      </c>
      <c r="C14" s="126">
        <f t="array" ref="C14">((Config!$F37*Commandes!C14)+IF(ROUND((C$8-Config!$C$7)/31,0)&gt;=(Config!$D37+Config!$E37),INDEX(Commandes!$C14:Commandes!$BJ14,,COLUMN(C$8)-COLUMN($C$8)+1-(Config!$D37+Config!$E37)),0)*(1-Config!$F37))*Config!$C37</f>
        <v>0</v>
      </c>
      <c r="D14" s="126">
        <f t="array" ref="D14">((Config!$F37*Commandes!D14)+IF(ROUND((D$8-Config!$C$7)/31,0)&gt;=(Config!$D37+Config!$E37),INDEX(Commandes!$C14:Commandes!$BJ14,,COLUMN(D$8)-COLUMN($C$8)+1-(Config!$D37+Config!$E37)),0)*(1-Config!$F37))*Config!$C37</f>
        <v>0</v>
      </c>
      <c r="E14" s="126">
        <f t="array" ref="E14">((Config!$F37*Commandes!E14)+IF(ROUND((E$8-Config!$C$7)/31,0)&gt;=(Config!$D37+Config!$E37),INDEX(Commandes!$C14:Commandes!$BJ14,,COLUMN(E$8)-COLUMN($C$8)+1-(Config!$D37+Config!$E37)),0)*(1-Config!$F37))*Config!$C37</f>
        <v>0</v>
      </c>
      <c r="F14" s="126">
        <f t="array" ref="F14">((Config!$F37*Commandes!F14)+IF(ROUND((F$8-Config!$C$7)/31,0)&gt;=(Config!$D37+Config!$E37),INDEX(Commandes!$C14:Commandes!$BJ14,,COLUMN(F$8)-COLUMN($C$8)+1-(Config!$D37+Config!$E37)),0)*(1-Config!$F37))*Config!$C37</f>
        <v>0</v>
      </c>
      <c r="G14" s="126">
        <f t="array" ref="G14">((Config!$F37*Commandes!G14)+IF(ROUND((G$8-Config!$C$7)/31,0)&gt;=(Config!$D37+Config!$E37),INDEX(Commandes!$C14:Commandes!$BJ14,,COLUMN(G$8)-COLUMN($C$8)+1-(Config!$D37+Config!$E37)),0)*(1-Config!$F37))*Config!$C37</f>
        <v>0</v>
      </c>
      <c r="H14" s="126">
        <f t="array" ref="H14">((Config!$F37*Commandes!H14)+IF(ROUND((H$8-Config!$C$7)/31,0)&gt;=(Config!$D37+Config!$E37),INDEX(Commandes!$C14:Commandes!$BJ14,,COLUMN(H$8)-COLUMN($C$8)+1-(Config!$D37+Config!$E37)),0)*(1-Config!$F37))*Config!$C37</f>
        <v>0</v>
      </c>
      <c r="I14" s="126">
        <f t="array" ref="I14">((Config!$F37*Commandes!I14)+IF(ROUND((I$8-Config!$C$7)/31,0)&gt;=(Config!$D37+Config!$E37),INDEX(Commandes!$C14:Commandes!$BJ14,,COLUMN(I$8)-COLUMN($C$8)+1-(Config!$D37+Config!$E37)),0)*(1-Config!$F37))*Config!$C37</f>
        <v>0</v>
      </c>
      <c r="J14" s="126">
        <f t="array" ref="J14">((Config!$F37*Commandes!J14)+IF(ROUND((J$8-Config!$C$7)/31,0)&gt;=(Config!$D37+Config!$E37),INDEX(Commandes!$C14:Commandes!$BJ14,,COLUMN(J$8)-COLUMN($C$8)+1-(Config!$D37+Config!$E37)),0)*(1-Config!$F37))*Config!$C37</f>
        <v>0</v>
      </c>
      <c r="K14" s="126">
        <f t="array" ref="K14">((Config!$F37*Commandes!K14)+IF(ROUND((K$8-Config!$C$7)/31,0)&gt;=(Config!$D37+Config!$E37),INDEX(Commandes!$C14:Commandes!$BJ14,,COLUMN(K$8)-COLUMN($C$8)+1-(Config!$D37+Config!$E37)),0)*(1-Config!$F37))*Config!$C37</f>
        <v>0</v>
      </c>
      <c r="L14" s="126">
        <f t="array" ref="L14">((Config!$F37*Commandes!L14)+IF(ROUND((L$8-Config!$C$7)/31,0)&gt;=(Config!$D37+Config!$E37),INDEX(Commandes!$C14:Commandes!$BJ14,,COLUMN(L$8)-COLUMN($C$8)+1-(Config!$D37+Config!$E37)),0)*(1-Config!$F37))*Config!$C37</f>
        <v>0</v>
      </c>
      <c r="M14" s="126">
        <f t="array" ref="M14">((Config!$F37*Commandes!M14)+IF(ROUND((M$8-Config!$C$7)/31,0)&gt;=(Config!$D37+Config!$E37),INDEX(Commandes!$C14:Commandes!$BJ14,,COLUMN(M$8)-COLUMN($C$8)+1-(Config!$D37+Config!$E37)),0)*(1-Config!$F37))*Config!$C37</f>
        <v>0</v>
      </c>
      <c r="N14" s="126">
        <f t="array" ref="N14">((Config!$F37*Commandes!N14)+IF(ROUND((N$8-Config!$C$7)/31,0)&gt;=(Config!$D37+Config!$E37),INDEX(Commandes!$C14:Commandes!$BJ14,,COLUMN(N$8)-COLUMN($C$8)+1-(Config!$D37+Config!$E37)),0)*(1-Config!$F37))*Config!$C37</f>
        <v>0</v>
      </c>
      <c r="O14" s="126">
        <f t="array" ref="O14">((Config!$F37*Commandes!O14)+IF(ROUND((O$8-Config!$C$7)/31,0)&gt;=(Config!$D37+Config!$E37),INDEX(Commandes!$C14:Commandes!$BJ14,,COLUMN(O$8)-COLUMN($C$8)+1-(Config!$D37+Config!$E37)),0)*(1-Config!$F37))*Config!$C37</f>
        <v>0</v>
      </c>
      <c r="P14" s="126">
        <f t="array" ref="P14">((Config!$F37*Commandes!P14)+IF(ROUND((P$8-Config!$C$7)/31,0)&gt;=(Config!$D37+Config!$E37),INDEX(Commandes!$C14:Commandes!$BJ14,,COLUMN(P$8)-COLUMN($C$8)+1-(Config!$D37+Config!$E37)),0)*(1-Config!$F37))*Config!$C37</f>
        <v>0</v>
      </c>
      <c r="Q14" s="126">
        <f t="array" ref="Q14">((Config!$F37*Commandes!Q14)+IF(ROUND((Q$8-Config!$C$7)/31,0)&gt;=(Config!$D37+Config!$E37),INDEX(Commandes!$C14:Commandes!$BJ14,,COLUMN(Q$8)-COLUMN($C$8)+1-(Config!$D37+Config!$E37)),0)*(1-Config!$F37))*Config!$C37</f>
        <v>0</v>
      </c>
      <c r="R14" s="126">
        <f t="array" ref="R14">((Config!$F37*Commandes!R14)+IF(ROUND((R$8-Config!$C$7)/31,0)&gt;=(Config!$D37+Config!$E37),INDEX(Commandes!$C14:Commandes!$BJ14,,COLUMN(R$8)-COLUMN($C$8)+1-(Config!$D37+Config!$E37)),0)*(1-Config!$F37))*Config!$C37</f>
        <v>0</v>
      </c>
      <c r="S14" s="126">
        <f t="array" ref="S14">((Config!$F37*Commandes!S14)+IF(ROUND((S$8-Config!$C$7)/31,0)&gt;=(Config!$D37+Config!$E37),INDEX(Commandes!$C14:Commandes!$BJ14,,COLUMN(S$8)-COLUMN($C$8)+1-(Config!$D37+Config!$E37)),0)*(1-Config!$F37))*Config!$C37</f>
        <v>0</v>
      </c>
      <c r="T14" s="126">
        <f t="array" ref="T14">((Config!$F37*Commandes!T14)+IF(ROUND((T$8-Config!$C$7)/31,0)&gt;=(Config!$D37+Config!$E37),INDEX(Commandes!$C14:Commandes!$BJ14,,COLUMN(T$8)-COLUMN($C$8)+1-(Config!$D37+Config!$E37)),0)*(1-Config!$F37))*Config!$C37</f>
        <v>0</v>
      </c>
      <c r="U14" s="126">
        <f t="array" ref="U14">((Config!$F37*Commandes!U14)+IF(ROUND((U$8-Config!$C$7)/31,0)&gt;=(Config!$D37+Config!$E37),INDEX(Commandes!$C14:Commandes!$BJ14,,COLUMN(U$8)-COLUMN($C$8)+1-(Config!$D37+Config!$E37)),0)*(1-Config!$F37))*Config!$C37</f>
        <v>0</v>
      </c>
      <c r="V14" s="126">
        <f t="array" ref="V14">((Config!$F37*Commandes!V14)+IF(ROUND((V$8-Config!$C$7)/31,0)&gt;=(Config!$D37+Config!$E37),INDEX(Commandes!$C14:Commandes!$BJ14,,COLUMN(V$8)-COLUMN($C$8)+1-(Config!$D37+Config!$E37)),0)*(1-Config!$F37))*Config!$C37</f>
        <v>0</v>
      </c>
      <c r="W14" s="126">
        <f t="array" ref="W14">((Config!$F37*Commandes!W14)+IF(ROUND((W$8-Config!$C$7)/31,0)&gt;=(Config!$D37+Config!$E37),INDEX(Commandes!$C14:Commandes!$BJ14,,COLUMN(W$8)-COLUMN($C$8)+1-(Config!$D37+Config!$E37)),0)*(1-Config!$F37))*Config!$C37</f>
        <v>0</v>
      </c>
      <c r="X14" s="126">
        <f t="array" ref="X14">((Config!$F37*Commandes!X14)+IF(ROUND((X$8-Config!$C$7)/31,0)&gt;=(Config!$D37+Config!$E37),INDEX(Commandes!$C14:Commandes!$BJ14,,COLUMN(X$8)-COLUMN($C$8)+1-(Config!$D37+Config!$E37)),0)*(1-Config!$F37))*Config!$C37</f>
        <v>0</v>
      </c>
      <c r="Y14" s="126">
        <f t="array" ref="Y14">((Config!$F37*Commandes!Y14)+IF(ROUND((Y$8-Config!$C$7)/31,0)&gt;=(Config!$D37+Config!$E37),INDEX(Commandes!$C14:Commandes!$BJ14,,COLUMN(Y$8)-COLUMN($C$8)+1-(Config!$D37+Config!$E37)),0)*(1-Config!$F37))*Config!$C37</f>
        <v>0</v>
      </c>
      <c r="Z14" s="126">
        <f t="array" ref="Z14">((Config!$F37*Commandes!Z14)+IF(ROUND((Z$8-Config!$C$7)/31,0)&gt;=(Config!$D37+Config!$E37),INDEX(Commandes!$C14:Commandes!$BJ14,,COLUMN(Z$8)-COLUMN($C$8)+1-(Config!$D37+Config!$E37)),0)*(1-Config!$F37))*Config!$C37</f>
        <v>0</v>
      </c>
      <c r="AA14" s="126">
        <f t="array" ref="AA14">((Config!$F37*Commandes!AA14)+IF(ROUND((AA$8-Config!$C$7)/31,0)&gt;=(Config!$D37+Config!$E37),INDEX(Commandes!$C14:Commandes!$BJ14,,COLUMN(AA$8)-COLUMN($C$8)+1-(Config!$D37+Config!$E37)),0)*(1-Config!$F37))*Config!$C37</f>
        <v>0</v>
      </c>
      <c r="AB14" s="126">
        <f t="array" ref="AB14">((Config!$F37*Commandes!AB14)+IF(ROUND((AB$8-Config!$C$7)/31,0)&gt;=(Config!$D37+Config!$E37),INDEX(Commandes!$C14:Commandes!$BJ14,,COLUMN(AB$8)-COLUMN($C$8)+1-(Config!$D37+Config!$E37)),0)*(1-Config!$F37))*Config!$C37</f>
        <v>0</v>
      </c>
      <c r="AC14" s="126">
        <f t="array" ref="AC14">((Config!$F37*Commandes!AC14)+IF(ROUND((AC$8-Config!$C$7)/31,0)&gt;=(Config!$D37+Config!$E37),INDEX(Commandes!$C14:Commandes!$BJ14,,COLUMN(AC$8)-COLUMN($C$8)+1-(Config!$D37+Config!$E37)),0)*(1-Config!$F37))*Config!$C37</f>
        <v>0</v>
      </c>
      <c r="AD14" s="126">
        <f t="array" ref="AD14">((Config!$F37*Commandes!AD14)+IF(ROUND((AD$8-Config!$C$7)/31,0)&gt;=(Config!$D37+Config!$E37),INDEX(Commandes!$C14:Commandes!$BJ14,,COLUMN(AD$8)-COLUMN($C$8)+1-(Config!$D37+Config!$E37)),0)*(1-Config!$F37))*Config!$C37</f>
        <v>0</v>
      </c>
      <c r="AE14" s="126">
        <f t="array" ref="AE14">((Config!$F37*Commandes!AE14)+IF(ROUND((AE$8-Config!$C$7)/31,0)&gt;=(Config!$D37+Config!$E37),INDEX(Commandes!$C14:Commandes!$BJ14,,COLUMN(AE$8)-COLUMN($C$8)+1-(Config!$D37+Config!$E37)),0)*(1-Config!$F37))*Config!$C37</f>
        <v>0</v>
      </c>
      <c r="AF14" s="126">
        <f t="array" ref="AF14">((Config!$F37*Commandes!AF14)+IF(ROUND((AF$8-Config!$C$7)/31,0)&gt;=(Config!$D37+Config!$E37),INDEX(Commandes!$C14:Commandes!$BJ14,,COLUMN(AF$8)-COLUMN($C$8)+1-(Config!$D37+Config!$E37)),0)*(1-Config!$F37))*Config!$C37</f>
        <v>0</v>
      </c>
      <c r="AG14" s="126">
        <f t="array" ref="AG14">((Config!$F37*Commandes!AG14)+IF(ROUND((AG$8-Config!$C$7)/31,0)&gt;=(Config!$D37+Config!$E37),INDEX(Commandes!$C14:Commandes!$BJ14,,COLUMN(AG$8)-COLUMN($C$8)+1-(Config!$D37+Config!$E37)),0)*(1-Config!$F37))*Config!$C37</f>
        <v>0</v>
      </c>
      <c r="AH14" s="126">
        <f t="array" ref="AH14">((Config!$F37*Commandes!AH14)+IF(ROUND((AH$8-Config!$C$7)/31,0)&gt;=(Config!$D37+Config!$E37),INDEX(Commandes!$C14:Commandes!$BJ14,,COLUMN(AH$8)-COLUMN($C$8)+1-(Config!$D37+Config!$E37)),0)*(1-Config!$F37))*Config!$C37</f>
        <v>0</v>
      </c>
      <c r="AI14" s="126">
        <f t="array" ref="AI14">((Config!$F37*Commandes!AI14)+IF(ROUND((AI$8-Config!$C$7)/31,0)&gt;=(Config!$D37+Config!$E37),INDEX(Commandes!$C14:Commandes!$BJ14,,COLUMN(AI$8)-COLUMN($C$8)+1-(Config!$D37+Config!$E37)),0)*(1-Config!$F37))*Config!$C37</f>
        <v>0</v>
      </c>
      <c r="AJ14" s="126">
        <f t="array" ref="AJ14">((Config!$F37*Commandes!AJ14)+IF(ROUND((AJ$8-Config!$C$7)/31,0)&gt;=(Config!$D37+Config!$E37),INDEX(Commandes!$C14:Commandes!$BJ14,,COLUMN(AJ$8)-COLUMN($C$8)+1-(Config!$D37+Config!$E37)),0)*(1-Config!$F37))*Config!$C37</f>
        <v>0</v>
      </c>
      <c r="AK14" s="126">
        <f t="array" ref="AK14">((Config!$F37*Commandes!AK14)+IF(ROUND((AK$8-Config!$C$7)/31,0)&gt;=(Config!$D37+Config!$E37),INDEX(Commandes!$C14:Commandes!$BJ14,,COLUMN(AK$8)-COLUMN($C$8)+1-(Config!$D37+Config!$E37)),0)*(1-Config!$F37))*Config!$C37</f>
        <v>0</v>
      </c>
      <c r="AL14" s="126">
        <f t="array" ref="AL14">((Config!$F37*Commandes!AL14)+IF(ROUND((AL$8-Config!$C$7)/31,0)&gt;=(Config!$D37+Config!$E37),INDEX(Commandes!$C14:Commandes!$BJ14,,COLUMN(AL$8)-COLUMN($C$8)+1-(Config!$D37+Config!$E37)),0)*(1-Config!$F37))*Config!$C37</f>
        <v>0</v>
      </c>
      <c r="AM14" s="126">
        <f t="array" ref="AM14">((Config!$F37*Commandes!AM14)+IF(ROUND((AM$8-Config!$C$7)/31,0)&gt;=(Config!$D37+Config!$E37),INDEX(Commandes!$C14:Commandes!$BJ14,,COLUMN(AM$8)-COLUMN($C$8)+1-(Config!$D37+Config!$E37)),0)*(1-Config!$F37))*Config!$C37</f>
        <v>0</v>
      </c>
      <c r="AN14" s="126">
        <f t="array" ref="AN14">((Config!$F37*Commandes!AN14)+IF(ROUND((AN$8-Config!$C$7)/31,0)&gt;=(Config!$D37+Config!$E37),INDEX(Commandes!$C14:Commandes!$BJ14,,COLUMN(AN$8)-COLUMN($C$8)+1-(Config!$D37+Config!$E37)),0)*(1-Config!$F37))*Config!$C37</f>
        <v>0</v>
      </c>
      <c r="AO14" s="126">
        <f t="array" ref="AO14">((Config!$F37*Commandes!AO14)+IF(ROUND((AO$8-Config!$C$7)/31,0)&gt;=(Config!$D37+Config!$E37),INDEX(Commandes!$C14:Commandes!$BJ14,,COLUMN(AO$8)-COLUMN($C$8)+1-(Config!$D37+Config!$E37)),0)*(1-Config!$F37))*Config!$C37</f>
        <v>0</v>
      </c>
      <c r="AP14" s="126">
        <f t="array" ref="AP14">((Config!$F37*Commandes!AP14)+IF(ROUND((AP$8-Config!$C$7)/31,0)&gt;=(Config!$D37+Config!$E37),INDEX(Commandes!$C14:Commandes!$BJ14,,COLUMN(AP$8)-COLUMN($C$8)+1-(Config!$D37+Config!$E37)),0)*(1-Config!$F37))*Config!$C37</f>
        <v>0</v>
      </c>
      <c r="AQ14" s="126">
        <f t="array" ref="AQ14">((Config!$F37*Commandes!AQ14)+IF(ROUND((AQ$8-Config!$C$7)/31,0)&gt;=(Config!$D37+Config!$E37),INDEX(Commandes!$C14:Commandes!$BJ14,,COLUMN(AQ$8)-COLUMN($C$8)+1-(Config!$D37+Config!$E37)),0)*(1-Config!$F37))*Config!$C37</f>
        <v>0</v>
      </c>
      <c r="AR14" s="126">
        <f t="array" ref="AR14">((Config!$F37*Commandes!AR14)+IF(ROUND((AR$8-Config!$C$7)/31,0)&gt;=(Config!$D37+Config!$E37),INDEX(Commandes!$C14:Commandes!$BJ14,,COLUMN(AR$8)-COLUMN($C$8)+1-(Config!$D37+Config!$E37)),0)*(1-Config!$F37))*Config!$C37</f>
        <v>0</v>
      </c>
      <c r="AS14" s="126">
        <f t="array" ref="AS14">((Config!$F37*Commandes!AS14)+IF(ROUND((AS$8-Config!$C$7)/31,0)&gt;=(Config!$D37+Config!$E37),INDEX(Commandes!$C14:Commandes!$BJ14,,COLUMN(AS$8)-COLUMN($C$8)+1-(Config!$D37+Config!$E37)),0)*(1-Config!$F37))*Config!$C37</f>
        <v>0</v>
      </c>
      <c r="AT14" s="126">
        <f t="array" ref="AT14">((Config!$F37*Commandes!AT14)+IF(ROUND((AT$8-Config!$C$7)/31,0)&gt;=(Config!$D37+Config!$E37),INDEX(Commandes!$C14:Commandes!$BJ14,,COLUMN(AT$8)-COLUMN($C$8)+1-(Config!$D37+Config!$E37)),0)*(1-Config!$F37))*Config!$C37</f>
        <v>0</v>
      </c>
      <c r="AU14" s="126">
        <f t="array" ref="AU14">((Config!$F37*Commandes!AU14)+IF(ROUND((AU$8-Config!$C$7)/31,0)&gt;=(Config!$D37+Config!$E37),INDEX(Commandes!$C14:Commandes!$BJ14,,COLUMN(AU$8)-COLUMN($C$8)+1-(Config!$D37+Config!$E37)),0)*(1-Config!$F37))*Config!$C37</f>
        <v>0</v>
      </c>
      <c r="AV14" s="126">
        <f t="array" ref="AV14">((Config!$F37*Commandes!AV14)+IF(ROUND((AV$8-Config!$C$7)/31,0)&gt;=(Config!$D37+Config!$E37),INDEX(Commandes!$C14:Commandes!$BJ14,,COLUMN(AV$8)-COLUMN($C$8)+1-(Config!$D37+Config!$E37)),0)*(1-Config!$F37))*Config!$C37</f>
        <v>0</v>
      </c>
      <c r="AW14" s="126">
        <f t="array" ref="AW14">((Config!$F37*Commandes!AW14)+IF(ROUND((AW$8-Config!$C$7)/31,0)&gt;=(Config!$D37+Config!$E37),INDEX(Commandes!$C14:Commandes!$BJ14,,COLUMN(AW$8)-COLUMN($C$8)+1-(Config!$D37+Config!$E37)),0)*(1-Config!$F37))*Config!$C37</f>
        <v>0</v>
      </c>
      <c r="AX14" s="126">
        <f t="array" ref="AX14">((Config!$F37*Commandes!AX14)+IF(ROUND((AX$8-Config!$C$7)/31,0)&gt;=(Config!$D37+Config!$E37),INDEX(Commandes!$C14:Commandes!$BJ14,,COLUMN(AX$8)-COLUMN($C$8)+1-(Config!$D37+Config!$E37)),0)*(1-Config!$F37))*Config!$C37</f>
        <v>0</v>
      </c>
      <c r="AY14" s="126">
        <f t="array" ref="AY14">((Config!$F37*Commandes!AY14)+IF(ROUND((AY$8-Config!$C$7)/31,0)&gt;=(Config!$D37+Config!$E37),INDEX(Commandes!$C14:Commandes!$BJ14,,COLUMN(AY$8)-COLUMN($C$8)+1-(Config!$D37+Config!$E37)),0)*(1-Config!$F37))*Config!$C37</f>
        <v>0</v>
      </c>
      <c r="AZ14" s="126">
        <f t="array" ref="AZ14">((Config!$F37*Commandes!AZ14)+IF(ROUND((AZ$8-Config!$C$7)/31,0)&gt;=(Config!$D37+Config!$E37),INDEX(Commandes!$C14:Commandes!$BJ14,,COLUMN(AZ$8)-COLUMN($C$8)+1-(Config!$D37+Config!$E37)),0)*(1-Config!$F37))*Config!$C37</f>
        <v>0</v>
      </c>
      <c r="BA14" s="126">
        <f t="array" ref="BA14">((Config!$F37*Commandes!BA14)+IF(ROUND((BA$8-Config!$C$7)/31,0)&gt;=(Config!$D37+Config!$E37),INDEX(Commandes!$C14:Commandes!$BJ14,,COLUMN(BA$8)-COLUMN($C$8)+1-(Config!$D37+Config!$E37)),0)*(1-Config!$F37))*Config!$C37</f>
        <v>0</v>
      </c>
      <c r="BB14" s="126">
        <f t="array" ref="BB14">((Config!$F37*Commandes!BB14)+IF(ROUND((BB$8-Config!$C$7)/31,0)&gt;=(Config!$D37+Config!$E37),INDEX(Commandes!$C14:Commandes!$BJ14,,COLUMN(BB$8)-COLUMN($C$8)+1-(Config!$D37+Config!$E37)),0)*(1-Config!$F37))*Config!$C37</f>
        <v>0</v>
      </c>
      <c r="BC14" s="126">
        <f t="array" ref="BC14">((Config!$F37*Commandes!BC14)+IF(ROUND((BC$8-Config!$C$7)/31,0)&gt;=(Config!$D37+Config!$E37),INDEX(Commandes!$C14:Commandes!$BJ14,,COLUMN(BC$8)-COLUMN($C$8)+1-(Config!$D37+Config!$E37)),0)*(1-Config!$F37))*Config!$C37</f>
        <v>0</v>
      </c>
      <c r="BD14" s="126">
        <f t="array" ref="BD14">((Config!$F37*Commandes!BD14)+IF(ROUND((BD$8-Config!$C$7)/31,0)&gt;=(Config!$D37+Config!$E37),INDEX(Commandes!$C14:Commandes!$BJ14,,COLUMN(BD$8)-COLUMN($C$8)+1-(Config!$D37+Config!$E37)),0)*(1-Config!$F37))*Config!$C37</f>
        <v>0</v>
      </c>
      <c r="BE14" s="126">
        <f t="array" ref="BE14">((Config!$F37*Commandes!BE14)+IF(ROUND((BE$8-Config!$C$7)/31,0)&gt;=(Config!$D37+Config!$E37),INDEX(Commandes!$C14:Commandes!$BJ14,,COLUMN(BE$8)-COLUMN($C$8)+1-(Config!$D37+Config!$E37)),0)*(1-Config!$F37))*Config!$C37</f>
        <v>0</v>
      </c>
      <c r="BF14" s="126">
        <f t="array" ref="BF14">((Config!$F37*Commandes!BF14)+IF(ROUND((BF$8-Config!$C$7)/31,0)&gt;=(Config!$D37+Config!$E37),INDEX(Commandes!$C14:Commandes!$BJ14,,COLUMN(BF$8)-COLUMN($C$8)+1-(Config!$D37+Config!$E37)),0)*(1-Config!$F37))*Config!$C37</f>
        <v>0</v>
      </c>
      <c r="BG14" s="126">
        <f t="array" ref="BG14">((Config!$F37*Commandes!BG14)+IF(ROUND((BG$8-Config!$C$7)/31,0)&gt;=(Config!$D37+Config!$E37),INDEX(Commandes!$C14:Commandes!$BJ14,,COLUMN(BG$8)-COLUMN($C$8)+1-(Config!$D37+Config!$E37)),0)*(1-Config!$F37))*Config!$C37</f>
        <v>0</v>
      </c>
      <c r="BH14" s="126">
        <f t="array" ref="BH14">((Config!$F37*Commandes!BH14)+IF(ROUND((BH$8-Config!$C$7)/31,0)&gt;=(Config!$D37+Config!$E37),INDEX(Commandes!$C14:Commandes!$BJ14,,COLUMN(BH$8)-COLUMN($C$8)+1-(Config!$D37+Config!$E37)),0)*(1-Config!$F37))*Config!$C37</f>
        <v>0</v>
      </c>
      <c r="BI14" s="126">
        <f t="array" ref="BI14">((Config!$F37*Commandes!BI14)+IF(ROUND((BI$8-Config!$C$7)/31,0)&gt;=(Config!$D37+Config!$E37),INDEX(Commandes!$C14:Commandes!$BJ14,,COLUMN(BI$8)-COLUMN($C$8)+1-(Config!$D37+Config!$E37)),0)*(1-Config!$F37))*Config!$C37</f>
        <v>0</v>
      </c>
      <c r="BJ14" s="126">
        <f t="array" ref="BJ14">((Config!$F37*Commandes!BJ14)+IF(ROUND((BJ$8-Config!$C$7)/31,0)&gt;=(Config!$D37+Config!$E37),INDEX(Commandes!$C14:Commandes!$BJ14,,COLUMN(BJ$8)-COLUMN($C$8)+1-(Config!$D37+Config!$E37)),0)*(1-Config!$F37))*Config!$C37</f>
        <v>0</v>
      </c>
      <c r="BK14" s="17"/>
    </row>
    <row r="15">
      <c r="A15" s="1"/>
      <c r="B15" s="125" t="str">
        <f>Config!$B$20</f>
        <v/>
      </c>
      <c r="C15" s="126">
        <f t="array" ref="C15">((Config!$F38*Commandes!C15)+IF(ROUND((C$8-Config!$C$7)/31,0)&gt;=(Config!$D38+Config!$E38),INDEX(Commandes!$C15:Commandes!$BJ15,,COLUMN(C$8)-COLUMN($C$8)+1-(Config!$D38+Config!$E38)),0)*(1-Config!$F38))*Config!$C38</f>
        <v>0</v>
      </c>
      <c r="D15" s="126">
        <f t="array" ref="D15">((Config!$F38*Commandes!D15)+IF(ROUND((D$8-Config!$C$7)/31,0)&gt;=(Config!$D38+Config!$E38),INDEX(Commandes!$C15:Commandes!$BJ15,,COLUMN(D$8)-COLUMN($C$8)+1-(Config!$D38+Config!$E38)),0)*(1-Config!$F38))*Config!$C38</f>
        <v>0</v>
      </c>
      <c r="E15" s="126">
        <f t="array" ref="E15">((Config!$F38*Commandes!E15)+IF(ROUND((E$8-Config!$C$7)/31,0)&gt;=(Config!$D38+Config!$E38),INDEX(Commandes!$C15:Commandes!$BJ15,,COLUMN(E$8)-COLUMN($C$8)+1-(Config!$D38+Config!$E38)),0)*(1-Config!$F38))*Config!$C38</f>
        <v>0</v>
      </c>
      <c r="F15" s="126">
        <f t="array" ref="F15">((Config!$F38*Commandes!F15)+IF(ROUND((F$8-Config!$C$7)/31,0)&gt;=(Config!$D38+Config!$E38),INDEX(Commandes!$C15:Commandes!$BJ15,,COLUMN(F$8)-COLUMN($C$8)+1-(Config!$D38+Config!$E38)),0)*(1-Config!$F38))*Config!$C38</f>
        <v>0</v>
      </c>
      <c r="G15" s="126">
        <f t="array" ref="G15">((Config!$F38*Commandes!G15)+IF(ROUND((G$8-Config!$C$7)/31,0)&gt;=(Config!$D38+Config!$E38),INDEX(Commandes!$C15:Commandes!$BJ15,,COLUMN(G$8)-COLUMN($C$8)+1-(Config!$D38+Config!$E38)),0)*(1-Config!$F38))*Config!$C38</f>
        <v>0</v>
      </c>
      <c r="H15" s="126">
        <f t="array" ref="H15">((Config!$F38*Commandes!H15)+IF(ROUND((H$8-Config!$C$7)/31,0)&gt;=(Config!$D38+Config!$E38),INDEX(Commandes!$C15:Commandes!$BJ15,,COLUMN(H$8)-COLUMN($C$8)+1-(Config!$D38+Config!$E38)),0)*(1-Config!$F38))*Config!$C38</f>
        <v>0</v>
      </c>
      <c r="I15" s="126">
        <f t="array" ref="I15">((Config!$F38*Commandes!I15)+IF(ROUND((I$8-Config!$C$7)/31,0)&gt;=(Config!$D38+Config!$E38),INDEX(Commandes!$C15:Commandes!$BJ15,,COLUMN(I$8)-COLUMN($C$8)+1-(Config!$D38+Config!$E38)),0)*(1-Config!$F38))*Config!$C38</f>
        <v>0</v>
      </c>
      <c r="J15" s="126">
        <f t="array" ref="J15">((Config!$F38*Commandes!J15)+IF(ROUND((J$8-Config!$C$7)/31,0)&gt;=(Config!$D38+Config!$E38),INDEX(Commandes!$C15:Commandes!$BJ15,,COLUMN(J$8)-COLUMN($C$8)+1-(Config!$D38+Config!$E38)),0)*(1-Config!$F38))*Config!$C38</f>
        <v>0</v>
      </c>
      <c r="K15" s="126">
        <f t="array" ref="K15">((Config!$F38*Commandes!K15)+IF(ROUND((K$8-Config!$C$7)/31,0)&gt;=(Config!$D38+Config!$E38),INDEX(Commandes!$C15:Commandes!$BJ15,,COLUMN(K$8)-COLUMN($C$8)+1-(Config!$D38+Config!$E38)),0)*(1-Config!$F38))*Config!$C38</f>
        <v>0</v>
      </c>
      <c r="L15" s="126">
        <f t="array" ref="L15">((Config!$F38*Commandes!L15)+IF(ROUND((L$8-Config!$C$7)/31,0)&gt;=(Config!$D38+Config!$E38),INDEX(Commandes!$C15:Commandes!$BJ15,,COLUMN(L$8)-COLUMN($C$8)+1-(Config!$D38+Config!$E38)),0)*(1-Config!$F38))*Config!$C38</f>
        <v>0</v>
      </c>
      <c r="M15" s="126">
        <f t="array" ref="M15">((Config!$F38*Commandes!M15)+IF(ROUND((M$8-Config!$C$7)/31,0)&gt;=(Config!$D38+Config!$E38),INDEX(Commandes!$C15:Commandes!$BJ15,,COLUMN(M$8)-COLUMN($C$8)+1-(Config!$D38+Config!$E38)),0)*(1-Config!$F38))*Config!$C38</f>
        <v>0</v>
      </c>
      <c r="N15" s="126">
        <f t="array" ref="N15">((Config!$F38*Commandes!N15)+IF(ROUND((N$8-Config!$C$7)/31,0)&gt;=(Config!$D38+Config!$E38),INDEX(Commandes!$C15:Commandes!$BJ15,,COLUMN(N$8)-COLUMN($C$8)+1-(Config!$D38+Config!$E38)),0)*(1-Config!$F38))*Config!$C38</f>
        <v>0</v>
      </c>
      <c r="O15" s="126">
        <f t="array" ref="O15">((Config!$F38*Commandes!O15)+IF(ROUND((O$8-Config!$C$7)/31,0)&gt;=(Config!$D38+Config!$E38),INDEX(Commandes!$C15:Commandes!$BJ15,,COLUMN(O$8)-COLUMN($C$8)+1-(Config!$D38+Config!$E38)),0)*(1-Config!$F38))*Config!$C38</f>
        <v>0</v>
      </c>
      <c r="P15" s="126">
        <f t="array" ref="P15">((Config!$F38*Commandes!P15)+IF(ROUND((P$8-Config!$C$7)/31,0)&gt;=(Config!$D38+Config!$E38),INDEX(Commandes!$C15:Commandes!$BJ15,,COLUMN(P$8)-COLUMN($C$8)+1-(Config!$D38+Config!$E38)),0)*(1-Config!$F38))*Config!$C38</f>
        <v>0</v>
      </c>
      <c r="Q15" s="126">
        <f t="array" ref="Q15">((Config!$F38*Commandes!Q15)+IF(ROUND((Q$8-Config!$C$7)/31,0)&gt;=(Config!$D38+Config!$E38),INDEX(Commandes!$C15:Commandes!$BJ15,,COLUMN(Q$8)-COLUMN($C$8)+1-(Config!$D38+Config!$E38)),0)*(1-Config!$F38))*Config!$C38</f>
        <v>0</v>
      </c>
      <c r="R15" s="126">
        <f t="array" ref="R15">((Config!$F38*Commandes!R15)+IF(ROUND((R$8-Config!$C$7)/31,0)&gt;=(Config!$D38+Config!$E38),INDEX(Commandes!$C15:Commandes!$BJ15,,COLUMN(R$8)-COLUMN($C$8)+1-(Config!$D38+Config!$E38)),0)*(1-Config!$F38))*Config!$C38</f>
        <v>0</v>
      </c>
      <c r="S15" s="126">
        <f t="array" ref="S15">((Config!$F38*Commandes!S15)+IF(ROUND((S$8-Config!$C$7)/31,0)&gt;=(Config!$D38+Config!$E38),INDEX(Commandes!$C15:Commandes!$BJ15,,COLUMN(S$8)-COLUMN($C$8)+1-(Config!$D38+Config!$E38)),0)*(1-Config!$F38))*Config!$C38</f>
        <v>0</v>
      </c>
      <c r="T15" s="126">
        <f t="array" ref="T15">((Config!$F38*Commandes!T15)+IF(ROUND((T$8-Config!$C$7)/31,0)&gt;=(Config!$D38+Config!$E38),INDEX(Commandes!$C15:Commandes!$BJ15,,COLUMN(T$8)-COLUMN($C$8)+1-(Config!$D38+Config!$E38)),0)*(1-Config!$F38))*Config!$C38</f>
        <v>0</v>
      </c>
      <c r="U15" s="126">
        <f t="array" ref="U15">((Config!$F38*Commandes!U15)+IF(ROUND((U$8-Config!$C$7)/31,0)&gt;=(Config!$D38+Config!$E38),INDEX(Commandes!$C15:Commandes!$BJ15,,COLUMN(U$8)-COLUMN($C$8)+1-(Config!$D38+Config!$E38)),0)*(1-Config!$F38))*Config!$C38</f>
        <v>0</v>
      </c>
      <c r="V15" s="126">
        <f t="array" ref="V15">((Config!$F38*Commandes!V15)+IF(ROUND((V$8-Config!$C$7)/31,0)&gt;=(Config!$D38+Config!$E38),INDEX(Commandes!$C15:Commandes!$BJ15,,COLUMN(V$8)-COLUMN($C$8)+1-(Config!$D38+Config!$E38)),0)*(1-Config!$F38))*Config!$C38</f>
        <v>0</v>
      </c>
      <c r="W15" s="126">
        <f t="array" ref="W15">((Config!$F38*Commandes!W15)+IF(ROUND((W$8-Config!$C$7)/31,0)&gt;=(Config!$D38+Config!$E38),INDEX(Commandes!$C15:Commandes!$BJ15,,COLUMN(W$8)-COLUMN($C$8)+1-(Config!$D38+Config!$E38)),0)*(1-Config!$F38))*Config!$C38</f>
        <v>0</v>
      </c>
      <c r="X15" s="126">
        <f t="array" ref="X15">((Config!$F38*Commandes!X15)+IF(ROUND((X$8-Config!$C$7)/31,0)&gt;=(Config!$D38+Config!$E38),INDEX(Commandes!$C15:Commandes!$BJ15,,COLUMN(X$8)-COLUMN($C$8)+1-(Config!$D38+Config!$E38)),0)*(1-Config!$F38))*Config!$C38</f>
        <v>0</v>
      </c>
      <c r="Y15" s="126">
        <f t="array" ref="Y15">((Config!$F38*Commandes!Y15)+IF(ROUND((Y$8-Config!$C$7)/31,0)&gt;=(Config!$D38+Config!$E38),INDEX(Commandes!$C15:Commandes!$BJ15,,COLUMN(Y$8)-COLUMN($C$8)+1-(Config!$D38+Config!$E38)),0)*(1-Config!$F38))*Config!$C38</f>
        <v>0</v>
      </c>
      <c r="Z15" s="126">
        <f t="array" ref="Z15">((Config!$F38*Commandes!Z15)+IF(ROUND((Z$8-Config!$C$7)/31,0)&gt;=(Config!$D38+Config!$E38),INDEX(Commandes!$C15:Commandes!$BJ15,,COLUMN(Z$8)-COLUMN($C$8)+1-(Config!$D38+Config!$E38)),0)*(1-Config!$F38))*Config!$C38</f>
        <v>0</v>
      </c>
      <c r="AA15" s="126">
        <f t="array" ref="AA15">((Config!$F38*Commandes!AA15)+IF(ROUND((AA$8-Config!$C$7)/31,0)&gt;=(Config!$D38+Config!$E38),INDEX(Commandes!$C15:Commandes!$BJ15,,COLUMN(AA$8)-COLUMN($C$8)+1-(Config!$D38+Config!$E38)),0)*(1-Config!$F38))*Config!$C38</f>
        <v>0</v>
      </c>
      <c r="AB15" s="126">
        <f t="array" ref="AB15">((Config!$F38*Commandes!AB15)+IF(ROUND((AB$8-Config!$C$7)/31,0)&gt;=(Config!$D38+Config!$E38),INDEX(Commandes!$C15:Commandes!$BJ15,,COLUMN(AB$8)-COLUMN($C$8)+1-(Config!$D38+Config!$E38)),0)*(1-Config!$F38))*Config!$C38</f>
        <v>0</v>
      </c>
      <c r="AC15" s="126">
        <f t="array" ref="AC15">((Config!$F38*Commandes!AC15)+IF(ROUND((AC$8-Config!$C$7)/31,0)&gt;=(Config!$D38+Config!$E38),INDEX(Commandes!$C15:Commandes!$BJ15,,COLUMN(AC$8)-COLUMN($C$8)+1-(Config!$D38+Config!$E38)),0)*(1-Config!$F38))*Config!$C38</f>
        <v>0</v>
      </c>
      <c r="AD15" s="126">
        <f t="array" ref="AD15">((Config!$F38*Commandes!AD15)+IF(ROUND((AD$8-Config!$C$7)/31,0)&gt;=(Config!$D38+Config!$E38),INDEX(Commandes!$C15:Commandes!$BJ15,,COLUMN(AD$8)-COLUMN($C$8)+1-(Config!$D38+Config!$E38)),0)*(1-Config!$F38))*Config!$C38</f>
        <v>0</v>
      </c>
      <c r="AE15" s="126">
        <f t="array" ref="AE15">((Config!$F38*Commandes!AE15)+IF(ROUND((AE$8-Config!$C$7)/31,0)&gt;=(Config!$D38+Config!$E38),INDEX(Commandes!$C15:Commandes!$BJ15,,COLUMN(AE$8)-COLUMN($C$8)+1-(Config!$D38+Config!$E38)),0)*(1-Config!$F38))*Config!$C38</f>
        <v>0</v>
      </c>
      <c r="AF15" s="126">
        <f t="array" ref="AF15">((Config!$F38*Commandes!AF15)+IF(ROUND((AF$8-Config!$C$7)/31,0)&gt;=(Config!$D38+Config!$E38),INDEX(Commandes!$C15:Commandes!$BJ15,,COLUMN(AF$8)-COLUMN($C$8)+1-(Config!$D38+Config!$E38)),0)*(1-Config!$F38))*Config!$C38</f>
        <v>0</v>
      </c>
      <c r="AG15" s="126">
        <f t="array" ref="AG15">((Config!$F38*Commandes!AG15)+IF(ROUND((AG$8-Config!$C$7)/31,0)&gt;=(Config!$D38+Config!$E38),INDEX(Commandes!$C15:Commandes!$BJ15,,COLUMN(AG$8)-COLUMN($C$8)+1-(Config!$D38+Config!$E38)),0)*(1-Config!$F38))*Config!$C38</f>
        <v>0</v>
      </c>
      <c r="AH15" s="126">
        <f t="array" ref="AH15">((Config!$F38*Commandes!AH15)+IF(ROUND((AH$8-Config!$C$7)/31,0)&gt;=(Config!$D38+Config!$E38),INDEX(Commandes!$C15:Commandes!$BJ15,,COLUMN(AH$8)-COLUMN($C$8)+1-(Config!$D38+Config!$E38)),0)*(1-Config!$F38))*Config!$C38</f>
        <v>0</v>
      </c>
      <c r="AI15" s="126">
        <f t="array" ref="AI15">((Config!$F38*Commandes!AI15)+IF(ROUND((AI$8-Config!$C$7)/31,0)&gt;=(Config!$D38+Config!$E38),INDEX(Commandes!$C15:Commandes!$BJ15,,COLUMN(AI$8)-COLUMN($C$8)+1-(Config!$D38+Config!$E38)),0)*(1-Config!$F38))*Config!$C38</f>
        <v>0</v>
      </c>
      <c r="AJ15" s="126">
        <f t="array" ref="AJ15">((Config!$F38*Commandes!AJ15)+IF(ROUND((AJ$8-Config!$C$7)/31,0)&gt;=(Config!$D38+Config!$E38),INDEX(Commandes!$C15:Commandes!$BJ15,,COLUMN(AJ$8)-COLUMN($C$8)+1-(Config!$D38+Config!$E38)),0)*(1-Config!$F38))*Config!$C38</f>
        <v>0</v>
      </c>
      <c r="AK15" s="126">
        <f t="array" ref="AK15">((Config!$F38*Commandes!AK15)+IF(ROUND((AK$8-Config!$C$7)/31,0)&gt;=(Config!$D38+Config!$E38),INDEX(Commandes!$C15:Commandes!$BJ15,,COLUMN(AK$8)-COLUMN($C$8)+1-(Config!$D38+Config!$E38)),0)*(1-Config!$F38))*Config!$C38</f>
        <v>0</v>
      </c>
      <c r="AL15" s="126">
        <f t="array" ref="AL15">((Config!$F38*Commandes!AL15)+IF(ROUND((AL$8-Config!$C$7)/31,0)&gt;=(Config!$D38+Config!$E38),INDEX(Commandes!$C15:Commandes!$BJ15,,COLUMN(AL$8)-COLUMN($C$8)+1-(Config!$D38+Config!$E38)),0)*(1-Config!$F38))*Config!$C38</f>
        <v>0</v>
      </c>
      <c r="AM15" s="126">
        <f t="array" ref="AM15">((Config!$F38*Commandes!AM15)+IF(ROUND((AM$8-Config!$C$7)/31,0)&gt;=(Config!$D38+Config!$E38),INDEX(Commandes!$C15:Commandes!$BJ15,,COLUMN(AM$8)-COLUMN($C$8)+1-(Config!$D38+Config!$E38)),0)*(1-Config!$F38))*Config!$C38</f>
        <v>0</v>
      </c>
      <c r="AN15" s="126">
        <f t="array" ref="AN15">((Config!$F38*Commandes!AN15)+IF(ROUND((AN$8-Config!$C$7)/31,0)&gt;=(Config!$D38+Config!$E38),INDEX(Commandes!$C15:Commandes!$BJ15,,COLUMN(AN$8)-COLUMN($C$8)+1-(Config!$D38+Config!$E38)),0)*(1-Config!$F38))*Config!$C38</f>
        <v>0</v>
      </c>
      <c r="AO15" s="126">
        <f t="array" ref="AO15">((Config!$F38*Commandes!AO15)+IF(ROUND((AO$8-Config!$C$7)/31,0)&gt;=(Config!$D38+Config!$E38),INDEX(Commandes!$C15:Commandes!$BJ15,,COLUMN(AO$8)-COLUMN($C$8)+1-(Config!$D38+Config!$E38)),0)*(1-Config!$F38))*Config!$C38</f>
        <v>0</v>
      </c>
      <c r="AP15" s="126">
        <f t="array" ref="AP15">((Config!$F38*Commandes!AP15)+IF(ROUND((AP$8-Config!$C$7)/31,0)&gt;=(Config!$D38+Config!$E38),INDEX(Commandes!$C15:Commandes!$BJ15,,COLUMN(AP$8)-COLUMN($C$8)+1-(Config!$D38+Config!$E38)),0)*(1-Config!$F38))*Config!$C38</f>
        <v>0</v>
      </c>
      <c r="AQ15" s="126">
        <f t="array" ref="AQ15">((Config!$F38*Commandes!AQ15)+IF(ROUND((AQ$8-Config!$C$7)/31,0)&gt;=(Config!$D38+Config!$E38),INDEX(Commandes!$C15:Commandes!$BJ15,,COLUMN(AQ$8)-COLUMN($C$8)+1-(Config!$D38+Config!$E38)),0)*(1-Config!$F38))*Config!$C38</f>
        <v>0</v>
      </c>
      <c r="AR15" s="126">
        <f t="array" ref="AR15">((Config!$F38*Commandes!AR15)+IF(ROUND((AR$8-Config!$C$7)/31,0)&gt;=(Config!$D38+Config!$E38),INDEX(Commandes!$C15:Commandes!$BJ15,,COLUMN(AR$8)-COLUMN($C$8)+1-(Config!$D38+Config!$E38)),0)*(1-Config!$F38))*Config!$C38</f>
        <v>0</v>
      </c>
      <c r="AS15" s="126">
        <f t="array" ref="AS15">((Config!$F38*Commandes!AS15)+IF(ROUND((AS$8-Config!$C$7)/31,0)&gt;=(Config!$D38+Config!$E38),INDEX(Commandes!$C15:Commandes!$BJ15,,COLUMN(AS$8)-COLUMN($C$8)+1-(Config!$D38+Config!$E38)),0)*(1-Config!$F38))*Config!$C38</f>
        <v>0</v>
      </c>
      <c r="AT15" s="126">
        <f t="array" ref="AT15">((Config!$F38*Commandes!AT15)+IF(ROUND((AT$8-Config!$C$7)/31,0)&gt;=(Config!$D38+Config!$E38),INDEX(Commandes!$C15:Commandes!$BJ15,,COLUMN(AT$8)-COLUMN($C$8)+1-(Config!$D38+Config!$E38)),0)*(1-Config!$F38))*Config!$C38</f>
        <v>0</v>
      </c>
      <c r="AU15" s="126">
        <f t="array" ref="AU15">((Config!$F38*Commandes!AU15)+IF(ROUND((AU$8-Config!$C$7)/31,0)&gt;=(Config!$D38+Config!$E38),INDEX(Commandes!$C15:Commandes!$BJ15,,COLUMN(AU$8)-COLUMN($C$8)+1-(Config!$D38+Config!$E38)),0)*(1-Config!$F38))*Config!$C38</f>
        <v>0</v>
      </c>
      <c r="AV15" s="126">
        <f t="array" ref="AV15">((Config!$F38*Commandes!AV15)+IF(ROUND((AV$8-Config!$C$7)/31,0)&gt;=(Config!$D38+Config!$E38),INDEX(Commandes!$C15:Commandes!$BJ15,,COLUMN(AV$8)-COLUMN($C$8)+1-(Config!$D38+Config!$E38)),0)*(1-Config!$F38))*Config!$C38</f>
        <v>0</v>
      </c>
      <c r="AW15" s="126">
        <f t="array" ref="AW15">((Config!$F38*Commandes!AW15)+IF(ROUND((AW$8-Config!$C$7)/31,0)&gt;=(Config!$D38+Config!$E38),INDEX(Commandes!$C15:Commandes!$BJ15,,COLUMN(AW$8)-COLUMN($C$8)+1-(Config!$D38+Config!$E38)),0)*(1-Config!$F38))*Config!$C38</f>
        <v>0</v>
      </c>
      <c r="AX15" s="126">
        <f t="array" ref="AX15">((Config!$F38*Commandes!AX15)+IF(ROUND((AX$8-Config!$C$7)/31,0)&gt;=(Config!$D38+Config!$E38),INDEX(Commandes!$C15:Commandes!$BJ15,,COLUMN(AX$8)-COLUMN($C$8)+1-(Config!$D38+Config!$E38)),0)*(1-Config!$F38))*Config!$C38</f>
        <v>0</v>
      </c>
      <c r="AY15" s="126">
        <f t="array" ref="AY15">((Config!$F38*Commandes!AY15)+IF(ROUND((AY$8-Config!$C$7)/31,0)&gt;=(Config!$D38+Config!$E38),INDEX(Commandes!$C15:Commandes!$BJ15,,COLUMN(AY$8)-COLUMN($C$8)+1-(Config!$D38+Config!$E38)),0)*(1-Config!$F38))*Config!$C38</f>
        <v>0</v>
      </c>
      <c r="AZ15" s="126">
        <f t="array" ref="AZ15">((Config!$F38*Commandes!AZ15)+IF(ROUND((AZ$8-Config!$C$7)/31,0)&gt;=(Config!$D38+Config!$E38),INDEX(Commandes!$C15:Commandes!$BJ15,,COLUMN(AZ$8)-COLUMN($C$8)+1-(Config!$D38+Config!$E38)),0)*(1-Config!$F38))*Config!$C38</f>
        <v>0</v>
      </c>
      <c r="BA15" s="126">
        <f t="array" ref="BA15">((Config!$F38*Commandes!BA15)+IF(ROUND((BA$8-Config!$C$7)/31,0)&gt;=(Config!$D38+Config!$E38),INDEX(Commandes!$C15:Commandes!$BJ15,,COLUMN(BA$8)-COLUMN($C$8)+1-(Config!$D38+Config!$E38)),0)*(1-Config!$F38))*Config!$C38</f>
        <v>0</v>
      </c>
      <c r="BB15" s="126">
        <f t="array" ref="BB15">((Config!$F38*Commandes!BB15)+IF(ROUND((BB$8-Config!$C$7)/31,0)&gt;=(Config!$D38+Config!$E38),INDEX(Commandes!$C15:Commandes!$BJ15,,COLUMN(BB$8)-COLUMN($C$8)+1-(Config!$D38+Config!$E38)),0)*(1-Config!$F38))*Config!$C38</f>
        <v>0</v>
      </c>
      <c r="BC15" s="126">
        <f t="array" ref="BC15">((Config!$F38*Commandes!BC15)+IF(ROUND((BC$8-Config!$C$7)/31,0)&gt;=(Config!$D38+Config!$E38),INDEX(Commandes!$C15:Commandes!$BJ15,,COLUMN(BC$8)-COLUMN($C$8)+1-(Config!$D38+Config!$E38)),0)*(1-Config!$F38))*Config!$C38</f>
        <v>0</v>
      </c>
      <c r="BD15" s="126">
        <f t="array" ref="BD15">((Config!$F38*Commandes!BD15)+IF(ROUND((BD$8-Config!$C$7)/31,0)&gt;=(Config!$D38+Config!$E38),INDEX(Commandes!$C15:Commandes!$BJ15,,COLUMN(BD$8)-COLUMN($C$8)+1-(Config!$D38+Config!$E38)),0)*(1-Config!$F38))*Config!$C38</f>
        <v>0</v>
      </c>
      <c r="BE15" s="126">
        <f t="array" ref="BE15">((Config!$F38*Commandes!BE15)+IF(ROUND((BE$8-Config!$C$7)/31,0)&gt;=(Config!$D38+Config!$E38),INDEX(Commandes!$C15:Commandes!$BJ15,,COLUMN(BE$8)-COLUMN($C$8)+1-(Config!$D38+Config!$E38)),0)*(1-Config!$F38))*Config!$C38</f>
        <v>0</v>
      </c>
      <c r="BF15" s="126">
        <f t="array" ref="BF15">((Config!$F38*Commandes!BF15)+IF(ROUND((BF$8-Config!$C$7)/31,0)&gt;=(Config!$D38+Config!$E38),INDEX(Commandes!$C15:Commandes!$BJ15,,COLUMN(BF$8)-COLUMN($C$8)+1-(Config!$D38+Config!$E38)),0)*(1-Config!$F38))*Config!$C38</f>
        <v>0</v>
      </c>
      <c r="BG15" s="126">
        <f t="array" ref="BG15">((Config!$F38*Commandes!BG15)+IF(ROUND((BG$8-Config!$C$7)/31,0)&gt;=(Config!$D38+Config!$E38),INDEX(Commandes!$C15:Commandes!$BJ15,,COLUMN(BG$8)-COLUMN($C$8)+1-(Config!$D38+Config!$E38)),0)*(1-Config!$F38))*Config!$C38</f>
        <v>0</v>
      </c>
      <c r="BH15" s="126">
        <f t="array" ref="BH15">((Config!$F38*Commandes!BH15)+IF(ROUND((BH$8-Config!$C$7)/31,0)&gt;=(Config!$D38+Config!$E38),INDEX(Commandes!$C15:Commandes!$BJ15,,COLUMN(BH$8)-COLUMN($C$8)+1-(Config!$D38+Config!$E38)),0)*(1-Config!$F38))*Config!$C38</f>
        <v>0</v>
      </c>
      <c r="BI15" s="126">
        <f t="array" ref="BI15">((Config!$F38*Commandes!BI15)+IF(ROUND((BI$8-Config!$C$7)/31,0)&gt;=(Config!$D38+Config!$E38),INDEX(Commandes!$C15:Commandes!$BJ15,,COLUMN(BI$8)-COLUMN($C$8)+1-(Config!$D38+Config!$E38)),0)*(1-Config!$F38))*Config!$C38</f>
        <v>0</v>
      </c>
      <c r="BJ15" s="126">
        <f t="array" ref="BJ15">((Config!$F38*Commandes!BJ15)+IF(ROUND((BJ$8-Config!$C$7)/31,0)&gt;=(Config!$D38+Config!$E38),INDEX(Commandes!$C15:Commandes!$BJ15,,COLUMN(BJ$8)-COLUMN($C$8)+1-(Config!$D38+Config!$E38)),0)*(1-Config!$F38))*Config!$C38</f>
        <v>0</v>
      </c>
      <c r="BK15" s="17"/>
    </row>
    <row r="16">
      <c r="A16" s="1"/>
      <c r="B16" s="125" t="str">
        <f>Config!$B$21</f>
        <v/>
      </c>
      <c r="C16" s="126">
        <f t="array" ref="C16">((Config!$F39*Commandes!C16)+IF(ROUND((C$8-Config!$C$7)/31,0)&gt;=(Config!$D39+Config!$E39),INDEX(Commandes!$C16:Commandes!$BJ16,,COLUMN(C$8)-COLUMN($C$8)+1-(Config!$D39+Config!$E39)),0)*(1-Config!$F39))*Config!$C39</f>
        <v>0</v>
      </c>
      <c r="D16" s="126">
        <f t="array" ref="D16">((Config!$F39*Commandes!D16)+IF(ROUND((D$8-Config!$C$7)/31,0)&gt;=(Config!$D39+Config!$E39),INDEX(Commandes!$C16:Commandes!$BJ16,,COLUMN(D$8)-COLUMN($C$8)+1-(Config!$D39+Config!$E39)),0)*(1-Config!$F39))*Config!$C39</f>
        <v>0</v>
      </c>
      <c r="E16" s="126">
        <f t="array" ref="E16">((Config!$F39*Commandes!E16)+IF(ROUND((E$8-Config!$C$7)/31,0)&gt;=(Config!$D39+Config!$E39),INDEX(Commandes!$C16:Commandes!$BJ16,,COLUMN(E$8)-COLUMN($C$8)+1-(Config!$D39+Config!$E39)),0)*(1-Config!$F39))*Config!$C39</f>
        <v>0</v>
      </c>
      <c r="F16" s="126">
        <f t="array" ref="F16">((Config!$F39*Commandes!F16)+IF(ROUND((F$8-Config!$C$7)/31,0)&gt;=(Config!$D39+Config!$E39),INDEX(Commandes!$C16:Commandes!$BJ16,,COLUMN(F$8)-COLUMN($C$8)+1-(Config!$D39+Config!$E39)),0)*(1-Config!$F39))*Config!$C39</f>
        <v>0</v>
      </c>
      <c r="G16" s="126">
        <f t="array" ref="G16">((Config!$F39*Commandes!G16)+IF(ROUND((G$8-Config!$C$7)/31,0)&gt;=(Config!$D39+Config!$E39),INDEX(Commandes!$C16:Commandes!$BJ16,,COLUMN(G$8)-COLUMN($C$8)+1-(Config!$D39+Config!$E39)),0)*(1-Config!$F39))*Config!$C39</f>
        <v>0</v>
      </c>
      <c r="H16" s="126">
        <f t="array" ref="H16">((Config!$F39*Commandes!H16)+IF(ROUND((H$8-Config!$C$7)/31,0)&gt;=(Config!$D39+Config!$E39),INDEX(Commandes!$C16:Commandes!$BJ16,,COLUMN(H$8)-COLUMN($C$8)+1-(Config!$D39+Config!$E39)),0)*(1-Config!$F39))*Config!$C39</f>
        <v>0</v>
      </c>
      <c r="I16" s="126">
        <f t="array" ref="I16">((Config!$F39*Commandes!I16)+IF(ROUND((I$8-Config!$C$7)/31,0)&gt;=(Config!$D39+Config!$E39),INDEX(Commandes!$C16:Commandes!$BJ16,,COLUMN(I$8)-COLUMN($C$8)+1-(Config!$D39+Config!$E39)),0)*(1-Config!$F39))*Config!$C39</f>
        <v>0</v>
      </c>
      <c r="J16" s="126">
        <f t="array" ref="J16">((Config!$F39*Commandes!J16)+IF(ROUND((J$8-Config!$C$7)/31,0)&gt;=(Config!$D39+Config!$E39),INDEX(Commandes!$C16:Commandes!$BJ16,,COLUMN(J$8)-COLUMN($C$8)+1-(Config!$D39+Config!$E39)),0)*(1-Config!$F39))*Config!$C39</f>
        <v>0</v>
      </c>
      <c r="K16" s="126">
        <f t="array" ref="K16">((Config!$F39*Commandes!K16)+IF(ROUND((K$8-Config!$C$7)/31,0)&gt;=(Config!$D39+Config!$E39),INDEX(Commandes!$C16:Commandes!$BJ16,,COLUMN(K$8)-COLUMN($C$8)+1-(Config!$D39+Config!$E39)),0)*(1-Config!$F39))*Config!$C39</f>
        <v>0</v>
      </c>
      <c r="L16" s="126">
        <f t="array" ref="L16">((Config!$F39*Commandes!L16)+IF(ROUND((L$8-Config!$C$7)/31,0)&gt;=(Config!$D39+Config!$E39),INDEX(Commandes!$C16:Commandes!$BJ16,,COLUMN(L$8)-COLUMN($C$8)+1-(Config!$D39+Config!$E39)),0)*(1-Config!$F39))*Config!$C39</f>
        <v>0</v>
      </c>
      <c r="M16" s="126">
        <f t="array" ref="M16">((Config!$F39*Commandes!M16)+IF(ROUND((M$8-Config!$C$7)/31,0)&gt;=(Config!$D39+Config!$E39),INDEX(Commandes!$C16:Commandes!$BJ16,,COLUMN(M$8)-COLUMN($C$8)+1-(Config!$D39+Config!$E39)),0)*(1-Config!$F39))*Config!$C39</f>
        <v>0</v>
      </c>
      <c r="N16" s="126">
        <f t="array" ref="N16">((Config!$F39*Commandes!N16)+IF(ROUND((N$8-Config!$C$7)/31,0)&gt;=(Config!$D39+Config!$E39),INDEX(Commandes!$C16:Commandes!$BJ16,,COLUMN(N$8)-COLUMN($C$8)+1-(Config!$D39+Config!$E39)),0)*(1-Config!$F39))*Config!$C39</f>
        <v>0</v>
      </c>
      <c r="O16" s="126">
        <f t="array" ref="O16">((Config!$F39*Commandes!O16)+IF(ROUND((O$8-Config!$C$7)/31,0)&gt;=(Config!$D39+Config!$E39),INDEX(Commandes!$C16:Commandes!$BJ16,,COLUMN(O$8)-COLUMN($C$8)+1-(Config!$D39+Config!$E39)),0)*(1-Config!$F39))*Config!$C39</f>
        <v>0</v>
      </c>
      <c r="P16" s="126">
        <f t="array" ref="P16">((Config!$F39*Commandes!P16)+IF(ROUND((P$8-Config!$C$7)/31,0)&gt;=(Config!$D39+Config!$E39),INDEX(Commandes!$C16:Commandes!$BJ16,,COLUMN(P$8)-COLUMN($C$8)+1-(Config!$D39+Config!$E39)),0)*(1-Config!$F39))*Config!$C39</f>
        <v>0</v>
      </c>
      <c r="Q16" s="126">
        <f t="array" ref="Q16">((Config!$F39*Commandes!Q16)+IF(ROUND((Q$8-Config!$C$7)/31,0)&gt;=(Config!$D39+Config!$E39),INDEX(Commandes!$C16:Commandes!$BJ16,,COLUMN(Q$8)-COLUMN($C$8)+1-(Config!$D39+Config!$E39)),0)*(1-Config!$F39))*Config!$C39</f>
        <v>0</v>
      </c>
      <c r="R16" s="126">
        <f t="array" ref="R16">((Config!$F39*Commandes!R16)+IF(ROUND((R$8-Config!$C$7)/31,0)&gt;=(Config!$D39+Config!$E39),INDEX(Commandes!$C16:Commandes!$BJ16,,COLUMN(R$8)-COLUMN($C$8)+1-(Config!$D39+Config!$E39)),0)*(1-Config!$F39))*Config!$C39</f>
        <v>0</v>
      </c>
      <c r="S16" s="126">
        <f t="array" ref="S16">((Config!$F39*Commandes!S16)+IF(ROUND((S$8-Config!$C$7)/31,0)&gt;=(Config!$D39+Config!$E39),INDEX(Commandes!$C16:Commandes!$BJ16,,COLUMN(S$8)-COLUMN($C$8)+1-(Config!$D39+Config!$E39)),0)*(1-Config!$F39))*Config!$C39</f>
        <v>0</v>
      </c>
      <c r="T16" s="126">
        <f t="array" ref="T16">((Config!$F39*Commandes!T16)+IF(ROUND((T$8-Config!$C$7)/31,0)&gt;=(Config!$D39+Config!$E39),INDEX(Commandes!$C16:Commandes!$BJ16,,COLUMN(T$8)-COLUMN($C$8)+1-(Config!$D39+Config!$E39)),0)*(1-Config!$F39))*Config!$C39</f>
        <v>0</v>
      </c>
      <c r="U16" s="126">
        <f t="array" ref="U16">((Config!$F39*Commandes!U16)+IF(ROUND((U$8-Config!$C$7)/31,0)&gt;=(Config!$D39+Config!$E39),INDEX(Commandes!$C16:Commandes!$BJ16,,COLUMN(U$8)-COLUMN($C$8)+1-(Config!$D39+Config!$E39)),0)*(1-Config!$F39))*Config!$C39</f>
        <v>0</v>
      </c>
      <c r="V16" s="126">
        <f t="array" ref="V16">((Config!$F39*Commandes!V16)+IF(ROUND((V$8-Config!$C$7)/31,0)&gt;=(Config!$D39+Config!$E39),INDEX(Commandes!$C16:Commandes!$BJ16,,COLUMN(V$8)-COLUMN($C$8)+1-(Config!$D39+Config!$E39)),0)*(1-Config!$F39))*Config!$C39</f>
        <v>0</v>
      </c>
      <c r="W16" s="126">
        <f t="array" ref="W16">((Config!$F39*Commandes!W16)+IF(ROUND((W$8-Config!$C$7)/31,0)&gt;=(Config!$D39+Config!$E39),INDEX(Commandes!$C16:Commandes!$BJ16,,COLUMN(W$8)-COLUMN($C$8)+1-(Config!$D39+Config!$E39)),0)*(1-Config!$F39))*Config!$C39</f>
        <v>0</v>
      </c>
      <c r="X16" s="126">
        <f t="array" ref="X16">((Config!$F39*Commandes!X16)+IF(ROUND((X$8-Config!$C$7)/31,0)&gt;=(Config!$D39+Config!$E39),INDEX(Commandes!$C16:Commandes!$BJ16,,COLUMN(X$8)-COLUMN($C$8)+1-(Config!$D39+Config!$E39)),0)*(1-Config!$F39))*Config!$C39</f>
        <v>0</v>
      </c>
      <c r="Y16" s="126">
        <f t="array" ref="Y16">((Config!$F39*Commandes!Y16)+IF(ROUND((Y$8-Config!$C$7)/31,0)&gt;=(Config!$D39+Config!$E39),INDEX(Commandes!$C16:Commandes!$BJ16,,COLUMN(Y$8)-COLUMN($C$8)+1-(Config!$D39+Config!$E39)),0)*(1-Config!$F39))*Config!$C39</f>
        <v>0</v>
      </c>
      <c r="Z16" s="126">
        <f t="array" ref="Z16">((Config!$F39*Commandes!Z16)+IF(ROUND((Z$8-Config!$C$7)/31,0)&gt;=(Config!$D39+Config!$E39),INDEX(Commandes!$C16:Commandes!$BJ16,,COLUMN(Z$8)-COLUMN($C$8)+1-(Config!$D39+Config!$E39)),0)*(1-Config!$F39))*Config!$C39</f>
        <v>0</v>
      </c>
      <c r="AA16" s="126">
        <f t="array" ref="AA16">((Config!$F39*Commandes!AA16)+IF(ROUND((AA$8-Config!$C$7)/31,0)&gt;=(Config!$D39+Config!$E39),INDEX(Commandes!$C16:Commandes!$BJ16,,COLUMN(AA$8)-COLUMN($C$8)+1-(Config!$D39+Config!$E39)),0)*(1-Config!$F39))*Config!$C39</f>
        <v>0</v>
      </c>
      <c r="AB16" s="126">
        <f t="array" ref="AB16">((Config!$F39*Commandes!AB16)+IF(ROUND((AB$8-Config!$C$7)/31,0)&gt;=(Config!$D39+Config!$E39),INDEX(Commandes!$C16:Commandes!$BJ16,,COLUMN(AB$8)-COLUMN($C$8)+1-(Config!$D39+Config!$E39)),0)*(1-Config!$F39))*Config!$C39</f>
        <v>0</v>
      </c>
      <c r="AC16" s="126">
        <f t="array" ref="AC16">((Config!$F39*Commandes!AC16)+IF(ROUND((AC$8-Config!$C$7)/31,0)&gt;=(Config!$D39+Config!$E39),INDEX(Commandes!$C16:Commandes!$BJ16,,COLUMN(AC$8)-COLUMN($C$8)+1-(Config!$D39+Config!$E39)),0)*(1-Config!$F39))*Config!$C39</f>
        <v>0</v>
      </c>
      <c r="AD16" s="126">
        <f t="array" ref="AD16">((Config!$F39*Commandes!AD16)+IF(ROUND((AD$8-Config!$C$7)/31,0)&gt;=(Config!$D39+Config!$E39),INDEX(Commandes!$C16:Commandes!$BJ16,,COLUMN(AD$8)-COLUMN($C$8)+1-(Config!$D39+Config!$E39)),0)*(1-Config!$F39))*Config!$C39</f>
        <v>0</v>
      </c>
      <c r="AE16" s="126">
        <f t="array" ref="AE16">((Config!$F39*Commandes!AE16)+IF(ROUND((AE$8-Config!$C$7)/31,0)&gt;=(Config!$D39+Config!$E39),INDEX(Commandes!$C16:Commandes!$BJ16,,COLUMN(AE$8)-COLUMN($C$8)+1-(Config!$D39+Config!$E39)),0)*(1-Config!$F39))*Config!$C39</f>
        <v>0</v>
      </c>
      <c r="AF16" s="126">
        <f t="array" ref="AF16">((Config!$F39*Commandes!AF16)+IF(ROUND((AF$8-Config!$C$7)/31,0)&gt;=(Config!$D39+Config!$E39),INDEX(Commandes!$C16:Commandes!$BJ16,,COLUMN(AF$8)-COLUMN($C$8)+1-(Config!$D39+Config!$E39)),0)*(1-Config!$F39))*Config!$C39</f>
        <v>0</v>
      </c>
      <c r="AG16" s="126">
        <f t="array" ref="AG16">((Config!$F39*Commandes!AG16)+IF(ROUND((AG$8-Config!$C$7)/31,0)&gt;=(Config!$D39+Config!$E39),INDEX(Commandes!$C16:Commandes!$BJ16,,COLUMN(AG$8)-COLUMN($C$8)+1-(Config!$D39+Config!$E39)),0)*(1-Config!$F39))*Config!$C39</f>
        <v>0</v>
      </c>
      <c r="AH16" s="126">
        <f t="array" ref="AH16">((Config!$F39*Commandes!AH16)+IF(ROUND((AH$8-Config!$C$7)/31,0)&gt;=(Config!$D39+Config!$E39),INDEX(Commandes!$C16:Commandes!$BJ16,,COLUMN(AH$8)-COLUMN($C$8)+1-(Config!$D39+Config!$E39)),0)*(1-Config!$F39))*Config!$C39</f>
        <v>0</v>
      </c>
      <c r="AI16" s="126">
        <f t="array" ref="AI16">((Config!$F39*Commandes!AI16)+IF(ROUND((AI$8-Config!$C$7)/31,0)&gt;=(Config!$D39+Config!$E39),INDEX(Commandes!$C16:Commandes!$BJ16,,COLUMN(AI$8)-COLUMN($C$8)+1-(Config!$D39+Config!$E39)),0)*(1-Config!$F39))*Config!$C39</f>
        <v>0</v>
      </c>
      <c r="AJ16" s="126">
        <f t="array" ref="AJ16">((Config!$F39*Commandes!AJ16)+IF(ROUND((AJ$8-Config!$C$7)/31,0)&gt;=(Config!$D39+Config!$E39),INDEX(Commandes!$C16:Commandes!$BJ16,,COLUMN(AJ$8)-COLUMN($C$8)+1-(Config!$D39+Config!$E39)),0)*(1-Config!$F39))*Config!$C39</f>
        <v>0</v>
      </c>
      <c r="AK16" s="126">
        <f t="array" ref="AK16">((Config!$F39*Commandes!AK16)+IF(ROUND((AK$8-Config!$C$7)/31,0)&gt;=(Config!$D39+Config!$E39),INDEX(Commandes!$C16:Commandes!$BJ16,,COLUMN(AK$8)-COLUMN($C$8)+1-(Config!$D39+Config!$E39)),0)*(1-Config!$F39))*Config!$C39</f>
        <v>0</v>
      </c>
      <c r="AL16" s="126">
        <f t="array" ref="AL16">((Config!$F39*Commandes!AL16)+IF(ROUND((AL$8-Config!$C$7)/31,0)&gt;=(Config!$D39+Config!$E39),INDEX(Commandes!$C16:Commandes!$BJ16,,COLUMN(AL$8)-COLUMN($C$8)+1-(Config!$D39+Config!$E39)),0)*(1-Config!$F39))*Config!$C39</f>
        <v>0</v>
      </c>
      <c r="AM16" s="126">
        <f t="array" ref="AM16">((Config!$F39*Commandes!AM16)+IF(ROUND((AM$8-Config!$C$7)/31,0)&gt;=(Config!$D39+Config!$E39),INDEX(Commandes!$C16:Commandes!$BJ16,,COLUMN(AM$8)-COLUMN($C$8)+1-(Config!$D39+Config!$E39)),0)*(1-Config!$F39))*Config!$C39</f>
        <v>0</v>
      </c>
      <c r="AN16" s="126">
        <f t="array" ref="AN16">((Config!$F39*Commandes!AN16)+IF(ROUND((AN$8-Config!$C$7)/31,0)&gt;=(Config!$D39+Config!$E39),INDEX(Commandes!$C16:Commandes!$BJ16,,COLUMN(AN$8)-COLUMN($C$8)+1-(Config!$D39+Config!$E39)),0)*(1-Config!$F39))*Config!$C39</f>
        <v>0</v>
      </c>
      <c r="AO16" s="126">
        <f t="array" ref="AO16">((Config!$F39*Commandes!AO16)+IF(ROUND((AO$8-Config!$C$7)/31,0)&gt;=(Config!$D39+Config!$E39),INDEX(Commandes!$C16:Commandes!$BJ16,,COLUMN(AO$8)-COLUMN($C$8)+1-(Config!$D39+Config!$E39)),0)*(1-Config!$F39))*Config!$C39</f>
        <v>0</v>
      </c>
      <c r="AP16" s="126">
        <f t="array" ref="AP16">((Config!$F39*Commandes!AP16)+IF(ROUND((AP$8-Config!$C$7)/31,0)&gt;=(Config!$D39+Config!$E39),INDEX(Commandes!$C16:Commandes!$BJ16,,COLUMN(AP$8)-COLUMN($C$8)+1-(Config!$D39+Config!$E39)),0)*(1-Config!$F39))*Config!$C39</f>
        <v>0</v>
      </c>
      <c r="AQ16" s="126">
        <f t="array" ref="AQ16">((Config!$F39*Commandes!AQ16)+IF(ROUND((AQ$8-Config!$C$7)/31,0)&gt;=(Config!$D39+Config!$E39),INDEX(Commandes!$C16:Commandes!$BJ16,,COLUMN(AQ$8)-COLUMN($C$8)+1-(Config!$D39+Config!$E39)),0)*(1-Config!$F39))*Config!$C39</f>
        <v>0</v>
      </c>
      <c r="AR16" s="126">
        <f t="array" ref="AR16">((Config!$F39*Commandes!AR16)+IF(ROUND((AR$8-Config!$C$7)/31,0)&gt;=(Config!$D39+Config!$E39),INDEX(Commandes!$C16:Commandes!$BJ16,,COLUMN(AR$8)-COLUMN($C$8)+1-(Config!$D39+Config!$E39)),0)*(1-Config!$F39))*Config!$C39</f>
        <v>0</v>
      </c>
      <c r="AS16" s="126">
        <f t="array" ref="AS16">((Config!$F39*Commandes!AS16)+IF(ROUND((AS$8-Config!$C$7)/31,0)&gt;=(Config!$D39+Config!$E39),INDEX(Commandes!$C16:Commandes!$BJ16,,COLUMN(AS$8)-COLUMN($C$8)+1-(Config!$D39+Config!$E39)),0)*(1-Config!$F39))*Config!$C39</f>
        <v>0</v>
      </c>
      <c r="AT16" s="126">
        <f t="array" ref="AT16">((Config!$F39*Commandes!AT16)+IF(ROUND((AT$8-Config!$C$7)/31,0)&gt;=(Config!$D39+Config!$E39),INDEX(Commandes!$C16:Commandes!$BJ16,,COLUMN(AT$8)-COLUMN($C$8)+1-(Config!$D39+Config!$E39)),0)*(1-Config!$F39))*Config!$C39</f>
        <v>0</v>
      </c>
      <c r="AU16" s="126">
        <f t="array" ref="AU16">((Config!$F39*Commandes!AU16)+IF(ROUND((AU$8-Config!$C$7)/31,0)&gt;=(Config!$D39+Config!$E39),INDEX(Commandes!$C16:Commandes!$BJ16,,COLUMN(AU$8)-COLUMN($C$8)+1-(Config!$D39+Config!$E39)),0)*(1-Config!$F39))*Config!$C39</f>
        <v>0</v>
      </c>
      <c r="AV16" s="126">
        <f t="array" ref="AV16">((Config!$F39*Commandes!AV16)+IF(ROUND((AV$8-Config!$C$7)/31,0)&gt;=(Config!$D39+Config!$E39),INDEX(Commandes!$C16:Commandes!$BJ16,,COLUMN(AV$8)-COLUMN($C$8)+1-(Config!$D39+Config!$E39)),0)*(1-Config!$F39))*Config!$C39</f>
        <v>0</v>
      </c>
      <c r="AW16" s="126">
        <f t="array" ref="AW16">((Config!$F39*Commandes!AW16)+IF(ROUND((AW$8-Config!$C$7)/31,0)&gt;=(Config!$D39+Config!$E39),INDEX(Commandes!$C16:Commandes!$BJ16,,COLUMN(AW$8)-COLUMN($C$8)+1-(Config!$D39+Config!$E39)),0)*(1-Config!$F39))*Config!$C39</f>
        <v>0</v>
      </c>
      <c r="AX16" s="126">
        <f t="array" ref="AX16">((Config!$F39*Commandes!AX16)+IF(ROUND((AX$8-Config!$C$7)/31,0)&gt;=(Config!$D39+Config!$E39),INDEX(Commandes!$C16:Commandes!$BJ16,,COLUMN(AX$8)-COLUMN($C$8)+1-(Config!$D39+Config!$E39)),0)*(1-Config!$F39))*Config!$C39</f>
        <v>0</v>
      </c>
      <c r="AY16" s="126">
        <f t="array" ref="AY16">((Config!$F39*Commandes!AY16)+IF(ROUND((AY$8-Config!$C$7)/31,0)&gt;=(Config!$D39+Config!$E39),INDEX(Commandes!$C16:Commandes!$BJ16,,COLUMN(AY$8)-COLUMN($C$8)+1-(Config!$D39+Config!$E39)),0)*(1-Config!$F39))*Config!$C39</f>
        <v>0</v>
      </c>
      <c r="AZ16" s="126">
        <f t="array" ref="AZ16">((Config!$F39*Commandes!AZ16)+IF(ROUND((AZ$8-Config!$C$7)/31,0)&gt;=(Config!$D39+Config!$E39),INDEX(Commandes!$C16:Commandes!$BJ16,,COLUMN(AZ$8)-COLUMN($C$8)+1-(Config!$D39+Config!$E39)),0)*(1-Config!$F39))*Config!$C39</f>
        <v>0</v>
      </c>
      <c r="BA16" s="126">
        <f t="array" ref="BA16">((Config!$F39*Commandes!BA16)+IF(ROUND((BA$8-Config!$C$7)/31,0)&gt;=(Config!$D39+Config!$E39),INDEX(Commandes!$C16:Commandes!$BJ16,,COLUMN(BA$8)-COLUMN($C$8)+1-(Config!$D39+Config!$E39)),0)*(1-Config!$F39))*Config!$C39</f>
        <v>0</v>
      </c>
      <c r="BB16" s="126">
        <f t="array" ref="BB16">((Config!$F39*Commandes!BB16)+IF(ROUND((BB$8-Config!$C$7)/31,0)&gt;=(Config!$D39+Config!$E39),INDEX(Commandes!$C16:Commandes!$BJ16,,COLUMN(BB$8)-COLUMN($C$8)+1-(Config!$D39+Config!$E39)),0)*(1-Config!$F39))*Config!$C39</f>
        <v>0</v>
      </c>
      <c r="BC16" s="126">
        <f t="array" ref="BC16">((Config!$F39*Commandes!BC16)+IF(ROUND((BC$8-Config!$C$7)/31,0)&gt;=(Config!$D39+Config!$E39),INDEX(Commandes!$C16:Commandes!$BJ16,,COLUMN(BC$8)-COLUMN($C$8)+1-(Config!$D39+Config!$E39)),0)*(1-Config!$F39))*Config!$C39</f>
        <v>0</v>
      </c>
      <c r="BD16" s="126">
        <f t="array" ref="BD16">((Config!$F39*Commandes!BD16)+IF(ROUND((BD$8-Config!$C$7)/31,0)&gt;=(Config!$D39+Config!$E39),INDEX(Commandes!$C16:Commandes!$BJ16,,COLUMN(BD$8)-COLUMN($C$8)+1-(Config!$D39+Config!$E39)),0)*(1-Config!$F39))*Config!$C39</f>
        <v>0</v>
      </c>
      <c r="BE16" s="126">
        <f t="array" ref="BE16">((Config!$F39*Commandes!BE16)+IF(ROUND((BE$8-Config!$C$7)/31,0)&gt;=(Config!$D39+Config!$E39),INDEX(Commandes!$C16:Commandes!$BJ16,,COLUMN(BE$8)-COLUMN($C$8)+1-(Config!$D39+Config!$E39)),0)*(1-Config!$F39))*Config!$C39</f>
        <v>0</v>
      </c>
      <c r="BF16" s="126">
        <f t="array" ref="BF16">((Config!$F39*Commandes!BF16)+IF(ROUND((BF$8-Config!$C$7)/31,0)&gt;=(Config!$D39+Config!$E39),INDEX(Commandes!$C16:Commandes!$BJ16,,COLUMN(BF$8)-COLUMN($C$8)+1-(Config!$D39+Config!$E39)),0)*(1-Config!$F39))*Config!$C39</f>
        <v>0</v>
      </c>
      <c r="BG16" s="126">
        <f t="array" ref="BG16">((Config!$F39*Commandes!BG16)+IF(ROUND((BG$8-Config!$C$7)/31,0)&gt;=(Config!$D39+Config!$E39),INDEX(Commandes!$C16:Commandes!$BJ16,,COLUMN(BG$8)-COLUMN($C$8)+1-(Config!$D39+Config!$E39)),0)*(1-Config!$F39))*Config!$C39</f>
        <v>0</v>
      </c>
      <c r="BH16" s="126">
        <f t="array" ref="BH16">((Config!$F39*Commandes!BH16)+IF(ROUND((BH$8-Config!$C$7)/31,0)&gt;=(Config!$D39+Config!$E39),INDEX(Commandes!$C16:Commandes!$BJ16,,COLUMN(BH$8)-COLUMN($C$8)+1-(Config!$D39+Config!$E39)),0)*(1-Config!$F39))*Config!$C39</f>
        <v>0</v>
      </c>
      <c r="BI16" s="126">
        <f t="array" ref="BI16">((Config!$F39*Commandes!BI16)+IF(ROUND((BI$8-Config!$C$7)/31,0)&gt;=(Config!$D39+Config!$E39),INDEX(Commandes!$C16:Commandes!$BJ16,,COLUMN(BI$8)-COLUMN($C$8)+1-(Config!$D39+Config!$E39)),0)*(1-Config!$F39))*Config!$C39</f>
        <v>0</v>
      </c>
      <c r="BJ16" s="126">
        <f t="array" ref="BJ16">((Config!$F39*Commandes!BJ16)+IF(ROUND((BJ$8-Config!$C$7)/31,0)&gt;=(Config!$D39+Config!$E39),INDEX(Commandes!$C16:Commandes!$BJ16,,COLUMN(BJ$8)-COLUMN($C$8)+1-(Config!$D39+Config!$E39)),0)*(1-Config!$F39))*Config!$C39</f>
        <v>0</v>
      </c>
      <c r="BK16" s="17"/>
    </row>
    <row r="17">
      <c r="A17" s="1"/>
      <c r="B17" s="125" t="str">
        <f>Config!$B$22</f>
        <v/>
      </c>
      <c r="C17" s="126">
        <f t="array" ref="C17">((Config!$F40*Commandes!C17)+IF(ROUND((C$8-Config!$C$7)/31,0)&gt;=(Config!$D40+Config!$E40),INDEX(Commandes!$C17:Commandes!$BJ17,,COLUMN(C$8)-COLUMN($C$8)+1-(Config!$D40+Config!$E40)),0)*(1-Config!$F40))*Config!$C40</f>
        <v>0</v>
      </c>
      <c r="D17" s="126">
        <f t="array" ref="D17">((Config!$F40*Commandes!D17)+IF(ROUND((D$8-Config!$C$7)/31,0)&gt;=(Config!$D40+Config!$E40),INDEX(Commandes!$C17:Commandes!$BJ17,,COLUMN(D$8)-COLUMN($C$8)+1-(Config!$D40+Config!$E40)),0)*(1-Config!$F40))*Config!$C40</f>
        <v>0</v>
      </c>
      <c r="E17" s="126">
        <f t="array" ref="E17">((Config!$F40*Commandes!E17)+IF(ROUND((E$8-Config!$C$7)/31,0)&gt;=(Config!$D40+Config!$E40),INDEX(Commandes!$C17:Commandes!$BJ17,,COLUMN(E$8)-COLUMN($C$8)+1-(Config!$D40+Config!$E40)),0)*(1-Config!$F40))*Config!$C40</f>
        <v>0</v>
      </c>
      <c r="F17" s="126">
        <f t="array" ref="F17">((Config!$F40*Commandes!F17)+IF(ROUND((F$8-Config!$C$7)/31,0)&gt;=(Config!$D40+Config!$E40),INDEX(Commandes!$C17:Commandes!$BJ17,,COLUMN(F$8)-COLUMN($C$8)+1-(Config!$D40+Config!$E40)),0)*(1-Config!$F40))*Config!$C40</f>
        <v>0</v>
      </c>
      <c r="G17" s="126">
        <f t="array" ref="G17">((Config!$F40*Commandes!G17)+IF(ROUND((G$8-Config!$C$7)/31,0)&gt;=(Config!$D40+Config!$E40),INDEX(Commandes!$C17:Commandes!$BJ17,,COLUMN(G$8)-COLUMN($C$8)+1-(Config!$D40+Config!$E40)),0)*(1-Config!$F40))*Config!$C40</f>
        <v>0</v>
      </c>
      <c r="H17" s="126">
        <f t="array" ref="H17">((Config!$F40*Commandes!H17)+IF(ROUND((H$8-Config!$C$7)/31,0)&gt;=(Config!$D40+Config!$E40),INDEX(Commandes!$C17:Commandes!$BJ17,,COLUMN(H$8)-COLUMN($C$8)+1-(Config!$D40+Config!$E40)),0)*(1-Config!$F40))*Config!$C40</f>
        <v>0</v>
      </c>
      <c r="I17" s="126">
        <f t="array" ref="I17">((Config!$F40*Commandes!I17)+IF(ROUND((I$8-Config!$C$7)/31,0)&gt;=(Config!$D40+Config!$E40),INDEX(Commandes!$C17:Commandes!$BJ17,,COLUMN(I$8)-COLUMN($C$8)+1-(Config!$D40+Config!$E40)),0)*(1-Config!$F40))*Config!$C40</f>
        <v>0</v>
      </c>
      <c r="J17" s="126">
        <f t="array" ref="J17">((Config!$F40*Commandes!J17)+IF(ROUND((J$8-Config!$C$7)/31,0)&gt;=(Config!$D40+Config!$E40),INDEX(Commandes!$C17:Commandes!$BJ17,,COLUMN(J$8)-COLUMN($C$8)+1-(Config!$D40+Config!$E40)),0)*(1-Config!$F40))*Config!$C40</f>
        <v>0</v>
      </c>
      <c r="K17" s="126">
        <f t="array" ref="K17">((Config!$F40*Commandes!K17)+IF(ROUND((K$8-Config!$C$7)/31,0)&gt;=(Config!$D40+Config!$E40),INDEX(Commandes!$C17:Commandes!$BJ17,,COLUMN(K$8)-COLUMN($C$8)+1-(Config!$D40+Config!$E40)),0)*(1-Config!$F40))*Config!$C40</f>
        <v>0</v>
      </c>
      <c r="L17" s="126">
        <f t="array" ref="L17">((Config!$F40*Commandes!L17)+IF(ROUND((L$8-Config!$C$7)/31,0)&gt;=(Config!$D40+Config!$E40),INDEX(Commandes!$C17:Commandes!$BJ17,,COLUMN(L$8)-COLUMN($C$8)+1-(Config!$D40+Config!$E40)),0)*(1-Config!$F40))*Config!$C40</f>
        <v>0</v>
      </c>
      <c r="M17" s="126">
        <f t="array" ref="M17">((Config!$F40*Commandes!M17)+IF(ROUND((M$8-Config!$C$7)/31,0)&gt;=(Config!$D40+Config!$E40),INDEX(Commandes!$C17:Commandes!$BJ17,,COLUMN(M$8)-COLUMN($C$8)+1-(Config!$D40+Config!$E40)),0)*(1-Config!$F40))*Config!$C40</f>
        <v>0</v>
      </c>
      <c r="N17" s="126">
        <f t="array" ref="N17">((Config!$F40*Commandes!N17)+IF(ROUND((N$8-Config!$C$7)/31,0)&gt;=(Config!$D40+Config!$E40),INDEX(Commandes!$C17:Commandes!$BJ17,,COLUMN(N$8)-COLUMN($C$8)+1-(Config!$D40+Config!$E40)),0)*(1-Config!$F40))*Config!$C40</f>
        <v>0</v>
      </c>
      <c r="O17" s="126">
        <f t="array" ref="O17">((Config!$F40*Commandes!O17)+IF(ROUND((O$8-Config!$C$7)/31,0)&gt;=(Config!$D40+Config!$E40),INDEX(Commandes!$C17:Commandes!$BJ17,,COLUMN(O$8)-COLUMN($C$8)+1-(Config!$D40+Config!$E40)),0)*(1-Config!$F40))*Config!$C40</f>
        <v>0</v>
      </c>
      <c r="P17" s="126">
        <f t="array" ref="P17">((Config!$F40*Commandes!P17)+IF(ROUND((P$8-Config!$C$7)/31,0)&gt;=(Config!$D40+Config!$E40),INDEX(Commandes!$C17:Commandes!$BJ17,,COLUMN(P$8)-COLUMN($C$8)+1-(Config!$D40+Config!$E40)),0)*(1-Config!$F40))*Config!$C40</f>
        <v>0</v>
      </c>
      <c r="Q17" s="126">
        <f t="array" ref="Q17">((Config!$F40*Commandes!Q17)+IF(ROUND((Q$8-Config!$C$7)/31,0)&gt;=(Config!$D40+Config!$E40),INDEX(Commandes!$C17:Commandes!$BJ17,,COLUMN(Q$8)-COLUMN($C$8)+1-(Config!$D40+Config!$E40)),0)*(1-Config!$F40))*Config!$C40</f>
        <v>0</v>
      </c>
      <c r="R17" s="126">
        <f t="array" ref="R17">((Config!$F40*Commandes!R17)+IF(ROUND((R$8-Config!$C$7)/31,0)&gt;=(Config!$D40+Config!$E40),INDEX(Commandes!$C17:Commandes!$BJ17,,COLUMN(R$8)-COLUMN($C$8)+1-(Config!$D40+Config!$E40)),0)*(1-Config!$F40))*Config!$C40</f>
        <v>0</v>
      </c>
      <c r="S17" s="126">
        <f t="array" ref="S17">((Config!$F40*Commandes!S17)+IF(ROUND((S$8-Config!$C$7)/31,0)&gt;=(Config!$D40+Config!$E40),INDEX(Commandes!$C17:Commandes!$BJ17,,COLUMN(S$8)-COLUMN($C$8)+1-(Config!$D40+Config!$E40)),0)*(1-Config!$F40))*Config!$C40</f>
        <v>0</v>
      </c>
      <c r="T17" s="126">
        <f t="array" ref="T17">((Config!$F40*Commandes!T17)+IF(ROUND((T$8-Config!$C$7)/31,0)&gt;=(Config!$D40+Config!$E40),INDEX(Commandes!$C17:Commandes!$BJ17,,COLUMN(T$8)-COLUMN($C$8)+1-(Config!$D40+Config!$E40)),0)*(1-Config!$F40))*Config!$C40</f>
        <v>0</v>
      </c>
      <c r="U17" s="126">
        <f t="array" ref="U17">((Config!$F40*Commandes!U17)+IF(ROUND((U$8-Config!$C$7)/31,0)&gt;=(Config!$D40+Config!$E40),INDEX(Commandes!$C17:Commandes!$BJ17,,COLUMN(U$8)-COLUMN($C$8)+1-(Config!$D40+Config!$E40)),0)*(1-Config!$F40))*Config!$C40</f>
        <v>0</v>
      </c>
      <c r="V17" s="126">
        <f t="array" ref="V17">((Config!$F40*Commandes!V17)+IF(ROUND((V$8-Config!$C$7)/31,0)&gt;=(Config!$D40+Config!$E40),INDEX(Commandes!$C17:Commandes!$BJ17,,COLUMN(V$8)-COLUMN($C$8)+1-(Config!$D40+Config!$E40)),0)*(1-Config!$F40))*Config!$C40</f>
        <v>0</v>
      </c>
      <c r="W17" s="126">
        <f t="array" ref="W17">((Config!$F40*Commandes!W17)+IF(ROUND((W$8-Config!$C$7)/31,0)&gt;=(Config!$D40+Config!$E40),INDEX(Commandes!$C17:Commandes!$BJ17,,COLUMN(W$8)-COLUMN($C$8)+1-(Config!$D40+Config!$E40)),0)*(1-Config!$F40))*Config!$C40</f>
        <v>0</v>
      </c>
      <c r="X17" s="126">
        <f t="array" ref="X17">((Config!$F40*Commandes!X17)+IF(ROUND((X$8-Config!$C$7)/31,0)&gt;=(Config!$D40+Config!$E40),INDEX(Commandes!$C17:Commandes!$BJ17,,COLUMN(X$8)-COLUMN($C$8)+1-(Config!$D40+Config!$E40)),0)*(1-Config!$F40))*Config!$C40</f>
        <v>0</v>
      </c>
      <c r="Y17" s="126">
        <f t="array" ref="Y17">((Config!$F40*Commandes!Y17)+IF(ROUND((Y$8-Config!$C$7)/31,0)&gt;=(Config!$D40+Config!$E40),INDEX(Commandes!$C17:Commandes!$BJ17,,COLUMN(Y$8)-COLUMN($C$8)+1-(Config!$D40+Config!$E40)),0)*(1-Config!$F40))*Config!$C40</f>
        <v>0</v>
      </c>
      <c r="Z17" s="126">
        <f t="array" ref="Z17">((Config!$F40*Commandes!Z17)+IF(ROUND((Z$8-Config!$C$7)/31,0)&gt;=(Config!$D40+Config!$E40),INDEX(Commandes!$C17:Commandes!$BJ17,,COLUMN(Z$8)-COLUMN($C$8)+1-(Config!$D40+Config!$E40)),0)*(1-Config!$F40))*Config!$C40</f>
        <v>0</v>
      </c>
      <c r="AA17" s="126">
        <f t="array" ref="AA17">((Config!$F40*Commandes!AA17)+IF(ROUND((AA$8-Config!$C$7)/31,0)&gt;=(Config!$D40+Config!$E40),INDEX(Commandes!$C17:Commandes!$BJ17,,COLUMN(AA$8)-COLUMN($C$8)+1-(Config!$D40+Config!$E40)),0)*(1-Config!$F40))*Config!$C40</f>
        <v>0</v>
      </c>
      <c r="AB17" s="126">
        <f t="array" ref="AB17">((Config!$F40*Commandes!AB17)+IF(ROUND((AB$8-Config!$C$7)/31,0)&gt;=(Config!$D40+Config!$E40),INDEX(Commandes!$C17:Commandes!$BJ17,,COLUMN(AB$8)-COLUMN($C$8)+1-(Config!$D40+Config!$E40)),0)*(1-Config!$F40))*Config!$C40</f>
        <v>0</v>
      </c>
      <c r="AC17" s="126">
        <f t="array" ref="AC17">((Config!$F40*Commandes!AC17)+IF(ROUND((AC$8-Config!$C$7)/31,0)&gt;=(Config!$D40+Config!$E40),INDEX(Commandes!$C17:Commandes!$BJ17,,COLUMN(AC$8)-COLUMN($C$8)+1-(Config!$D40+Config!$E40)),0)*(1-Config!$F40))*Config!$C40</f>
        <v>0</v>
      </c>
      <c r="AD17" s="126">
        <f t="array" ref="AD17">((Config!$F40*Commandes!AD17)+IF(ROUND((AD$8-Config!$C$7)/31,0)&gt;=(Config!$D40+Config!$E40),INDEX(Commandes!$C17:Commandes!$BJ17,,COLUMN(AD$8)-COLUMN($C$8)+1-(Config!$D40+Config!$E40)),0)*(1-Config!$F40))*Config!$C40</f>
        <v>0</v>
      </c>
      <c r="AE17" s="126">
        <f t="array" ref="AE17">((Config!$F40*Commandes!AE17)+IF(ROUND((AE$8-Config!$C$7)/31,0)&gt;=(Config!$D40+Config!$E40),INDEX(Commandes!$C17:Commandes!$BJ17,,COLUMN(AE$8)-COLUMN($C$8)+1-(Config!$D40+Config!$E40)),0)*(1-Config!$F40))*Config!$C40</f>
        <v>0</v>
      </c>
      <c r="AF17" s="126">
        <f t="array" ref="AF17">((Config!$F40*Commandes!AF17)+IF(ROUND((AF$8-Config!$C$7)/31,0)&gt;=(Config!$D40+Config!$E40),INDEX(Commandes!$C17:Commandes!$BJ17,,COLUMN(AF$8)-COLUMN($C$8)+1-(Config!$D40+Config!$E40)),0)*(1-Config!$F40))*Config!$C40</f>
        <v>0</v>
      </c>
      <c r="AG17" s="126">
        <f t="array" ref="AG17">((Config!$F40*Commandes!AG17)+IF(ROUND((AG$8-Config!$C$7)/31,0)&gt;=(Config!$D40+Config!$E40),INDEX(Commandes!$C17:Commandes!$BJ17,,COLUMN(AG$8)-COLUMN($C$8)+1-(Config!$D40+Config!$E40)),0)*(1-Config!$F40))*Config!$C40</f>
        <v>0</v>
      </c>
      <c r="AH17" s="126">
        <f t="array" ref="AH17">((Config!$F40*Commandes!AH17)+IF(ROUND((AH$8-Config!$C$7)/31,0)&gt;=(Config!$D40+Config!$E40),INDEX(Commandes!$C17:Commandes!$BJ17,,COLUMN(AH$8)-COLUMN($C$8)+1-(Config!$D40+Config!$E40)),0)*(1-Config!$F40))*Config!$C40</f>
        <v>0</v>
      </c>
      <c r="AI17" s="126">
        <f t="array" ref="AI17">((Config!$F40*Commandes!AI17)+IF(ROUND((AI$8-Config!$C$7)/31,0)&gt;=(Config!$D40+Config!$E40),INDEX(Commandes!$C17:Commandes!$BJ17,,COLUMN(AI$8)-COLUMN($C$8)+1-(Config!$D40+Config!$E40)),0)*(1-Config!$F40))*Config!$C40</f>
        <v>0</v>
      </c>
      <c r="AJ17" s="126">
        <f t="array" ref="AJ17">((Config!$F40*Commandes!AJ17)+IF(ROUND((AJ$8-Config!$C$7)/31,0)&gt;=(Config!$D40+Config!$E40),INDEX(Commandes!$C17:Commandes!$BJ17,,COLUMN(AJ$8)-COLUMN($C$8)+1-(Config!$D40+Config!$E40)),0)*(1-Config!$F40))*Config!$C40</f>
        <v>0</v>
      </c>
      <c r="AK17" s="126">
        <f t="array" ref="AK17">((Config!$F40*Commandes!AK17)+IF(ROUND((AK$8-Config!$C$7)/31,0)&gt;=(Config!$D40+Config!$E40),INDEX(Commandes!$C17:Commandes!$BJ17,,COLUMN(AK$8)-COLUMN($C$8)+1-(Config!$D40+Config!$E40)),0)*(1-Config!$F40))*Config!$C40</f>
        <v>0</v>
      </c>
      <c r="AL17" s="126">
        <f t="array" ref="AL17">((Config!$F40*Commandes!AL17)+IF(ROUND((AL$8-Config!$C$7)/31,0)&gt;=(Config!$D40+Config!$E40),INDEX(Commandes!$C17:Commandes!$BJ17,,COLUMN(AL$8)-COLUMN($C$8)+1-(Config!$D40+Config!$E40)),0)*(1-Config!$F40))*Config!$C40</f>
        <v>0</v>
      </c>
      <c r="AM17" s="126">
        <f t="array" ref="AM17">((Config!$F40*Commandes!AM17)+IF(ROUND((AM$8-Config!$C$7)/31,0)&gt;=(Config!$D40+Config!$E40),INDEX(Commandes!$C17:Commandes!$BJ17,,COLUMN(AM$8)-COLUMN($C$8)+1-(Config!$D40+Config!$E40)),0)*(1-Config!$F40))*Config!$C40</f>
        <v>0</v>
      </c>
      <c r="AN17" s="126">
        <f t="array" ref="AN17">((Config!$F40*Commandes!AN17)+IF(ROUND((AN$8-Config!$C$7)/31,0)&gt;=(Config!$D40+Config!$E40),INDEX(Commandes!$C17:Commandes!$BJ17,,COLUMN(AN$8)-COLUMN($C$8)+1-(Config!$D40+Config!$E40)),0)*(1-Config!$F40))*Config!$C40</f>
        <v>0</v>
      </c>
      <c r="AO17" s="126">
        <f t="array" ref="AO17">((Config!$F40*Commandes!AO17)+IF(ROUND((AO$8-Config!$C$7)/31,0)&gt;=(Config!$D40+Config!$E40),INDEX(Commandes!$C17:Commandes!$BJ17,,COLUMN(AO$8)-COLUMN($C$8)+1-(Config!$D40+Config!$E40)),0)*(1-Config!$F40))*Config!$C40</f>
        <v>0</v>
      </c>
      <c r="AP17" s="126">
        <f t="array" ref="AP17">((Config!$F40*Commandes!AP17)+IF(ROUND((AP$8-Config!$C$7)/31,0)&gt;=(Config!$D40+Config!$E40),INDEX(Commandes!$C17:Commandes!$BJ17,,COLUMN(AP$8)-COLUMN($C$8)+1-(Config!$D40+Config!$E40)),0)*(1-Config!$F40))*Config!$C40</f>
        <v>0</v>
      </c>
      <c r="AQ17" s="126">
        <f t="array" ref="AQ17">((Config!$F40*Commandes!AQ17)+IF(ROUND((AQ$8-Config!$C$7)/31,0)&gt;=(Config!$D40+Config!$E40),INDEX(Commandes!$C17:Commandes!$BJ17,,COLUMN(AQ$8)-COLUMN($C$8)+1-(Config!$D40+Config!$E40)),0)*(1-Config!$F40))*Config!$C40</f>
        <v>0</v>
      </c>
      <c r="AR17" s="126">
        <f t="array" ref="AR17">((Config!$F40*Commandes!AR17)+IF(ROUND((AR$8-Config!$C$7)/31,0)&gt;=(Config!$D40+Config!$E40),INDEX(Commandes!$C17:Commandes!$BJ17,,COLUMN(AR$8)-COLUMN($C$8)+1-(Config!$D40+Config!$E40)),0)*(1-Config!$F40))*Config!$C40</f>
        <v>0</v>
      </c>
      <c r="AS17" s="126">
        <f t="array" ref="AS17">((Config!$F40*Commandes!AS17)+IF(ROUND((AS$8-Config!$C$7)/31,0)&gt;=(Config!$D40+Config!$E40),INDEX(Commandes!$C17:Commandes!$BJ17,,COLUMN(AS$8)-COLUMN($C$8)+1-(Config!$D40+Config!$E40)),0)*(1-Config!$F40))*Config!$C40</f>
        <v>0</v>
      </c>
      <c r="AT17" s="126">
        <f t="array" ref="AT17">((Config!$F40*Commandes!AT17)+IF(ROUND((AT$8-Config!$C$7)/31,0)&gt;=(Config!$D40+Config!$E40),INDEX(Commandes!$C17:Commandes!$BJ17,,COLUMN(AT$8)-COLUMN($C$8)+1-(Config!$D40+Config!$E40)),0)*(1-Config!$F40))*Config!$C40</f>
        <v>0</v>
      </c>
      <c r="AU17" s="126">
        <f t="array" ref="AU17">((Config!$F40*Commandes!AU17)+IF(ROUND((AU$8-Config!$C$7)/31,0)&gt;=(Config!$D40+Config!$E40),INDEX(Commandes!$C17:Commandes!$BJ17,,COLUMN(AU$8)-COLUMN($C$8)+1-(Config!$D40+Config!$E40)),0)*(1-Config!$F40))*Config!$C40</f>
        <v>0</v>
      </c>
      <c r="AV17" s="126">
        <f t="array" ref="AV17">((Config!$F40*Commandes!AV17)+IF(ROUND((AV$8-Config!$C$7)/31,0)&gt;=(Config!$D40+Config!$E40),INDEX(Commandes!$C17:Commandes!$BJ17,,COLUMN(AV$8)-COLUMN($C$8)+1-(Config!$D40+Config!$E40)),0)*(1-Config!$F40))*Config!$C40</f>
        <v>0</v>
      </c>
      <c r="AW17" s="126">
        <f t="array" ref="AW17">((Config!$F40*Commandes!AW17)+IF(ROUND((AW$8-Config!$C$7)/31,0)&gt;=(Config!$D40+Config!$E40),INDEX(Commandes!$C17:Commandes!$BJ17,,COLUMN(AW$8)-COLUMN($C$8)+1-(Config!$D40+Config!$E40)),0)*(1-Config!$F40))*Config!$C40</f>
        <v>0</v>
      </c>
      <c r="AX17" s="126">
        <f t="array" ref="AX17">((Config!$F40*Commandes!AX17)+IF(ROUND((AX$8-Config!$C$7)/31,0)&gt;=(Config!$D40+Config!$E40),INDEX(Commandes!$C17:Commandes!$BJ17,,COLUMN(AX$8)-COLUMN($C$8)+1-(Config!$D40+Config!$E40)),0)*(1-Config!$F40))*Config!$C40</f>
        <v>0</v>
      </c>
      <c r="AY17" s="126">
        <f t="array" ref="AY17">((Config!$F40*Commandes!AY17)+IF(ROUND((AY$8-Config!$C$7)/31,0)&gt;=(Config!$D40+Config!$E40),INDEX(Commandes!$C17:Commandes!$BJ17,,COLUMN(AY$8)-COLUMN($C$8)+1-(Config!$D40+Config!$E40)),0)*(1-Config!$F40))*Config!$C40</f>
        <v>0</v>
      </c>
      <c r="AZ17" s="126">
        <f t="array" ref="AZ17">((Config!$F40*Commandes!AZ17)+IF(ROUND((AZ$8-Config!$C$7)/31,0)&gt;=(Config!$D40+Config!$E40),INDEX(Commandes!$C17:Commandes!$BJ17,,COLUMN(AZ$8)-COLUMN($C$8)+1-(Config!$D40+Config!$E40)),0)*(1-Config!$F40))*Config!$C40</f>
        <v>0</v>
      </c>
      <c r="BA17" s="126">
        <f t="array" ref="BA17">((Config!$F40*Commandes!BA17)+IF(ROUND((BA$8-Config!$C$7)/31,0)&gt;=(Config!$D40+Config!$E40),INDEX(Commandes!$C17:Commandes!$BJ17,,COLUMN(BA$8)-COLUMN($C$8)+1-(Config!$D40+Config!$E40)),0)*(1-Config!$F40))*Config!$C40</f>
        <v>0</v>
      </c>
      <c r="BB17" s="126">
        <f t="array" ref="BB17">((Config!$F40*Commandes!BB17)+IF(ROUND((BB$8-Config!$C$7)/31,0)&gt;=(Config!$D40+Config!$E40),INDEX(Commandes!$C17:Commandes!$BJ17,,COLUMN(BB$8)-COLUMN($C$8)+1-(Config!$D40+Config!$E40)),0)*(1-Config!$F40))*Config!$C40</f>
        <v>0</v>
      </c>
      <c r="BC17" s="126">
        <f t="array" ref="BC17">((Config!$F40*Commandes!BC17)+IF(ROUND((BC$8-Config!$C$7)/31,0)&gt;=(Config!$D40+Config!$E40),INDEX(Commandes!$C17:Commandes!$BJ17,,COLUMN(BC$8)-COLUMN($C$8)+1-(Config!$D40+Config!$E40)),0)*(1-Config!$F40))*Config!$C40</f>
        <v>0</v>
      </c>
      <c r="BD17" s="126">
        <f t="array" ref="BD17">((Config!$F40*Commandes!BD17)+IF(ROUND((BD$8-Config!$C$7)/31,0)&gt;=(Config!$D40+Config!$E40),INDEX(Commandes!$C17:Commandes!$BJ17,,COLUMN(BD$8)-COLUMN($C$8)+1-(Config!$D40+Config!$E40)),0)*(1-Config!$F40))*Config!$C40</f>
        <v>0</v>
      </c>
      <c r="BE17" s="126">
        <f t="array" ref="BE17">((Config!$F40*Commandes!BE17)+IF(ROUND((BE$8-Config!$C$7)/31,0)&gt;=(Config!$D40+Config!$E40),INDEX(Commandes!$C17:Commandes!$BJ17,,COLUMN(BE$8)-COLUMN($C$8)+1-(Config!$D40+Config!$E40)),0)*(1-Config!$F40))*Config!$C40</f>
        <v>0</v>
      </c>
      <c r="BF17" s="126">
        <f t="array" ref="BF17">((Config!$F40*Commandes!BF17)+IF(ROUND((BF$8-Config!$C$7)/31,0)&gt;=(Config!$D40+Config!$E40),INDEX(Commandes!$C17:Commandes!$BJ17,,COLUMN(BF$8)-COLUMN($C$8)+1-(Config!$D40+Config!$E40)),0)*(1-Config!$F40))*Config!$C40</f>
        <v>0</v>
      </c>
      <c r="BG17" s="126">
        <f t="array" ref="BG17">((Config!$F40*Commandes!BG17)+IF(ROUND((BG$8-Config!$C$7)/31,0)&gt;=(Config!$D40+Config!$E40),INDEX(Commandes!$C17:Commandes!$BJ17,,COLUMN(BG$8)-COLUMN($C$8)+1-(Config!$D40+Config!$E40)),0)*(1-Config!$F40))*Config!$C40</f>
        <v>0</v>
      </c>
      <c r="BH17" s="126">
        <f t="array" ref="BH17">((Config!$F40*Commandes!BH17)+IF(ROUND((BH$8-Config!$C$7)/31,0)&gt;=(Config!$D40+Config!$E40),INDEX(Commandes!$C17:Commandes!$BJ17,,COLUMN(BH$8)-COLUMN($C$8)+1-(Config!$D40+Config!$E40)),0)*(1-Config!$F40))*Config!$C40</f>
        <v>0</v>
      </c>
      <c r="BI17" s="126">
        <f t="array" ref="BI17">((Config!$F40*Commandes!BI17)+IF(ROUND((BI$8-Config!$C$7)/31,0)&gt;=(Config!$D40+Config!$E40),INDEX(Commandes!$C17:Commandes!$BJ17,,COLUMN(BI$8)-COLUMN($C$8)+1-(Config!$D40+Config!$E40)),0)*(1-Config!$F40))*Config!$C40</f>
        <v>0</v>
      </c>
      <c r="BJ17" s="126">
        <f t="array" ref="BJ17">((Config!$F40*Commandes!BJ17)+IF(ROUND((BJ$8-Config!$C$7)/31,0)&gt;=(Config!$D40+Config!$E40),INDEX(Commandes!$C17:Commandes!$BJ17,,COLUMN(BJ$8)-COLUMN($C$8)+1-(Config!$D40+Config!$E40)),0)*(1-Config!$F40))*Config!$C40</f>
        <v>0</v>
      </c>
      <c r="BK17" s="17"/>
    </row>
    <row r="18">
      <c r="A18" s="1"/>
      <c r="B18" s="125" t="str">
        <f>Config!$B$23</f>
        <v/>
      </c>
      <c r="C18" s="126">
        <f t="array" ref="C18">((Config!$F41*Commandes!C18)+IF(ROUND((C$8-Config!$C$7)/31,0)&gt;=(Config!$D41+Config!$E41),INDEX(Commandes!$C18:Commandes!$BJ18,,COLUMN(C$8)-COLUMN($C$8)+1-(Config!$D41+Config!$E41)),0)*(1-Config!$F41))*Config!$C41</f>
        <v>0</v>
      </c>
      <c r="D18" s="126">
        <f t="array" ref="D18">((Config!$F41*Commandes!D18)+IF(ROUND((D$8-Config!$C$7)/31,0)&gt;=(Config!$D41+Config!$E41),INDEX(Commandes!$C18:Commandes!$BJ18,,COLUMN(D$8)-COLUMN($C$8)+1-(Config!$D41+Config!$E41)),0)*(1-Config!$F41))*Config!$C41</f>
        <v>0</v>
      </c>
      <c r="E18" s="126">
        <f t="array" ref="E18">((Config!$F41*Commandes!E18)+IF(ROUND((E$8-Config!$C$7)/31,0)&gt;=(Config!$D41+Config!$E41),INDEX(Commandes!$C18:Commandes!$BJ18,,COLUMN(E$8)-COLUMN($C$8)+1-(Config!$D41+Config!$E41)),0)*(1-Config!$F41))*Config!$C41</f>
        <v>0</v>
      </c>
      <c r="F18" s="126">
        <f t="array" ref="F18">((Config!$F41*Commandes!F18)+IF(ROUND((F$8-Config!$C$7)/31,0)&gt;=(Config!$D41+Config!$E41),INDEX(Commandes!$C18:Commandes!$BJ18,,COLUMN(F$8)-COLUMN($C$8)+1-(Config!$D41+Config!$E41)),0)*(1-Config!$F41))*Config!$C41</f>
        <v>0</v>
      </c>
      <c r="G18" s="126">
        <f t="array" ref="G18">((Config!$F41*Commandes!G18)+IF(ROUND((G$8-Config!$C$7)/31,0)&gt;=(Config!$D41+Config!$E41),INDEX(Commandes!$C18:Commandes!$BJ18,,COLUMN(G$8)-COLUMN($C$8)+1-(Config!$D41+Config!$E41)),0)*(1-Config!$F41))*Config!$C41</f>
        <v>0</v>
      </c>
      <c r="H18" s="126">
        <f t="array" ref="H18">((Config!$F41*Commandes!H18)+IF(ROUND((H$8-Config!$C$7)/31,0)&gt;=(Config!$D41+Config!$E41),INDEX(Commandes!$C18:Commandes!$BJ18,,COLUMN(H$8)-COLUMN($C$8)+1-(Config!$D41+Config!$E41)),0)*(1-Config!$F41))*Config!$C41</f>
        <v>0</v>
      </c>
      <c r="I18" s="126">
        <f t="array" ref="I18">((Config!$F41*Commandes!I18)+IF(ROUND((I$8-Config!$C$7)/31,0)&gt;=(Config!$D41+Config!$E41),INDEX(Commandes!$C18:Commandes!$BJ18,,COLUMN(I$8)-COLUMN($C$8)+1-(Config!$D41+Config!$E41)),0)*(1-Config!$F41))*Config!$C41</f>
        <v>0</v>
      </c>
      <c r="J18" s="126">
        <f t="array" ref="J18">((Config!$F41*Commandes!J18)+IF(ROUND((J$8-Config!$C$7)/31,0)&gt;=(Config!$D41+Config!$E41),INDEX(Commandes!$C18:Commandes!$BJ18,,COLUMN(J$8)-COLUMN($C$8)+1-(Config!$D41+Config!$E41)),0)*(1-Config!$F41))*Config!$C41</f>
        <v>0</v>
      </c>
      <c r="K18" s="126">
        <f t="array" ref="K18">((Config!$F41*Commandes!K18)+IF(ROUND((K$8-Config!$C$7)/31,0)&gt;=(Config!$D41+Config!$E41),INDEX(Commandes!$C18:Commandes!$BJ18,,COLUMN(K$8)-COLUMN($C$8)+1-(Config!$D41+Config!$E41)),0)*(1-Config!$F41))*Config!$C41</f>
        <v>0</v>
      </c>
      <c r="L18" s="126">
        <f t="array" ref="L18">((Config!$F41*Commandes!L18)+IF(ROUND((L$8-Config!$C$7)/31,0)&gt;=(Config!$D41+Config!$E41),INDEX(Commandes!$C18:Commandes!$BJ18,,COLUMN(L$8)-COLUMN($C$8)+1-(Config!$D41+Config!$E41)),0)*(1-Config!$F41))*Config!$C41</f>
        <v>0</v>
      </c>
      <c r="M18" s="126">
        <f t="array" ref="M18">((Config!$F41*Commandes!M18)+IF(ROUND((M$8-Config!$C$7)/31,0)&gt;=(Config!$D41+Config!$E41),INDEX(Commandes!$C18:Commandes!$BJ18,,COLUMN(M$8)-COLUMN($C$8)+1-(Config!$D41+Config!$E41)),0)*(1-Config!$F41))*Config!$C41</f>
        <v>0</v>
      </c>
      <c r="N18" s="126">
        <f t="array" ref="N18">((Config!$F41*Commandes!N18)+IF(ROUND((N$8-Config!$C$7)/31,0)&gt;=(Config!$D41+Config!$E41),INDEX(Commandes!$C18:Commandes!$BJ18,,COLUMN(N$8)-COLUMN($C$8)+1-(Config!$D41+Config!$E41)),0)*(1-Config!$F41))*Config!$C41</f>
        <v>0</v>
      </c>
      <c r="O18" s="126">
        <f t="array" ref="O18">((Config!$F41*Commandes!O18)+IF(ROUND((O$8-Config!$C$7)/31,0)&gt;=(Config!$D41+Config!$E41),INDEX(Commandes!$C18:Commandes!$BJ18,,COLUMN(O$8)-COLUMN($C$8)+1-(Config!$D41+Config!$E41)),0)*(1-Config!$F41))*Config!$C41</f>
        <v>0</v>
      </c>
      <c r="P18" s="126">
        <f t="array" ref="P18">((Config!$F41*Commandes!P18)+IF(ROUND((P$8-Config!$C$7)/31,0)&gt;=(Config!$D41+Config!$E41),INDEX(Commandes!$C18:Commandes!$BJ18,,COLUMN(P$8)-COLUMN($C$8)+1-(Config!$D41+Config!$E41)),0)*(1-Config!$F41))*Config!$C41</f>
        <v>0</v>
      </c>
      <c r="Q18" s="126">
        <f t="array" ref="Q18">((Config!$F41*Commandes!Q18)+IF(ROUND((Q$8-Config!$C$7)/31,0)&gt;=(Config!$D41+Config!$E41),INDEX(Commandes!$C18:Commandes!$BJ18,,COLUMN(Q$8)-COLUMN($C$8)+1-(Config!$D41+Config!$E41)),0)*(1-Config!$F41))*Config!$C41</f>
        <v>0</v>
      </c>
      <c r="R18" s="126">
        <f t="array" ref="R18">((Config!$F41*Commandes!R18)+IF(ROUND((R$8-Config!$C$7)/31,0)&gt;=(Config!$D41+Config!$E41),INDEX(Commandes!$C18:Commandes!$BJ18,,COLUMN(R$8)-COLUMN($C$8)+1-(Config!$D41+Config!$E41)),0)*(1-Config!$F41))*Config!$C41</f>
        <v>0</v>
      </c>
      <c r="S18" s="126">
        <f t="array" ref="S18">((Config!$F41*Commandes!S18)+IF(ROUND((S$8-Config!$C$7)/31,0)&gt;=(Config!$D41+Config!$E41),INDEX(Commandes!$C18:Commandes!$BJ18,,COLUMN(S$8)-COLUMN($C$8)+1-(Config!$D41+Config!$E41)),0)*(1-Config!$F41))*Config!$C41</f>
        <v>0</v>
      </c>
      <c r="T18" s="126">
        <f t="array" ref="T18">((Config!$F41*Commandes!T18)+IF(ROUND((T$8-Config!$C$7)/31,0)&gt;=(Config!$D41+Config!$E41),INDEX(Commandes!$C18:Commandes!$BJ18,,COLUMN(T$8)-COLUMN($C$8)+1-(Config!$D41+Config!$E41)),0)*(1-Config!$F41))*Config!$C41</f>
        <v>0</v>
      </c>
      <c r="U18" s="126">
        <f t="array" ref="U18">((Config!$F41*Commandes!U18)+IF(ROUND((U$8-Config!$C$7)/31,0)&gt;=(Config!$D41+Config!$E41),INDEX(Commandes!$C18:Commandes!$BJ18,,COLUMN(U$8)-COLUMN($C$8)+1-(Config!$D41+Config!$E41)),0)*(1-Config!$F41))*Config!$C41</f>
        <v>0</v>
      </c>
      <c r="V18" s="126">
        <f t="array" ref="V18">((Config!$F41*Commandes!V18)+IF(ROUND((V$8-Config!$C$7)/31,0)&gt;=(Config!$D41+Config!$E41),INDEX(Commandes!$C18:Commandes!$BJ18,,COLUMN(V$8)-COLUMN($C$8)+1-(Config!$D41+Config!$E41)),0)*(1-Config!$F41))*Config!$C41</f>
        <v>0</v>
      </c>
      <c r="W18" s="126">
        <f t="array" ref="W18">((Config!$F41*Commandes!W18)+IF(ROUND((W$8-Config!$C$7)/31,0)&gt;=(Config!$D41+Config!$E41),INDEX(Commandes!$C18:Commandes!$BJ18,,COLUMN(W$8)-COLUMN($C$8)+1-(Config!$D41+Config!$E41)),0)*(1-Config!$F41))*Config!$C41</f>
        <v>0</v>
      </c>
      <c r="X18" s="126">
        <f t="array" ref="X18">((Config!$F41*Commandes!X18)+IF(ROUND((X$8-Config!$C$7)/31,0)&gt;=(Config!$D41+Config!$E41),INDEX(Commandes!$C18:Commandes!$BJ18,,COLUMN(X$8)-COLUMN($C$8)+1-(Config!$D41+Config!$E41)),0)*(1-Config!$F41))*Config!$C41</f>
        <v>0</v>
      </c>
      <c r="Y18" s="126">
        <f t="array" ref="Y18">((Config!$F41*Commandes!Y18)+IF(ROUND((Y$8-Config!$C$7)/31,0)&gt;=(Config!$D41+Config!$E41),INDEX(Commandes!$C18:Commandes!$BJ18,,COLUMN(Y$8)-COLUMN($C$8)+1-(Config!$D41+Config!$E41)),0)*(1-Config!$F41))*Config!$C41</f>
        <v>0</v>
      </c>
      <c r="Z18" s="126">
        <f t="array" ref="Z18">((Config!$F41*Commandes!Z18)+IF(ROUND((Z$8-Config!$C$7)/31,0)&gt;=(Config!$D41+Config!$E41),INDEX(Commandes!$C18:Commandes!$BJ18,,COLUMN(Z$8)-COLUMN($C$8)+1-(Config!$D41+Config!$E41)),0)*(1-Config!$F41))*Config!$C41</f>
        <v>0</v>
      </c>
      <c r="AA18" s="126">
        <f t="array" ref="AA18">((Config!$F41*Commandes!AA18)+IF(ROUND((AA$8-Config!$C$7)/31,0)&gt;=(Config!$D41+Config!$E41),INDEX(Commandes!$C18:Commandes!$BJ18,,COLUMN(AA$8)-COLUMN($C$8)+1-(Config!$D41+Config!$E41)),0)*(1-Config!$F41))*Config!$C41</f>
        <v>0</v>
      </c>
      <c r="AB18" s="126">
        <f t="array" ref="AB18">((Config!$F41*Commandes!AB18)+IF(ROUND((AB$8-Config!$C$7)/31,0)&gt;=(Config!$D41+Config!$E41),INDEX(Commandes!$C18:Commandes!$BJ18,,COLUMN(AB$8)-COLUMN($C$8)+1-(Config!$D41+Config!$E41)),0)*(1-Config!$F41))*Config!$C41</f>
        <v>0</v>
      </c>
      <c r="AC18" s="126">
        <f t="array" ref="AC18">((Config!$F41*Commandes!AC18)+IF(ROUND((AC$8-Config!$C$7)/31,0)&gt;=(Config!$D41+Config!$E41),INDEX(Commandes!$C18:Commandes!$BJ18,,COLUMN(AC$8)-COLUMN($C$8)+1-(Config!$D41+Config!$E41)),0)*(1-Config!$F41))*Config!$C41</f>
        <v>0</v>
      </c>
      <c r="AD18" s="126">
        <f t="array" ref="AD18">((Config!$F41*Commandes!AD18)+IF(ROUND((AD$8-Config!$C$7)/31,0)&gt;=(Config!$D41+Config!$E41),INDEX(Commandes!$C18:Commandes!$BJ18,,COLUMN(AD$8)-COLUMN($C$8)+1-(Config!$D41+Config!$E41)),0)*(1-Config!$F41))*Config!$C41</f>
        <v>0</v>
      </c>
      <c r="AE18" s="126">
        <f t="array" ref="AE18">((Config!$F41*Commandes!AE18)+IF(ROUND((AE$8-Config!$C$7)/31,0)&gt;=(Config!$D41+Config!$E41),INDEX(Commandes!$C18:Commandes!$BJ18,,COLUMN(AE$8)-COLUMN($C$8)+1-(Config!$D41+Config!$E41)),0)*(1-Config!$F41))*Config!$C41</f>
        <v>0</v>
      </c>
      <c r="AF18" s="126">
        <f t="array" ref="AF18">((Config!$F41*Commandes!AF18)+IF(ROUND((AF$8-Config!$C$7)/31,0)&gt;=(Config!$D41+Config!$E41),INDEX(Commandes!$C18:Commandes!$BJ18,,COLUMN(AF$8)-COLUMN($C$8)+1-(Config!$D41+Config!$E41)),0)*(1-Config!$F41))*Config!$C41</f>
        <v>0</v>
      </c>
      <c r="AG18" s="126">
        <f t="array" ref="AG18">((Config!$F41*Commandes!AG18)+IF(ROUND((AG$8-Config!$C$7)/31,0)&gt;=(Config!$D41+Config!$E41),INDEX(Commandes!$C18:Commandes!$BJ18,,COLUMN(AG$8)-COLUMN($C$8)+1-(Config!$D41+Config!$E41)),0)*(1-Config!$F41))*Config!$C41</f>
        <v>0</v>
      </c>
      <c r="AH18" s="126">
        <f t="array" ref="AH18">((Config!$F41*Commandes!AH18)+IF(ROUND((AH$8-Config!$C$7)/31,0)&gt;=(Config!$D41+Config!$E41),INDEX(Commandes!$C18:Commandes!$BJ18,,COLUMN(AH$8)-COLUMN($C$8)+1-(Config!$D41+Config!$E41)),0)*(1-Config!$F41))*Config!$C41</f>
        <v>0</v>
      </c>
      <c r="AI18" s="126">
        <f t="array" ref="AI18">((Config!$F41*Commandes!AI18)+IF(ROUND((AI$8-Config!$C$7)/31,0)&gt;=(Config!$D41+Config!$E41),INDEX(Commandes!$C18:Commandes!$BJ18,,COLUMN(AI$8)-COLUMN($C$8)+1-(Config!$D41+Config!$E41)),0)*(1-Config!$F41))*Config!$C41</f>
        <v>0</v>
      </c>
      <c r="AJ18" s="126">
        <f t="array" ref="AJ18">((Config!$F41*Commandes!AJ18)+IF(ROUND((AJ$8-Config!$C$7)/31,0)&gt;=(Config!$D41+Config!$E41),INDEX(Commandes!$C18:Commandes!$BJ18,,COLUMN(AJ$8)-COLUMN($C$8)+1-(Config!$D41+Config!$E41)),0)*(1-Config!$F41))*Config!$C41</f>
        <v>0</v>
      </c>
      <c r="AK18" s="126">
        <f t="array" ref="AK18">((Config!$F41*Commandes!AK18)+IF(ROUND((AK$8-Config!$C$7)/31,0)&gt;=(Config!$D41+Config!$E41),INDEX(Commandes!$C18:Commandes!$BJ18,,COLUMN(AK$8)-COLUMN($C$8)+1-(Config!$D41+Config!$E41)),0)*(1-Config!$F41))*Config!$C41</f>
        <v>0</v>
      </c>
      <c r="AL18" s="126">
        <f t="array" ref="AL18">((Config!$F41*Commandes!AL18)+IF(ROUND((AL$8-Config!$C$7)/31,0)&gt;=(Config!$D41+Config!$E41),INDEX(Commandes!$C18:Commandes!$BJ18,,COLUMN(AL$8)-COLUMN($C$8)+1-(Config!$D41+Config!$E41)),0)*(1-Config!$F41))*Config!$C41</f>
        <v>0</v>
      </c>
      <c r="AM18" s="126">
        <f t="array" ref="AM18">((Config!$F41*Commandes!AM18)+IF(ROUND((AM$8-Config!$C$7)/31,0)&gt;=(Config!$D41+Config!$E41),INDEX(Commandes!$C18:Commandes!$BJ18,,COLUMN(AM$8)-COLUMN($C$8)+1-(Config!$D41+Config!$E41)),0)*(1-Config!$F41))*Config!$C41</f>
        <v>0</v>
      </c>
      <c r="AN18" s="126">
        <f t="array" ref="AN18">((Config!$F41*Commandes!AN18)+IF(ROUND((AN$8-Config!$C$7)/31,0)&gt;=(Config!$D41+Config!$E41),INDEX(Commandes!$C18:Commandes!$BJ18,,COLUMN(AN$8)-COLUMN($C$8)+1-(Config!$D41+Config!$E41)),0)*(1-Config!$F41))*Config!$C41</f>
        <v>0</v>
      </c>
      <c r="AO18" s="126">
        <f t="array" ref="AO18">((Config!$F41*Commandes!AO18)+IF(ROUND((AO$8-Config!$C$7)/31,0)&gt;=(Config!$D41+Config!$E41),INDEX(Commandes!$C18:Commandes!$BJ18,,COLUMN(AO$8)-COLUMN($C$8)+1-(Config!$D41+Config!$E41)),0)*(1-Config!$F41))*Config!$C41</f>
        <v>0</v>
      </c>
      <c r="AP18" s="126">
        <f t="array" ref="AP18">((Config!$F41*Commandes!AP18)+IF(ROUND((AP$8-Config!$C$7)/31,0)&gt;=(Config!$D41+Config!$E41),INDEX(Commandes!$C18:Commandes!$BJ18,,COLUMN(AP$8)-COLUMN($C$8)+1-(Config!$D41+Config!$E41)),0)*(1-Config!$F41))*Config!$C41</f>
        <v>0</v>
      </c>
      <c r="AQ18" s="126">
        <f t="array" ref="AQ18">((Config!$F41*Commandes!AQ18)+IF(ROUND((AQ$8-Config!$C$7)/31,0)&gt;=(Config!$D41+Config!$E41),INDEX(Commandes!$C18:Commandes!$BJ18,,COLUMN(AQ$8)-COLUMN($C$8)+1-(Config!$D41+Config!$E41)),0)*(1-Config!$F41))*Config!$C41</f>
        <v>0</v>
      </c>
      <c r="AR18" s="126">
        <f t="array" ref="AR18">((Config!$F41*Commandes!AR18)+IF(ROUND((AR$8-Config!$C$7)/31,0)&gt;=(Config!$D41+Config!$E41),INDEX(Commandes!$C18:Commandes!$BJ18,,COLUMN(AR$8)-COLUMN($C$8)+1-(Config!$D41+Config!$E41)),0)*(1-Config!$F41))*Config!$C41</f>
        <v>0</v>
      </c>
      <c r="AS18" s="126">
        <f t="array" ref="AS18">((Config!$F41*Commandes!AS18)+IF(ROUND((AS$8-Config!$C$7)/31,0)&gt;=(Config!$D41+Config!$E41),INDEX(Commandes!$C18:Commandes!$BJ18,,COLUMN(AS$8)-COLUMN($C$8)+1-(Config!$D41+Config!$E41)),0)*(1-Config!$F41))*Config!$C41</f>
        <v>0</v>
      </c>
      <c r="AT18" s="126">
        <f t="array" ref="AT18">((Config!$F41*Commandes!AT18)+IF(ROUND((AT$8-Config!$C$7)/31,0)&gt;=(Config!$D41+Config!$E41),INDEX(Commandes!$C18:Commandes!$BJ18,,COLUMN(AT$8)-COLUMN($C$8)+1-(Config!$D41+Config!$E41)),0)*(1-Config!$F41))*Config!$C41</f>
        <v>0</v>
      </c>
      <c r="AU18" s="126">
        <f t="array" ref="AU18">((Config!$F41*Commandes!AU18)+IF(ROUND((AU$8-Config!$C$7)/31,0)&gt;=(Config!$D41+Config!$E41),INDEX(Commandes!$C18:Commandes!$BJ18,,COLUMN(AU$8)-COLUMN($C$8)+1-(Config!$D41+Config!$E41)),0)*(1-Config!$F41))*Config!$C41</f>
        <v>0</v>
      </c>
      <c r="AV18" s="126">
        <f t="array" ref="AV18">((Config!$F41*Commandes!AV18)+IF(ROUND((AV$8-Config!$C$7)/31,0)&gt;=(Config!$D41+Config!$E41),INDEX(Commandes!$C18:Commandes!$BJ18,,COLUMN(AV$8)-COLUMN($C$8)+1-(Config!$D41+Config!$E41)),0)*(1-Config!$F41))*Config!$C41</f>
        <v>0</v>
      </c>
      <c r="AW18" s="126">
        <f t="array" ref="AW18">((Config!$F41*Commandes!AW18)+IF(ROUND((AW$8-Config!$C$7)/31,0)&gt;=(Config!$D41+Config!$E41),INDEX(Commandes!$C18:Commandes!$BJ18,,COLUMN(AW$8)-COLUMN($C$8)+1-(Config!$D41+Config!$E41)),0)*(1-Config!$F41))*Config!$C41</f>
        <v>0</v>
      </c>
      <c r="AX18" s="126">
        <f t="array" ref="AX18">((Config!$F41*Commandes!AX18)+IF(ROUND((AX$8-Config!$C$7)/31,0)&gt;=(Config!$D41+Config!$E41),INDEX(Commandes!$C18:Commandes!$BJ18,,COLUMN(AX$8)-COLUMN($C$8)+1-(Config!$D41+Config!$E41)),0)*(1-Config!$F41))*Config!$C41</f>
        <v>0</v>
      </c>
      <c r="AY18" s="126">
        <f t="array" ref="AY18">((Config!$F41*Commandes!AY18)+IF(ROUND((AY$8-Config!$C$7)/31,0)&gt;=(Config!$D41+Config!$E41),INDEX(Commandes!$C18:Commandes!$BJ18,,COLUMN(AY$8)-COLUMN($C$8)+1-(Config!$D41+Config!$E41)),0)*(1-Config!$F41))*Config!$C41</f>
        <v>0</v>
      </c>
      <c r="AZ18" s="126">
        <f t="array" ref="AZ18">((Config!$F41*Commandes!AZ18)+IF(ROUND((AZ$8-Config!$C$7)/31,0)&gt;=(Config!$D41+Config!$E41),INDEX(Commandes!$C18:Commandes!$BJ18,,COLUMN(AZ$8)-COLUMN($C$8)+1-(Config!$D41+Config!$E41)),0)*(1-Config!$F41))*Config!$C41</f>
        <v>0</v>
      </c>
      <c r="BA18" s="126">
        <f t="array" ref="BA18">((Config!$F41*Commandes!BA18)+IF(ROUND((BA$8-Config!$C$7)/31,0)&gt;=(Config!$D41+Config!$E41),INDEX(Commandes!$C18:Commandes!$BJ18,,COLUMN(BA$8)-COLUMN($C$8)+1-(Config!$D41+Config!$E41)),0)*(1-Config!$F41))*Config!$C41</f>
        <v>0</v>
      </c>
      <c r="BB18" s="126">
        <f t="array" ref="BB18">((Config!$F41*Commandes!BB18)+IF(ROUND((BB$8-Config!$C$7)/31,0)&gt;=(Config!$D41+Config!$E41),INDEX(Commandes!$C18:Commandes!$BJ18,,COLUMN(BB$8)-COLUMN($C$8)+1-(Config!$D41+Config!$E41)),0)*(1-Config!$F41))*Config!$C41</f>
        <v>0</v>
      </c>
      <c r="BC18" s="126">
        <f t="array" ref="BC18">((Config!$F41*Commandes!BC18)+IF(ROUND((BC$8-Config!$C$7)/31,0)&gt;=(Config!$D41+Config!$E41),INDEX(Commandes!$C18:Commandes!$BJ18,,COLUMN(BC$8)-COLUMN($C$8)+1-(Config!$D41+Config!$E41)),0)*(1-Config!$F41))*Config!$C41</f>
        <v>0</v>
      </c>
      <c r="BD18" s="126">
        <f t="array" ref="BD18">((Config!$F41*Commandes!BD18)+IF(ROUND((BD$8-Config!$C$7)/31,0)&gt;=(Config!$D41+Config!$E41),INDEX(Commandes!$C18:Commandes!$BJ18,,COLUMN(BD$8)-COLUMN($C$8)+1-(Config!$D41+Config!$E41)),0)*(1-Config!$F41))*Config!$C41</f>
        <v>0</v>
      </c>
      <c r="BE18" s="126">
        <f t="array" ref="BE18">((Config!$F41*Commandes!BE18)+IF(ROUND((BE$8-Config!$C$7)/31,0)&gt;=(Config!$D41+Config!$E41),INDEX(Commandes!$C18:Commandes!$BJ18,,COLUMN(BE$8)-COLUMN($C$8)+1-(Config!$D41+Config!$E41)),0)*(1-Config!$F41))*Config!$C41</f>
        <v>0</v>
      </c>
      <c r="BF18" s="126">
        <f t="array" ref="BF18">((Config!$F41*Commandes!BF18)+IF(ROUND((BF$8-Config!$C$7)/31,0)&gt;=(Config!$D41+Config!$E41),INDEX(Commandes!$C18:Commandes!$BJ18,,COLUMN(BF$8)-COLUMN($C$8)+1-(Config!$D41+Config!$E41)),0)*(1-Config!$F41))*Config!$C41</f>
        <v>0</v>
      </c>
      <c r="BG18" s="126">
        <f t="array" ref="BG18">((Config!$F41*Commandes!BG18)+IF(ROUND((BG$8-Config!$C$7)/31,0)&gt;=(Config!$D41+Config!$E41),INDEX(Commandes!$C18:Commandes!$BJ18,,COLUMN(BG$8)-COLUMN($C$8)+1-(Config!$D41+Config!$E41)),0)*(1-Config!$F41))*Config!$C41</f>
        <v>0</v>
      </c>
      <c r="BH18" s="126">
        <f t="array" ref="BH18">((Config!$F41*Commandes!BH18)+IF(ROUND((BH$8-Config!$C$7)/31,0)&gt;=(Config!$D41+Config!$E41),INDEX(Commandes!$C18:Commandes!$BJ18,,COLUMN(BH$8)-COLUMN($C$8)+1-(Config!$D41+Config!$E41)),0)*(1-Config!$F41))*Config!$C41</f>
        <v>0</v>
      </c>
      <c r="BI18" s="126">
        <f t="array" ref="BI18">((Config!$F41*Commandes!BI18)+IF(ROUND((BI$8-Config!$C$7)/31,0)&gt;=(Config!$D41+Config!$E41),INDEX(Commandes!$C18:Commandes!$BJ18,,COLUMN(BI$8)-COLUMN($C$8)+1-(Config!$D41+Config!$E41)),0)*(1-Config!$F41))*Config!$C41</f>
        <v>0</v>
      </c>
      <c r="BJ18" s="126">
        <f t="array" ref="BJ18">((Config!$F41*Commandes!BJ18)+IF(ROUND((BJ$8-Config!$C$7)/31,0)&gt;=(Config!$D41+Config!$E41),INDEX(Commandes!$C18:Commandes!$BJ18,,COLUMN(BJ$8)-COLUMN($C$8)+1-(Config!$D41+Config!$E41)),0)*(1-Config!$F41))*Config!$C41</f>
        <v>0</v>
      </c>
      <c r="BK18" s="17"/>
    </row>
    <row r="19">
      <c r="A19" s="1"/>
      <c r="B19" s="125" t="str">
        <f>Config!$B$24</f>
        <v/>
      </c>
      <c r="C19" s="126">
        <f t="array" ref="C19">((Config!$F42*Commandes!C19)+IF(ROUND((C$8-Config!$C$7)/31,0)&gt;=(Config!$D42+Config!$E42),INDEX(Commandes!$C19:Commandes!$BJ19,,COLUMN(C$8)-COLUMN($C$8)+1-(Config!$D42+Config!$E42)),0)*(1-Config!$F42))*Config!$C42</f>
        <v>0</v>
      </c>
      <c r="D19" s="126">
        <f t="array" ref="D19">((Config!$F42*Commandes!D19)+IF(ROUND((D$8-Config!$C$7)/31,0)&gt;=(Config!$D42+Config!$E42),INDEX(Commandes!$C19:Commandes!$BJ19,,COLUMN(D$8)-COLUMN($C$8)+1-(Config!$D42+Config!$E42)),0)*(1-Config!$F42))*Config!$C42</f>
        <v>0</v>
      </c>
      <c r="E19" s="126">
        <f t="array" ref="E19">((Config!$F42*Commandes!E19)+IF(ROUND((E$8-Config!$C$7)/31,0)&gt;=(Config!$D42+Config!$E42),INDEX(Commandes!$C19:Commandes!$BJ19,,COLUMN(E$8)-COLUMN($C$8)+1-(Config!$D42+Config!$E42)),0)*(1-Config!$F42))*Config!$C42</f>
        <v>0</v>
      </c>
      <c r="F19" s="126">
        <f t="array" ref="F19">((Config!$F42*Commandes!F19)+IF(ROUND((F$8-Config!$C$7)/31,0)&gt;=(Config!$D42+Config!$E42),INDEX(Commandes!$C19:Commandes!$BJ19,,COLUMN(F$8)-COLUMN($C$8)+1-(Config!$D42+Config!$E42)),0)*(1-Config!$F42))*Config!$C42</f>
        <v>0</v>
      </c>
      <c r="G19" s="126">
        <f t="array" ref="G19">((Config!$F42*Commandes!G19)+IF(ROUND((G$8-Config!$C$7)/31,0)&gt;=(Config!$D42+Config!$E42),INDEX(Commandes!$C19:Commandes!$BJ19,,COLUMN(G$8)-COLUMN($C$8)+1-(Config!$D42+Config!$E42)),0)*(1-Config!$F42))*Config!$C42</f>
        <v>0</v>
      </c>
      <c r="H19" s="126">
        <f t="array" ref="H19">((Config!$F42*Commandes!H19)+IF(ROUND((H$8-Config!$C$7)/31,0)&gt;=(Config!$D42+Config!$E42),INDEX(Commandes!$C19:Commandes!$BJ19,,COLUMN(H$8)-COLUMN($C$8)+1-(Config!$D42+Config!$E42)),0)*(1-Config!$F42))*Config!$C42</f>
        <v>0</v>
      </c>
      <c r="I19" s="126">
        <f t="array" ref="I19">((Config!$F42*Commandes!I19)+IF(ROUND((I$8-Config!$C$7)/31,0)&gt;=(Config!$D42+Config!$E42),INDEX(Commandes!$C19:Commandes!$BJ19,,COLUMN(I$8)-COLUMN($C$8)+1-(Config!$D42+Config!$E42)),0)*(1-Config!$F42))*Config!$C42</f>
        <v>0</v>
      </c>
      <c r="J19" s="126">
        <f t="array" ref="J19">((Config!$F42*Commandes!J19)+IF(ROUND((J$8-Config!$C$7)/31,0)&gt;=(Config!$D42+Config!$E42),INDEX(Commandes!$C19:Commandes!$BJ19,,COLUMN(J$8)-COLUMN($C$8)+1-(Config!$D42+Config!$E42)),0)*(1-Config!$F42))*Config!$C42</f>
        <v>0</v>
      </c>
      <c r="K19" s="126">
        <f t="array" ref="K19">((Config!$F42*Commandes!K19)+IF(ROUND((K$8-Config!$C$7)/31,0)&gt;=(Config!$D42+Config!$E42),INDEX(Commandes!$C19:Commandes!$BJ19,,COLUMN(K$8)-COLUMN($C$8)+1-(Config!$D42+Config!$E42)),0)*(1-Config!$F42))*Config!$C42</f>
        <v>0</v>
      </c>
      <c r="L19" s="126">
        <f t="array" ref="L19">((Config!$F42*Commandes!L19)+IF(ROUND((L$8-Config!$C$7)/31,0)&gt;=(Config!$D42+Config!$E42),INDEX(Commandes!$C19:Commandes!$BJ19,,COLUMN(L$8)-COLUMN($C$8)+1-(Config!$D42+Config!$E42)),0)*(1-Config!$F42))*Config!$C42</f>
        <v>0</v>
      </c>
      <c r="M19" s="126">
        <f t="array" ref="M19">((Config!$F42*Commandes!M19)+IF(ROUND((M$8-Config!$C$7)/31,0)&gt;=(Config!$D42+Config!$E42),INDEX(Commandes!$C19:Commandes!$BJ19,,COLUMN(M$8)-COLUMN($C$8)+1-(Config!$D42+Config!$E42)),0)*(1-Config!$F42))*Config!$C42</f>
        <v>0</v>
      </c>
      <c r="N19" s="126">
        <f t="array" ref="N19">((Config!$F42*Commandes!N19)+IF(ROUND((N$8-Config!$C$7)/31,0)&gt;=(Config!$D42+Config!$E42),INDEX(Commandes!$C19:Commandes!$BJ19,,COLUMN(N$8)-COLUMN($C$8)+1-(Config!$D42+Config!$E42)),0)*(1-Config!$F42))*Config!$C42</f>
        <v>0</v>
      </c>
      <c r="O19" s="126">
        <f t="array" ref="O19">((Config!$F42*Commandes!O19)+IF(ROUND((O$8-Config!$C$7)/31,0)&gt;=(Config!$D42+Config!$E42),INDEX(Commandes!$C19:Commandes!$BJ19,,COLUMN(O$8)-COLUMN($C$8)+1-(Config!$D42+Config!$E42)),0)*(1-Config!$F42))*Config!$C42</f>
        <v>0</v>
      </c>
      <c r="P19" s="126">
        <f t="array" ref="P19">((Config!$F42*Commandes!P19)+IF(ROUND((P$8-Config!$C$7)/31,0)&gt;=(Config!$D42+Config!$E42),INDEX(Commandes!$C19:Commandes!$BJ19,,COLUMN(P$8)-COLUMN($C$8)+1-(Config!$D42+Config!$E42)),0)*(1-Config!$F42))*Config!$C42</f>
        <v>0</v>
      </c>
      <c r="Q19" s="126">
        <f t="array" ref="Q19">((Config!$F42*Commandes!Q19)+IF(ROUND((Q$8-Config!$C$7)/31,0)&gt;=(Config!$D42+Config!$E42),INDEX(Commandes!$C19:Commandes!$BJ19,,COLUMN(Q$8)-COLUMN($C$8)+1-(Config!$D42+Config!$E42)),0)*(1-Config!$F42))*Config!$C42</f>
        <v>0</v>
      </c>
      <c r="R19" s="126">
        <f t="array" ref="R19">((Config!$F42*Commandes!R19)+IF(ROUND((R$8-Config!$C$7)/31,0)&gt;=(Config!$D42+Config!$E42),INDEX(Commandes!$C19:Commandes!$BJ19,,COLUMN(R$8)-COLUMN($C$8)+1-(Config!$D42+Config!$E42)),0)*(1-Config!$F42))*Config!$C42</f>
        <v>0</v>
      </c>
      <c r="S19" s="126">
        <f t="array" ref="S19">((Config!$F42*Commandes!S19)+IF(ROUND((S$8-Config!$C$7)/31,0)&gt;=(Config!$D42+Config!$E42),INDEX(Commandes!$C19:Commandes!$BJ19,,COLUMN(S$8)-COLUMN($C$8)+1-(Config!$D42+Config!$E42)),0)*(1-Config!$F42))*Config!$C42</f>
        <v>0</v>
      </c>
      <c r="T19" s="126">
        <f t="array" ref="T19">((Config!$F42*Commandes!T19)+IF(ROUND((T$8-Config!$C$7)/31,0)&gt;=(Config!$D42+Config!$E42),INDEX(Commandes!$C19:Commandes!$BJ19,,COLUMN(T$8)-COLUMN($C$8)+1-(Config!$D42+Config!$E42)),0)*(1-Config!$F42))*Config!$C42</f>
        <v>0</v>
      </c>
      <c r="U19" s="126">
        <f t="array" ref="U19">((Config!$F42*Commandes!U19)+IF(ROUND((U$8-Config!$C$7)/31,0)&gt;=(Config!$D42+Config!$E42),INDEX(Commandes!$C19:Commandes!$BJ19,,COLUMN(U$8)-COLUMN($C$8)+1-(Config!$D42+Config!$E42)),0)*(1-Config!$F42))*Config!$C42</f>
        <v>0</v>
      </c>
      <c r="V19" s="126">
        <f t="array" ref="V19">((Config!$F42*Commandes!V19)+IF(ROUND((V$8-Config!$C$7)/31,0)&gt;=(Config!$D42+Config!$E42),INDEX(Commandes!$C19:Commandes!$BJ19,,COLUMN(V$8)-COLUMN($C$8)+1-(Config!$D42+Config!$E42)),0)*(1-Config!$F42))*Config!$C42</f>
        <v>0</v>
      </c>
      <c r="W19" s="126">
        <f t="array" ref="W19">((Config!$F42*Commandes!W19)+IF(ROUND((W$8-Config!$C$7)/31,0)&gt;=(Config!$D42+Config!$E42),INDEX(Commandes!$C19:Commandes!$BJ19,,COLUMN(W$8)-COLUMN($C$8)+1-(Config!$D42+Config!$E42)),0)*(1-Config!$F42))*Config!$C42</f>
        <v>0</v>
      </c>
      <c r="X19" s="126">
        <f t="array" ref="X19">((Config!$F42*Commandes!X19)+IF(ROUND((X$8-Config!$C$7)/31,0)&gt;=(Config!$D42+Config!$E42),INDEX(Commandes!$C19:Commandes!$BJ19,,COLUMN(X$8)-COLUMN($C$8)+1-(Config!$D42+Config!$E42)),0)*(1-Config!$F42))*Config!$C42</f>
        <v>0</v>
      </c>
      <c r="Y19" s="126">
        <f t="array" ref="Y19">((Config!$F42*Commandes!Y19)+IF(ROUND((Y$8-Config!$C$7)/31,0)&gt;=(Config!$D42+Config!$E42),INDEX(Commandes!$C19:Commandes!$BJ19,,COLUMN(Y$8)-COLUMN($C$8)+1-(Config!$D42+Config!$E42)),0)*(1-Config!$F42))*Config!$C42</f>
        <v>0</v>
      </c>
      <c r="Z19" s="126">
        <f t="array" ref="Z19">((Config!$F42*Commandes!Z19)+IF(ROUND((Z$8-Config!$C$7)/31,0)&gt;=(Config!$D42+Config!$E42),INDEX(Commandes!$C19:Commandes!$BJ19,,COLUMN(Z$8)-COLUMN($C$8)+1-(Config!$D42+Config!$E42)),0)*(1-Config!$F42))*Config!$C42</f>
        <v>0</v>
      </c>
      <c r="AA19" s="126">
        <f t="array" ref="AA19">((Config!$F42*Commandes!AA19)+IF(ROUND((AA$8-Config!$C$7)/31,0)&gt;=(Config!$D42+Config!$E42),INDEX(Commandes!$C19:Commandes!$BJ19,,COLUMN(AA$8)-COLUMN($C$8)+1-(Config!$D42+Config!$E42)),0)*(1-Config!$F42))*Config!$C42</f>
        <v>0</v>
      </c>
      <c r="AB19" s="126">
        <f t="array" ref="AB19">((Config!$F42*Commandes!AB19)+IF(ROUND((AB$8-Config!$C$7)/31,0)&gt;=(Config!$D42+Config!$E42),INDEX(Commandes!$C19:Commandes!$BJ19,,COLUMN(AB$8)-COLUMN($C$8)+1-(Config!$D42+Config!$E42)),0)*(1-Config!$F42))*Config!$C42</f>
        <v>0</v>
      </c>
      <c r="AC19" s="126">
        <f t="array" ref="AC19">((Config!$F42*Commandes!AC19)+IF(ROUND((AC$8-Config!$C$7)/31,0)&gt;=(Config!$D42+Config!$E42),INDEX(Commandes!$C19:Commandes!$BJ19,,COLUMN(AC$8)-COLUMN($C$8)+1-(Config!$D42+Config!$E42)),0)*(1-Config!$F42))*Config!$C42</f>
        <v>0</v>
      </c>
      <c r="AD19" s="126">
        <f t="array" ref="AD19">((Config!$F42*Commandes!AD19)+IF(ROUND((AD$8-Config!$C$7)/31,0)&gt;=(Config!$D42+Config!$E42),INDEX(Commandes!$C19:Commandes!$BJ19,,COLUMN(AD$8)-COLUMN($C$8)+1-(Config!$D42+Config!$E42)),0)*(1-Config!$F42))*Config!$C42</f>
        <v>0</v>
      </c>
      <c r="AE19" s="126">
        <f t="array" ref="AE19">((Config!$F42*Commandes!AE19)+IF(ROUND((AE$8-Config!$C$7)/31,0)&gt;=(Config!$D42+Config!$E42),INDEX(Commandes!$C19:Commandes!$BJ19,,COLUMN(AE$8)-COLUMN($C$8)+1-(Config!$D42+Config!$E42)),0)*(1-Config!$F42))*Config!$C42</f>
        <v>0</v>
      </c>
      <c r="AF19" s="126">
        <f t="array" ref="AF19">((Config!$F42*Commandes!AF19)+IF(ROUND((AF$8-Config!$C$7)/31,0)&gt;=(Config!$D42+Config!$E42),INDEX(Commandes!$C19:Commandes!$BJ19,,COLUMN(AF$8)-COLUMN($C$8)+1-(Config!$D42+Config!$E42)),0)*(1-Config!$F42))*Config!$C42</f>
        <v>0</v>
      </c>
      <c r="AG19" s="126">
        <f t="array" ref="AG19">((Config!$F42*Commandes!AG19)+IF(ROUND((AG$8-Config!$C$7)/31,0)&gt;=(Config!$D42+Config!$E42),INDEX(Commandes!$C19:Commandes!$BJ19,,COLUMN(AG$8)-COLUMN($C$8)+1-(Config!$D42+Config!$E42)),0)*(1-Config!$F42))*Config!$C42</f>
        <v>0</v>
      </c>
      <c r="AH19" s="126">
        <f t="array" ref="AH19">((Config!$F42*Commandes!AH19)+IF(ROUND((AH$8-Config!$C$7)/31,0)&gt;=(Config!$D42+Config!$E42),INDEX(Commandes!$C19:Commandes!$BJ19,,COLUMN(AH$8)-COLUMN($C$8)+1-(Config!$D42+Config!$E42)),0)*(1-Config!$F42))*Config!$C42</f>
        <v>0</v>
      </c>
      <c r="AI19" s="126">
        <f t="array" ref="AI19">((Config!$F42*Commandes!AI19)+IF(ROUND((AI$8-Config!$C$7)/31,0)&gt;=(Config!$D42+Config!$E42),INDEX(Commandes!$C19:Commandes!$BJ19,,COLUMN(AI$8)-COLUMN($C$8)+1-(Config!$D42+Config!$E42)),0)*(1-Config!$F42))*Config!$C42</f>
        <v>0</v>
      </c>
      <c r="AJ19" s="126">
        <f t="array" ref="AJ19">((Config!$F42*Commandes!AJ19)+IF(ROUND((AJ$8-Config!$C$7)/31,0)&gt;=(Config!$D42+Config!$E42),INDEX(Commandes!$C19:Commandes!$BJ19,,COLUMN(AJ$8)-COLUMN($C$8)+1-(Config!$D42+Config!$E42)),0)*(1-Config!$F42))*Config!$C42</f>
        <v>0</v>
      </c>
      <c r="AK19" s="126">
        <f t="array" ref="AK19">((Config!$F42*Commandes!AK19)+IF(ROUND((AK$8-Config!$C$7)/31,0)&gt;=(Config!$D42+Config!$E42),INDEX(Commandes!$C19:Commandes!$BJ19,,COLUMN(AK$8)-COLUMN($C$8)+1-(Config!$D42+Config!$E42)),0)*(1-Config!$F42))*Config!$C42</f>
        <v>0</v>
      </c>
      <c r="AL19" s="126">
        <f t="array" ref="AL19">((Config!$F42*Commandes!AL19)+IF(ROUND((AL$8-Config!$C$7)/31,0)&gt;=(Config!$D42+Config!$E42),INDEX(Commandes!$C19:Commandes!$BJ19,,COLUMN(AL$8)-COLUMN($C$8)+1-(Config!$D42+Config!$E42)),0)*(1-Config!$F42))*Config!$C42</f>
        <v>0</v>
      </c>
      <c r="AM19" s="126">
        <f t="array" ref="AM19">((Config!$F42*Commandes!AM19)+IF(ROUND((AM$8-Config!$C$7)/31,0)&gt;=(Config!$D42+Config!$E42),INDEX(Commandes!$C19:Commandes!$BJ19,,COLUMN(AM$8)-COLUMN($C$8)+1-(Config!$D42+Config!$E42)),0)*(1-Config!$F42))*Config!$C42</f>
        <v>0</v>
      </c>
      <c r="AN19" s="126">
        <f t="array" ref="AN19">((Config!$F42*Commandes!AN19)+IF(ROUND((AN$8-Config!$C$7)/31,0)&gt;=(Config!$D42+Config!$E42),INDEX(Commandes!$C19:Commandes!$BJ19,,COLUMN(AN$8)-COLUMN($C$8)+1-(Config!$D42+Config!$E42)),0)*(1-Config!$F42))*Config!$C42</f>
        <v>0</v>
      </c>
      <c r="AO19" s="126">
        <f t="array" ref="AO19">((Config!$F42*Commandes!AO19)+IF(ROUND((AO$8-Config!$C$7)/31,0)&gt;=(Config!$D42+Config!$E42),INDEX(Commandes!$C19:Commandes!$BJ19,,COLUMN(AO$8)-COLUMN($C$8)+1-(Config!$D42+Config!$E42)),0)*(1-Config!$F42))*Config!$C42</f>
        <v>0</v>
      </c>
      <c r="AP19" s="126">
        <f t="array" ref="AP19">((Config!$F42*Commandes!AP19)+IF(ROUND((AP$8-Config!$C$7)/31,0)&gt;=(Config!$D42+Config!$E42),INDEX(Commandes!$C19:Commandes!$BJ19,,COLUMN(AP$8)-COLUMN($C$8)+1-(Config!$D42+Config!$E42)),0)*(1-Config!$F42))*Config!$C42</f>
        <v>0</v>
      </c>
      <c r="AQ19" s="126">
        <f t="array" ref="AQ19">((Config!$F42*Commandes!AQ19)+IF(ROUND((AQ$8-Config!$C$7)/31,0)&gt;=(Config!$D42+Config!$E42),INDEX(Commandes!$C19:Commandes!$BJ19,,COLUMN(AQ$8)-COLUMN($C$8)+1-(Config!$D42+Config!$E42)),0)*(1-Config!$F42))*Config!$C42</f>
        <v>0</v>
      </c>
      <c r="AR19" s="126">
        <f t="array" ref="AR19">((Config!$F42*Commandes!AR19)+IF(ROUND((AR$8-Config!$C$7)/31,0)&gt;=(Config!$D42+Config!$E42),INDEX(Commandes!$C19:Commandes!$BJ19,,COLUMN(AR$8)-COLUMN($C$8)+1-(Config!$D42+Config!$E42)),0)*(1-Config!$F42))*Config!$C42</f>
        <v>0</v>
      </c>
      <c r="AS19" s="126">
        <f t="array" ref="AS19">((Config!$F42*Commandes!AS19)+IF(ROUND((AS$8-Config!$C$7)/31,0)&gt;=(Config!$D42+Config!$E42),INDEX(Commandes!$C19:Commandes!$BJ19,,COLUMN(AS$8)-COLUMN($C$8)+1-(Config!$D42+Config!$E42)),0)*(1-Config!$F42))*Config!$C42</f>
        <v>0</v>
      </c>
      <c r="AT19" s="126">
        <f t="array" ref="AT19">((Config!$F42*Commandes!AT19)+IF(ROUND((AT$8-Config!$C$7)/31,0)&gt;=(Config!$D42+Config!$E42),INDEX(Commandes!$C19:Commandes!$BJ19,,COLUMN(AT$8)-COLUMN($C$8)+1-(Config!$D42+Config!$E42)),0)*(1-Config!$F42))*Config!$C42</f>
        <v>0</v>
      </c>
      <c r="AU19" s="126">
        <f t="array" ref="AU19">((Config!$F42*Commandes!AU19)+IF(ROUND((AU$8-Config!$C$7)/31,0)&gt;=(Config!$D42+Config!$E42),INDEX(Commandes!$C19:Commandes!$BJ19,,COLUMN(AU$8)-COLUMN($C$8)+1-(Config!$D42+Config!$E42)),0)*(1-Config!$F42))*Config!$C42</f>
        <v>0</v>
      </c>
      <c r="AV19" s="126">
        <f t="array" ref="AV19">((Config!$F42*Commandes!AV19)+IF(ROUND((AV$8-Config!$C$7)/31,0)&gt;=(Config!$D42+Config!$E42),INDEX(Commandes!$C19:Commandes!$BJ19,,COLUMN(AV$8)-COLUMN($C$8)+1-(Config!$D42+Config!$E42)),0)*(1-Config!$F42))*Config!$C42</f>
        <v>0</v>
      </c>
      <c r="AW19" s="126">
        <f t="array" ref="AW19">((Config!$F42*Commandes!AW19)+IF(ROUND((AW$8-Config!$C$7)/31,0)&gt;=(Config!$D42+Config!$E42),INDEX(Commandes!$C19:Commandes!$BJ19,,COLUMN(AW$8)-COLUMN($C$8)+1-(Config!$D42+Config!$E42)),0)*(1-Config!$F42))*Config!$C42</f>
        <v>0</v>
      </c>
      <c r="AX19" s="126">
        <f t="array" ref="AX19">((Config!$F42*Commandes!AX19)+IF(ROUND((AX$8-Config!$C$7)/31,0)&gt;=(Config!$D42+Config!$E42),INDEX(Commandes!$C19:Commandes!$BJ19,,COLUMN(AX$8)-COLUMN($C$8)+1-(Config!$D42+Config!$E42)),0)*(1-Config!$F42))*Config!$C42</f>
        <v>0</v>
      </c>
      <c r="AY19" s="126">
        <f t="array" ref="AY19">((Config!$F42*Commandes!AY19)+IF(ROUND((AY$8-Config!$C$7)/31,0)&gt;=(Config!$D42+Config!$E42),INDEX(Commandes!$C19:Commandes!$BJ19,,COLUMN(AY$8)-COLUMN($C$8)+1-(Config!$D42+Config!$E42)),0)*(1-Config!$F42))*Config!$C42</f>
        <v>0</v>
      </c>
      <c r="AZ19" s="126">
        <f t="array" ref="AZ19">((Config!$F42*Commandes!AZ19)+IF(ROUND((AZ$8-Config!$C$7)/31,0)&gt;=(Config!$D42+Config!$E42),INDEX(Commandes!$C19:Commandes!$BJ19,,COLUMN(AZ$8)-COLUMN($C$8)+1-(Config!$D42+Config!$E42)),0)*(1-Config!$F42))*Config!$C42</f>
        <v>0</v>
      </c>
      <c r="BA19" s="126">
        <f t="array" ref="BA19">((Config!$F42*Commandes!BA19)+IF(ROUND((BA$8-Config!$C$7)/31,0)&gt;=(Config!$D42+Config!$E42),INDEX(Commandes!$C19:Commandes!$BJ19,,COLUMN(BA$8)-COLUMN($C$8)+1-(Config!$D42+Config!$E42)),0)*(1-Config!$F42))*Config!$C42</f>
        <v>0</v>
      </c>
      <c r="BB19" s="126">
        <f t="array" ref="BB19">((Config!$F42*Commandes!BB19)+IF(ROUND((BB$8-Config!$C$7)/31,0)&gt;=(Config!$D42+Config!$E42),INDEX(Commandes!$C19:Commandes!$BJ19,,COLUMN(BB$8)-COLUMN($C$8)+1-(Config!$D42+Config!$E42)),0)*(1-Config!$F42))*Config!$C42</f>
        <v>0</v>
      </c>
      <c r="BC19" s="126">
        <f t="array" ref="BC19">((Config!$F42*Commandes!BC19)+IF(ROUND((BC$8-Config!$C$7)/31,0)&gt;=(Config!$D42+Config!$E42),INDEX(Commandes!$C19:Commandes!$BJ19,,COLUMN(BC$8)-COLUMN($C$8)+1-(Config!$D42+Config!$E42)),0)*(1-Config!$F42))*Config!$C42</f>
        <v>0</v>
      </c>
      <c r="BD19" s="126">
        <f t="array" ref="BD19">((Config!$F42*Commandes!BD19)+IF(ROUND((BD$8-Config!$C$7)/31,0)&gt;=(Config!$D42+Config!$E42),INDEX(Commandes!$C19:Commandes!$BJ19,,COLUMN(BD$8)-COLUMN($C$8)+1-(Config!$D42+Config!$E42)),0)*(1-Config!$F42))*Config!$C42</f>
        <v>0</v>
      </c>
      <c r="BE19" s="126">
        <f t="array" ref="BE19">((Config!$F42*Commandes!BE19)+IF(ROUND((BE$8-Config!$C$7)/31,0)&gt;=(Config!$D42+Config!$E42),INDEX(Commandes!$C19:Commandes!$BJ19,,COLUMN(BE$8)-COLUMN($C$8)+1-(Config!$D42+Config!$E42)),0)*(1-Config!$F42))*Config!$C42</f>
        <v>0</v>
      </c>
      <c r="BF19" s="126">
        <f t="array" ref="BF19">((Config!$F42*Commandes!BF19)+IF(ROUND((BF$8-Config!$C$7)/31,0)&gt;=(Config!$D42+Config!$E42),INDEX(Commandes!$C19:Commandes!$BJ19,,COLUMN(BF$8)-COLUMN($C$8)+1-(Config!$D42+Config!$E42)),0)*(1-Config!$F42))*Config!$C42</f>
        <v>0</v>
      </c>
      <c r="BG19" s="126">
        <f t="array" ref="BG19">((Config!$F42*Commandes!BG19)+IF(ROUND((BG$8-Config!$C$7)/31,0)&gt;=(Config!$D42+Config!$E42),INDEX(Commandes!$C19:Commandes!$BJ19,,COLUMN(BG$8)-COLUMN($C$8)+1-(Config!$D42+Config!$E42)),0)*(1-Config!$F42))*Config!$C42</f>
        <v>0</v>
      </c>
      <c r="BH19" s="126">
        <f t="array" ref="BH19">((Config!$F42*Commandes!BH19)+IF(ROUND((BH$8-Config!$C$7)/31,0)&gt;=(Config!$D42+Config!$E42),INDEX(Commandes!$C19:Commandes!$BJ19,,COLUMN(BH$8)-COLUMN($C$8)+1-(Config!$D42+Config!$E42)),0)*(1-Config!$F42))*Config!$C42</f>
        <v>0</v>
      </c>
      <c r="BI19" s="126">
        <f t="array" ref="BI19">((Config!$F42*Commandes!BI19)+IF(ROUND((BI$8-Config!$C$7)/31,0)&gt;=(Config!$D42+Config!$E42),INDEX(Commandes!$C19:Commandes!$BJ19,,COLUMN(BI$8)-COLUMN($C$8)+1-(Config!$D42+Config!$E42)),0)*(1-Config!$F42))*Config!$C42</f>
        <v>0</v>
      </c>
      <c r="BJ19" s="126">
        <f t="array" ref="BJ19">((Config!$F42*Commandes!BJ19)+IF(ROUND((BJ$8-Config!$C$7)/31,0)&gt;=(Config!$D42+Config!$E42),INDEX(Commandes!$C19:Commandes!$BJ19,,COLUMN(BJ$8)-COLUMN($C$8)+1-(Config!$D42+Config!$E42)),0)*(1-Config!$F42))*Config!$C42</f>
        <v>0</v>
      </c>
      <c r="BK19" s="17"/>
    </row>
    <row r="20">
      <c r="A20" s="1"/>
      <c r="B20" s="125" t="str">
        <f>Config!$B$25</f>
        <v/>
      </c>
      <c r="C20" s="126">
        <f t="array" ref="C20">((Config!$F43*Commandes!C20)+IF(ROUND((C$8-Config!$C$7)/31,0)&gt;=(Config!$D43+Config!$E43),INDEX(Commandes!$C20:Commandes!$BJ20,,COLUMN(C$8)-COLUMN($C$8)+1-(Config!$D43+Config!$E43)),0)*(1-Config!$F43))*Config!$C43</f>
        <v>0</v>
      </c>
      <c r="D20" s="126">
        <f t="array" ref="D20">((Config!$F43*Commandes!D20)+IF(ROUND((D$8-Config!$C$7)/31,0)&gt;=(Config!$D43+Config!$E43),INDEX(Commandes!$C20:Commandes!$BJ20,,COLUMN(D$8)-COLUMN($C$8)+1-(Config!$D43+Config!$E43)),0)*(1-Config!$F43))*Config!$C43</f>
        <v>0</v>
      </c>
      <c r="E20" s="126">
        <f t="array" ref="E20">((Config!$F43*Commandes!E20)+IF(ROUND((E$8-Config!$C$7)/31,0)&gt;=(Config!$D43+Config!$E43),INDEX(Commandes!$C20:Commandes!$BJ20,,COLUMN(E$8)-COLUMN($C$8)+1-(Config!$D43+Config!$E43)),0)*(1-Config!$F43))*Config!$C43</f>
        <v>0</v>
      </c>
      <c r="F20" s="126">
        <f t="array" ref="F20">((Config!$F43*Commandes!F20)+IF(ROUND((F$8-Config!$C$7)/31,0)&gt;=(Config!$D43+Config!$E43),INDEX(Commandes!$C20:Commandes!$BJ20,,COLUMN(F$8)-COLUMN($C$8)+1-(Config!$D43+Config!$E43)),0)*(1-Config!$F43))*Config!$C43</f>
        <v>0</v>
      </c>
      <c r="G20" s="126">
        <f t="array" ref="G20">((Config!$F43*Commandes!G20)+IF(ROUND((G$8-Config!$C$7)/31,0)&gt;=(Config!$D43+Config!$E43),INDEX(Commandes!$C20:Commandes!$BJ20,,COLUMN(G$8)-COLUMN($C$8)+1-(Config!$D43+Config!$E43)),0)*(1-Config!$F43))*Config!$C43</f>
        <v>0</v>
      </c>
      <c r="H20" s="126">
        <f t="array" ref="H20">((Config!$F43*Commandes!H20)+IF(ROUND((H$8-Config!$C$7)/31,0)&gt;=(Config!$D43+Config!$E43),INDEX(Commandes!$C20:Commandes!$BJ20,,COLUMN(H$8)-COLUMN($C$8)+1-(Config!$D43+Config!$E43)),0)*(1-Config!$F43))*Config!$C43</f>
        <v>0</v>
      </c>
      <c r="I20" s="126">
        <f t="array" ref="I20">((Config!$F43*Commandes!I20)+IF(ROUND((I$8-Config!$C$7)/31,0)&gt;=(Config!$D43+Config!$E43),INDEX(Commandes!$C20:Commandes!$BJ20,,COLUMN(I$8)-COLUMN($C$8)+1-(Config!$D43+Config!$E43)),0)*(1-Config!$F43))*Config!$C43</f>
        <v>0</v>
      </c>
      <c r="J20" s="126">
        <f t="array" ref="J20">((Config!$F43*Commandes!J20)+IF(ROUND((J$8-Config!$C$7)/31,0)&gt;=(Config!$D43+Config!$E43),INDEX(Commandes!$C20:Commandes!$BJ20,,COLUMN(J$8)-COLUMN($C$8)+1-(Config!$D43+Config!$E43)),0)*(1-Config!$F43))*Config!$C43</f>
        <v>0</v>
      </c>
      <c r="K20" s="126">
        <f t="array" ref="K20">((Config!$F43*Commandes!K20)+IF(ROUND((K$8-Config!$C$7)/31,0)&gt;=(Config!$D43+Config!$E43),INDEX(Commandes!$C20:Commandes!$BJ20,,COLUMN(K$8)-COLUMN($C$8)+1-(Config!$D43+Config!$E43)),0)*(1-Config!$F43))*Config!$C43</f>
        <v>0</v>
      </c>
      <c r="L20" s="126">
        <f t="array" ref="L20">((Config!$F43*Commandes!L20)+IF(ROUND((L$8-Config!$C$7)/31,0)&gt;=(Config!$D43+Config!$E43),INDEX(Commandes!$C20:Commandes!$BJ20,,COLUMN(L$8)-COLUMN($C$8)+1-(Config!$D43+Config!$E43)),0)*(1-Config!$F43))*Config!$C43</f>
        <v>0</v>
      </c>
      <c r="M20" s="126">
        <f t="array" ref="M20">((Config!$F43*Commandes!M20)+IF(ROUND((M$8-Config!$C$7)/31,0)&gt;=(Config!$D43+Config!$E43),INDEX(Commandes!$C20:Commandes!$BJ20,,COLUMN(M$8)-COLUMN($C$8)+1-(Config!$D43+Config!$E43)),0)*(1-Config!$F43))*Config!$C43</f>
        <v>0</v>
      </c>
      <c r="N20" s="126">
        <f t="array" ref="N20">((Config!$F43*Commandes!N20)+IF(ROUND((N$8-Config!$C$7)/31,0)&gt;=(Config!$D43+Config!$E43),INDEX(Commandes!$C20:Commandes!$BJ20,,COLUMN(N$8)-COLUMN($C$8)+1-(Config!$D43+Config!$E43)),0)*(1-Config!$F43))*Config!$C43</f>
        <v>0</v>
      </c>
      <c r="O20" s="126">
        <f t="array" ref="O20">((Config!$F43*Commandes!O20)+IF(ROUND((O$8-Config!$C$7)/31,0)&gt;=(Config!$D43+Config!$E43),INDEX(Commandes!$C20:Commandes!$BJ20,,COLUMN(O$8)-COLUMN($C$8)+1-(Config!$D43+Config!$E43)),0)*(1-Config!$F43))*Config!$C43</f>
        <v>0</v>
      </c>
      <c r="P20" s="126">
        <f t="array" ref="P20">((Config!$F43*Commandes!P20)+IF(ROUND((P$8-Config!$C$7)/31,0)&gt;=(Config!$D43+Config!$E43),INDEX(Commandes!$C20:Commandes!$BJ20,,COLUMN(P$8)-COLUMN($C$8)+1-(Config!$D43+Config!$E43)),0)*(1-Config!$F43))*Config!$C43</f>
        <v>0</v>
      </c>
      <c r="Q20" s="126">
        <f t="array" ref="Q20">((Config!$F43*Commandes!Q20)+IF(ROUND((Q$8-Config!$C$7)/31,0)&gt;=(Config!$D43+Config!$E43),INDEX(Commandes!$C20:Commandes!$BJ20,,COLUMN(Q$8)-COLUMN($C$8)+1-(Config!$D43+Config!$E43)),0)*(1-Config!$F43))*Config!$C43</f>
        <v>0</v>
      </c>
      <c r="R20" s="126">
        <f t="array" ref="R20">((Config!$F43*Commandes!R20)+IF(ROUND((R$8-Config!$C$7)/31,0)&gt;=(Config!$D43+Config!$E43),INDEX(Commandes!$C20:Commandes!$BJ20,,COLUMN(R$8)-COLUMN($C$8)+1-(Config!$D43+Config!$E43)),0)*(1-Config!$F43))*Config!$C43</f>
        <v>0</v>
      </c>
      <c r="S20" s="126">
        <f t="array" ref="S20">((Config!$F43*Commandes!S20)+IF(ROUND((S$8-Config!$C$7)/31,0)&gt;=(Config!$D43+Config!$E43),INDEX(Commandes!$C20:Commandes!$BJ20,,COLUMN(S$8)-COLUMN($C$8)+1-(Config!$D43+Config!$E43)),0)*(1-Config!$F43))*Config!$C43</f>
        <v>0</v>
      </c>
      <c r="T20" s="126">
        <f t="array" ref="T20">((Config!$F43*Commandes!T20)+IF(ROUND((T$8-Config!$C$7)/31,0)&gt;=(Config!$D43+Config!$E43),INDEX(Commandes!$C20:Commandes!$BJ20,,COLUMN(T$8)-COLUMN($C$8)+1-(Config!$D43+Config!$E43)),0)*(1-Config!$F43))*Config!$C43</f>
        <v>0</v>
      </c>
      <c r="U20" s="126">
        <f t="array" ref="U20">((Config!$F43*Commandes!U20)+IF(ROUND((U$8-Config!$C$7)/31,0)&gt;=(Config!$D43+Config!$E43),INDEX(Commandes!$C20:Commandes!$BJ20,,COLUMN(U$8)-COLUMN($C$8)+1-(Config!$D43+Config!$E43)),0)*(1-Config!$F43))*Config!$C43</f>
        <v>0</v>
      </c>
      <c r="V20" s="126">
        <f t="array" ref="V20">((Config!$F43*Commandes!V20)+IF(ROUND((V$8-Config!$C$7)/31,0)&gt;=(Config!$D43+Config!$E43),INDEX(Commandes!$C20:Commandes!$BJ20,,COLUMN(V$8)-COLUMN($C$8)+1-(Config!$D43+Config!$E43)),0)*(1-Config!$F43))*Config!$C43</f>
        <v>0</v>
      </c>
      <c r="W20" s="126">
        <f t="array" ref="W20">((Config!$F43*Commandes!W20)+IF(ROUND((W$8-Config!$C$7)/31,0)&gt;=(Config!$D43+Config!$E43),INDEX(Commandes!$C20:Commandes!$BJ20,,COLUMN(W$8)-COLUMN($C$8)+1-(Config!$D43+Config!$E43)),0)*(1-Config!$F43))*Config!$C43</f>
        <v>0</v>
      </c>
      <c r="X20" s="126">
        <f t="array" ref="X20">((Config!$F43*Commandes!X20)+IF(ROUND((X$8-Config!$C$7)/31,0)&gt;=(Config!$D43+Config!$E43),INDEX(Commandes!$C20:Commandes!$BJ20,,COLUMN(X$8)-COLUMN($C$8)+1-(Config!$D43+Config!$E43)),0)*(1-Config!$F43))*Config!$C43</f>
        <v>0</v>
      </c>
      <c r="Y20" s="126">
        <f t="array" ref="Y20">((Config!$F43*Commandes!Y20)+IF(ROUND((Y$8-Config!$C$7)/31,0)&gt;=(Config!$D43+Config!$E43),INDEX(Commandes!$C20:Commandes!$BJ20,,COLUMN(Y$8)-COLUMN($C$8)+1-(Config!$D43+Config!$E43)),0)*(1-Config!$F43))*Config!$C43</f>
        <v>0</v>
      </c>
      <c r="Z20" s="126">
        <f t="array" ref="Z20">((Config!$F43*Commandes!Z20)+IF(ROUND((Z$8-Config!$C$7)/31,0)&gt;=(Config!$D43+Config!$E43),INDEX(Commandes!$C20:Commandes!$BJ20,,COLUMN(Z$8)-COLUMN($C$8)+1-(Config!$D43+Config!$E43)),0)*(1-Config!$F43))*Config!$C43</f>
        <v>0</v>
      </c>
      <c r="AA20" s="126">
        <f t="array" ref="AA20">((Config!$F43*Commandes!AA20)+IF(ROUND((AA$8-Config!$C$7)/31,0)&gt;=(Config!$D43+Config!$E43),INDEX(Commandes!$C20:Commandes!$BJ20,,COLUMN(AA$8)-COLUMN($C$8)+1-(Config!$D43+Config!$E43)),0)*(1-Config!$F43))*Config!$C43</f>
        <v>0</v>
      </c>
      <c r="AB20" s="126">
        <f t="array" ref="AB20">((Config!$F43*Commandes!AB20)+IF(ROUND((AB$8-Config!$C$7)/31,0)&gt;=(Config!$D43+Config!$E43),INDEX(Commandes!$C20:Commandes!$BJ20,,COLUMN(AB$8)-COLUMN($C$8)+1-(Config!$D43+Config!$E43)),0)*(1-Config!$F43))*Config!$C43</f>
        <v>0</v>
      </c>
      <c r="AC20" s="126">
        <f t="array" ref="AC20">((Config!$F43*Commandes!AC20)+IF(ROUND((AC$8-Config!$C$7)/31,0)&gt;=(Config!$D43+Config!$E43),INDEX(Commandes!$C20:Commandes!$BJ20,,COLUMN(AC$8)-COLUMN($C$8)+1-(Config!$D43+Config!$E43)),0)*(1-Config!$F43))*Config!$C43</f>
        <v>0</v>
      </c>
      <c r="AD20" s="126">
        <f t="array" ref="AD20">((Config!$F43*Commandes!AD20)+IF(ROUND((AD$8-Config!$C$7)/31,0)&gt;=(Config!$D43+Config!$E43),INDEX(Commandes!$C20:Commandes!$BJ20,,COLUMN(AD$8)-COLUMN($C$8)+1-(Config!$D43+Config!$E43)),0)*(1-Config!$F43))*Config!$C43</f>
        <v>0</v>
      </c>
      <c r="AE20" s="126">
        <f t="array" ref="AE20">((Config!$F43*Commandes!AE20)+IF(ROUND((AE$8-Config!$C$7)/31,0)&gt;=(Config!$D43+Config!$E43),INDEX(Commandes!$C20:Commandes!$BJ20,,COLUMN(AE$8)-COLUMN($C$8)+1-(Config!$D43+Config!$E43)),0)*(1-Config!$F43))*Config!$C43</f>
        <v>0</v>
      </c>
      <c r="AF20" s="126">
        <f t="array" ref="AF20">((Config!$F43*Commandes!AF20)+IF(ROUND((AF$8-Config!$C$7)/31,0)&gt;=(Config!$D43+Config!$E43),INDEX(Commandes!$C20:Commandes!$BJ20,,COLUMN(AF$8)-COLUMN($C$8)+1-(Config!$D43+Config!$E43)),0)*(1-Config!$F43))*Config!$C43</f>
        <v>0</v>
      </c>
      <c r="AG20" s="126">
        <f t="array" ref="AG20">((Config!$F43*Commandes!AG20)+IF(ROUND((AG$8-Config!$C$7)/31,0)&gt;=(Config!$D43+Config!$E43),INDEX(Commandes!$C20:Commandes!$BJ20,,COLUMN(AG$8)-COLUMN($C$8)+1-(Config!$D43+Config!$E43)),0)*(1-Config!$F43))*Config!$C43</f>
        <v>0</v>
      </c>
      <c r="AH20" s="126">
        <f t="array" ref="AH20">((Config!$F43*Commandes!AH20)+IF(ROUND((AH$8-Config!$C$7)/31,0)&gt;=(Config!$D43+Config!$E43),INDEX(Commandes!$C20:Commandes!$BJ20,,COLUMN(AH$8)-COLUMN($C$8)+1-(Config!$D43+Config!$E43)),0)*(1-Config!$F43))*Config!$C43</f>
        <v>0</v>
      </c>
      <c r="AI20" s="126">
        <f t="array" ref="AI20">((Config!$F43*Commandes!AI20)+IF(ROUND((AI$8-Config!$C$7)/31,0)&gt;=(Config!$D43+Config!$E43),INDEX(Commandes!$C20:Commandes!$BJ20,,COLUMN(AI$8)-COLUMN($C$8)+1-(Config!$D43+Config!$E43)),0)*(1-Config!$F43))*Config!$C43</f>
        <v>0</v>
      </c>
      <c r="AJ20" s="126">
        <f t="array" ref="AJ20">((Config!$F43*Commandes!AJ20)+IF(ROUND((AJ$8-Config!$C$7)/31,0)&gt;=(Config!$D43+Config!$E43),INDEX(Commandes!$C20:Commandes!$BJ20,,COLUMN(AJ$8)-COLUMN($C$8)+1-(Config!$D43+Config!$E43)),0)*(1-Config!$F43))*Config!$C43</f>
        <v>0</v>
      </c>
      <c r="AK20" s="126">
        <f t="array" ref="AK20">((Config!$F43*Commandes!AK20)+IF(ROUND((AK$8-Config!$C$7)/31,0)&gt;=(Config!$D43+Config!$E43),INDEX(Commandes!$C20:Commandes!$BJ20,,COLUMN(AK$8)-COLUMN($C$8)+1-(Config!$D43+Config!$E43)),0)*(1-Config!$F43))*Config!$C43</f>
        <v>0</v>
      </c>
      <c r="AL20" s="126">
        <f t="array" ref="AL20">((Config!$F43*Commandes!AL20)+IF(ROUND((AL$8-Config!$C$7)/31,0)&gt;=(Config!$D43+Config!$E43),INDEX(Commandes!$C20:Commandes!$BJ20,,COLUMN(AL$8)-COLUMN($C$8)+1-(Config!$D43+Config!$E43)),0)*(1-Config!$F43))*Config!$C43</f>
        <v>0</v>
      </c>
      <c r="AM20" s="126">
        <f t="array" ref="AM20">((Config!$F43*Commandes!AM20)+IF(ROUND((AM$8-Config!$C$7)/31,0)&gt;=(Config!$D43+Config!$E43),INDEX(Commandes!$C20:Commandes!$BJ20,,COLUMN(AM$8)-COLUMN($C$8)+1-(Config!$D43+Config!$E43)),0)*(1-Config!$F43))*Config!$C43</f>
        <v>0</v>
      </c>
      <c r="AN20" s="126">
        <f t="array" ref="AN20">((Config!$F43*Commandes!AN20)+IF(ROUND((AN$8-Config!$C$7)/31,0)&gt;=(Config!$D43+Config!$E43),INDEX(Commandes!$C20:Commandes!$BJ20,,COLUMN(AN$8)-COLUMN($C$8)+1-(Config!$D43+Config!$E43)),0)*(1-Config!$F43))*Config!$C43</f>
        <v>0</v>
      </c>
      <c r="AO20" s="126">
        <f t="array" ref="AO20">((Config!$F43*Commandes!AO20)+IF(ROUND((AO$8-Config!$C$7)/31,0)&gt;=(Config!$D43+Config!$E43),INDEX(Commandes!$C20:Commandes!$BJ20,,COLUMN(AO$8)-COLUMN($C$8)+1-(Config!$D43+Config!$E43)),0)*(1-Config!$F43))*Config!$C43</f>
        <v>0</v>
      </c>
      <c r="AP20" s="126">
        <f t="array" ref="AP20">((Config!$F43*Commandes!AP20)+IF(ROUND((AP$8-Config!$C$7)/31,0)&gt;=(Config!$D43+Config!$E43),INDEX(Commandes!$C20:Commandes!$BJ20,,COLUMN(AP$8)-COLUMN($C$8)+1-(Config!$D43+Config!$E43)),0)*(1-Config!$F43))*Config!$C43</f>
        <v>0</v>
      </c>
      <c r="AQ20" s="126">
        <f t="array" ref="AQ20">((Config!$F43*Commandes!AQ20)+IF(ROUND((AQ$8-Config!$C$7)/31,0)&gt;=(Config!$D43+Config!$E43),INDEX(Commandes!$C20:Commandes!$BJ20,,COLUMN(AQ$8)-COLUMN($C$8)+1-(Config!$D43+Config!$E43)),0)*(1-Config!$F43))*Config!$C43</f>
        <v>0</v>
      </c>
      <c r="AR20" s="126">
        <f t="array" ref="AR20">((Config!$F43*Commandes!AR20)+IF(ROUND((AR$8-Config!$C$7)/31,0)&gt;=(Config!$D43+Config!$E43),INDEX(Commandes!$C20:Commandes!$BJ20,,COLUMN(AR$8)-COLUMN($C$8)+1-(Config!$D43+Config!$E43)),0)*(1-Config!$F43))*Config!$C43</f>
        <v>0</v>
      </c>
      <c r="AS20" s="126">
        <f t="array" ref="AS20">((Config!$F43*Commandes!AS20)+IF(ROUND((AS$8-Config!$C$7)/31,0)&gt;=(Config!$D43+Config!$E43),INDEX(Commandes!$C20:Commandes!$BJ20,,COLUMN(AS$8)-COLUMN($C$8)+1-(Config!$D43+Config!$E43)),0)*(1-Config!$F43))*Config!$C43</f>
        <v>0</v>
      </c>
      <c r="AT20" s="126">
        <f t="array" ref="AT20">((Config!$F43*Commandes!AT20)+IF(ROUND((AT$8-Config!$C$7)/31,0)&gt;=(Config!$D43+Config!$E43),INDEX(Commandes!$C20:Commandes!$BJ20,,COLUMN(AT$8)-COLUMN($C$8)+1-(Config!$D43+Config!$E43)),0)*(1-Config!$F43))*Config!$C43</f>
        <v>0</v>
      </c>
      <c r="AU20" s="126">
        <f t="array" ref="AU20">((Config!$F43*Commandes!AU20)+IF(ROUND((AU$8-Config!$C$7)/31,0)&gt;=(Config!$D43+Config!$E43),INDEX(Commandes!$C20:Commandes!$BJ20,,COLUMN(AU$8)-COLUMN($C$8)+1-(Config!$D43+Config!$E43)),0)*(1-Config!$F43))*Config!$C43</f>
        <v>0</v>
      </c>
      <c r="AV20" s="126">
        <f t="array" ref="AV20">((Config!$F43*Commandes!AV20)+IF(ROUND((AV$8-Config!$C$7)/31,0)&gt;=(Config!$D43+Config!$E43),INDEX(Commandes!$C20:Commandes!$BJ20,,COLUMN(AV$8)-COLUMN($C$8)+1-(Config!$D43+Config!$E43)),0)*(1-Config!$F43))*Config!$C43</f>
        <v>0</v>
      </c>
      <c r="AW20" s="126">
        <f t="array" ref="AW20">((Config!$F43*Commandes!AW20)+IF(ROUND((AW$8-Config!$C$7)/31,0)&gt;=(Config!$D43+Config!$E43),INDEX(Commandes!$C20:Commandes!$BJ20,,COLUMN(AW$8)-COLUMN($C$8)+1-(Config!$D43+Config!$E43)),0)*(1-Config!$F43))*Config!$C43</f>
        <v>0</v>
      </c>
      <c r="AX20" s="126">
        <f t="array" ref="AX20">((Config!$F43*Commandes!AX20)+IF(ROUND((AX$8-Config!$C$7)/31,0)&gt;=(Config!$D43+Config!$E43),INDEX(Commandes!$C20:Commandes!$BJ20,,COLUMN(AX$8)-COLUMN($C$8)+1-(Config!$D43+Config!$E43)),0)*(1-Config!$F43))*Config!$C43</f>
        <v>0</v>
      </c>
      <c r="AY20" s="126">
        <f t="array" ref="AY20">((Config!$F43*Commandes!AY20)+IF(ROUND((AY$8-Config!$C$7)/31,0)&gt;=(Config!$D43+Config!$E43),INDEX(Commandes!$C20:Commandes!$BJ20,,COLUMN(AY$8)-COLUMN($C$8)+1-(Config!$D43+Config!$E43)),0)*(1-Config!$F43))*Config!$C43</f>
        <v>0</v>
      </c>
      <c r="AZ20" s="126">
        <f t="array" ref="AZ20">((Config!$F43*Commandes!AZ20)+IF(ROUND((AZ$8-Config!$C$7)/31,0)&gt;=(Config!$D43+Config!$E43),INDEX(Commandes!$C20:Commandes!$BJ20,,COLUMN(AZ$8)-COLUMN($C$8)+1-(Config!$D43+Config!$E43)),0)*(1-Config!$F43))*Config!$C43</f>
        <v>0</v>
      </c>
      <c r="BA20" s="126">
        <f t="array" ref="BA20">((Config!$F43*Commandes!BA20)+IF(ROUND((BA$8-Config!$C$7)/31,0)&gt;=(Config!$D43+Config!$E43),INDEX(Commandes!$C20:Commandes!$BJ20,,COLUMN(BA$8)-COLUMN($C$8)+1-(Config!$D43+Config!$E43)),0)*(1-Config!$F43))*Config!$C43</f>
        <v>0</v>
      </c>
      <c r="BB20" s="126">
        <f t="array" ref="BB20">((Config!$F43*Commandes!BB20)+IF(ROUND((BB$8-Config!$C$7)/31,0)&gt;=(Config!$D43+Config!$E43),INDEX(Commandes!$C20:Commandes!$BJ20,,COLUMN(BB$8)-COLUMN($C$8)+1-(Config!$D43+Config!$E43)),0)*(1-Config!$F43))*Config!$C43</f>
        <v>0</v>
      </c>
      <c r="BC20" s="126">
        <f t="array" ref="BC20">((Config!$F43*Commandes!BC20)+IF(ROUND((BC$8-Config!$C$7)/31,0)&gt;=(Config!$D43+Config!$E43),INDEX(Commandes!$C20:Commandes!$BJ20,,COLUMN(BC$8)-COLUMN($C$8)+1-(Config!$D43+Config!$E43)),0)*(1-Config!$F43))*Config!$C43</f>
        <v>0</v>
      </c>
      <c r="BD20" s="126">
        <f t="array" ref="BD20">((Config!$F43*Commandes!BD20)+IF(ROUND((BD$8-Config!$C$7)/31,0)&gt;=(Config!$D43+Config!$E43),INDEX(Commandes!$C20:Commandes!$BJ20,,COLUMN(BD$8)-COLUMN($C$8)+1-(Config!$D43+Config!$E43)),0)*(1-Config!$F43))*Config!$C43</f>
        <v>0</v>
      </c>
      <c r="BE20" s="126">
        <f t="array" ref="BE20">((Config!$F43*Commandes!BE20)+IF(ROUND((BE$8-Config!$C$7)/31,0)&gt;=(Config!$D43+Config!$E43),INDEX(Commandes!$C20:Commandes!$BJ20,,COLUMN(BE$8)-COLUMN($C$8)+1-(Config!$D43+Config!$E43)),0)*(1-Config!$F43))*Config!$C43</f>
        <v>0</v>
      </c>
      <c r="BF20" s="126">
        <f t="array" ref="BF20">((Config!$F43*Commandes!BF20)+IF(ROUND((BF$8-Config!$C$7)/31,0)&gt;=(Config!$D43+Config!$E43),INDEX(Commandes!$C20:Commandes!$BJ20,,COLUMN(BF$8)-COLUMN($C$8)+1-(Config!$D43+Config!$E43)),0)*(1-Config!$F43))*Config!$C43</f>
        <v>0</v>
      </c>
      <c r="BG20" s="126">
        <f t="array" ref="BG20">((Config!$F43*Commandes!BG20)+IF(ROUND((BG$8-Config!$C$7)/31,0)&gt;=(Config!$D43+Config!$E43),INDEX(Commandes!$C20:Commandes!$BJ20,,COLUMN(BG$8)-COLUMN($C$8)+1-(Config!$D43+Config!$E43)),0)*(1-Config!$F43))*Config!$C43</f>
        <v>0</v>
      </c>
      <c r="BH20" s="126">
        <f t="array" ref="BH20">((Config!$F43*Commandes!BH20)+IF(ROUND((BH$8-Config!$C$7)/31,0)&gt;=(Config!$D43+Config!$E43),INDEX(Commandes!$C20:Commandes!$BJ20,,COLUMN(BH$8)-COLUMN($C$8)+1-(Config!$D43+Config!$E43)),0)*(1-Config!$F43))*Config!$C43</f>
        <v>0</v>
      </c>
      <c r="BI20" s="126">
        <f t="array" ref="BI20">((Config!$F43*Commandes!BI20)+IF(ROUND((BI$8-Config!$C$7)/31,0)&gt;=(Config!$D43+Config!$E43),INDEX(Commandes!$C20:Commandes!$BJ20,,COLUMN(BI$8)-COLUMN($C$8)+1-(Config!$D43+Config!$E43)),0)*(1-Config!$F43))*Config!$C43</f>
        <v>0</v>
      </c>
      <c r="BJ20" s="126">
        <f t="array" ref="BJ20">((Config!$F43*Commandes!BJ20)+IF(ROUND((BJ$8-Config!$C$7)/31,0)&gt;=(Config!$D43+Config!$E43),INDEX(Commandes!$C20:Commandes!$BJ20,,COLUMN(BJ$8)-COLUMN($C$8)+1-(Config!$D43+Config!$E43)),0)*(1-Config!$F43))*Config!$C43</f>
        <v>0</v>
      </c>
      <c r="BK20" s="17"/>
    </row>
    <row r="21" ht="15.75" customHeight="1">
      <c r="A21" s="1"/>
      <c r="B21" s="119"/>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row>
    <row r="22" ht="15.75" customHeight="1">
      <c r="A22" s="1"/>
      <c r="B22" s="123" t="s">
        <v>91</v>
      </c>
      <c r="C22" s="126">
        <f t="shared" ref="C22:BJ22" si="2">SUM(C9:C20)</f>
        <v>0</v>
      </c>
      <c r="D22" s="126">
        <f t="shared" si="2"/>
        <v>0</v>
      </c>
      <c r="E22" s="126">
        <f t="shared" si="2"/>
        <v>1700000</v>
      </c>
      <c r="F22" s="126">
        <f t="shared" si="2"/>
        <v>3250000</v>
      </c>
      <c r="G22" s="126">
        <f t="shared" si="2"/>
        <v>6125000</v>
      </c>
      <c r="H22" s="126">
        <f t="shared" si="2"/>
        <v>21200000</v>
      </c>
      <c r="I22" s="126">
        <f t="shared" si="2"/>
        <v>28850000</v>
      </c>
      <c r="J22" s="126">
        <f t="shared" si="2"/>
        <v>34015000</v>
      </c>
      <c r="K22" s="126">
        <f t="shared" si="2"/>
        <v>39196500</v>
      </c>
      <c r="L22" s="126">
        <f t="shared" si="2"/>
        <v>39396150</v>
      </c>
      <c r="M22" s="126">
        <f t="shared" si="2"/>
        <v>47115765</v>
      </c>
      <c r="N22" s="126">
        <f t="shared" si="2"/>
        <v>47357341.5</v>
      </c>
      <c r="O22" s="126">
        <f t="shared" si="2"/>
        <v>63723075.65</v>
      </c>
      <c r="P22" s="126">
        <f t="shared" si="2"/>
        <v>69453844.56</v>
      </c>
      <c r="Q22" s="126">
        <f t="shared" si="2"/>
        <v>77867305.7</v>
      </c>
      <c r="R22" s="126">
        <f t="shared" si="2"/>
        <v>81509132.13</v>
      </c>
      <c r="S22" s="126">
        <f t="shared" si="2"/>
        <v>85436415.16</v>
      </c>
      <c r="T22" s="126">
        <f t="shared" si="2"/>
        <v>92220518.95</v>
      </c>
      <c r="U22" s="126">
        <f t="shared" si="2"/>
        <v>96950648.69</v>
      </c>
      <c r="V22" s="126">
        <f t="shared" si="2"/>
        <v>104738310.9</v>
      </c>
      <c r="W22" s="126">
        <f t="shared" si="2"/>
        <v>113222888.6</v>
      </c>
      <c r="X22" s="126">
        <f t="shared" si="2"/>
        <v>120078610.7</v>
      </c>
      <c r="Y22" s="126">
        <f t="shared" si="2"/>
        <v>128023263.4</v>
      </c>
      <c r="Z22" s="126">
        <f t="shared" si="2"/>
        <v>138579079.3</v>
      </c>
      <c r="AA22" s="126">
        <f t="shared" si="2"/>
        <v>158036349.1</v>
      </c>
      <c r="AB22" s="126">
        <f t="shared" si="2"/>
        <v>171170436.3</v>
      </c>
      <c r="AC22" s="126">
        <f t="shared" si="2"/>
        <v>184463045.4</v>
      </c>
      <c r="AD22" s="126">
        <f t="shared" si="2"/>
        <v>201078806.8</v>
      </c>
      <c r="AE22" s="126">
        <f t="shared" si="2"/>
        <v>221848508.5</v>
      </c>
      <c r="AF22" s="126">
        <f t="shared" si="2"/>
        <v>247810635.6</v>
      </c>
      <c r="AG22" s="126">
        <f t="shared" si="2"/>
        <v>280263294.5</v>
      </c>
      <c r="AH22" s="126">
        <f t="shared" si="2"/>
        <v>320829118.1</v>
      </c>
      <c r="AI22" s="126">
        <f t="shared" si="2"/>
        <v>371536397.6</v>
      </c>
      <c r="AJ22" s="126">
        <f t="shared" si="2"/>
        <v>434920497</v>
      </c>
      <c r="AK22" s="126">
        <f t="shared" si="2"/>
        <v>514150621.3</v>
      </c>
      <c r="AL22" s="126">
        <f t="shared" si="2"/>
        <v>268000000</v>
      </c>
      <c r="AM22" s="126">
        <f t="shared" si="2"/>
        <v>373000000</v>
      </c>
      <c r="AN22" s="126">
        <f t="shared" si="2"/>
        <v>373000000</v>
      </c>
      <c r="AO22" s="126">
        <f t="shared" si="2"/>
        <v>373000000</v>
      </c>
      <c r="AP22" s="126">
        <f t="shared" si="2"/>
        <v>418000000</v>
      </c>
      <c r="AQ22" s="126">
        <f t="shared" si="2"/>
        <v>418000000</v>
      </c>
      <c r="AR22" s="126">
        <f t="shared" si="2"/>
        <v>418000000</v>
      </c>
      <c r="AS22" s="126">
        <f t="shared" si="2"/>
        <v>523000000</v>
      </c>
      <c r="AT22" s="126">
        <f t="shared" si="2"/>
        <v>523000000</v>
      </c>
      <c r="AU22" s="126">
        <f t="shared" si="2"/>
        <v>523000000</v>
      </c>
      <c r="AV22" s="126">
        <f t="shared" si="2"/>
        <v>568000000</v>
      </c>
      <c r="AW22" s="126">
        <f t="shared" si="2"/>
        <v>568000000</v>
      </c>
      <c r="AX22" s="126">
        <f t="shared" si="2"/>
        <v>568000000</v>
      </c>
      <c r="AY22" s="126">
        <f t="shared" si="2"/>
        <v>768000000</v>
      </c>
      <c r="AZ22" s="126">
        <f t="shared" si="2"/>
        <v>768000000</v>
      </c>
      <c r="BA22" s="126">
        <f t="shared" si="2"/>
        <v>768000000</v>
      </c>
      <c r="BB22" s="126">
        <f t="shared" si="2"/>
        <v>768000000</v>
      </c>
      <c r="BC22" s="126">
        <f t="shared" si="2"/>
        <v>768000000</v>
      </c>
      <c r="BD22" s="126">
        <f t="shared" si="2"/>
        <v>768000000</v>
      </c>
      <c r="BE22" s="126">
        <f t="shared" si="2"/>
        <v>968000000</v>
      </c>
      <c r="BF22" s="126">
        <f t="shared" si="2"/>
        <v>968000000</v>
      </c>
      <c r="BG22" s="126">
        <f t="shared" si="2"/>
        <v>968000000</v>
      </c>
      <c r="BH22" s="126">
        <f t="shared" si="2"/>
        <v>968000000</v>
      </c>
      <c r="BI22" s="126">
        <f t="shared" si="2"/>
        <v>968000000</v>
      </c>
      <c r="BJ22" s="126">
        <f t="shared" si="2"/>
        <v>968000000</v>
      </c>
      <c r="BK22" s="17"/>
    </row>
    <row r="23" ht="15.75" customHeight="1">
      <c r="A23" s="1"/>
      <c r="B23" s="123" t="s">
        <v>95</v>
      </c>
      <c r="C23" s="126">
        <f>C22</f>
        <v>0</v>
      </c>
      <c r="D23" s="126">
        <f t="shared" ref="D23:N23" si="3">C23+D22</f>
        <v>0</v>
      </c>
      <c r="E23" s="126">
        <f t="shared" si="3"/>
        <v>1700000</v>
      </c>
      <c r="F23" s="126">
        <f t="shared" si="3"/>
        <v>4950000</v>
      </c>
      <c r="G23" s="126">
        <f t="shared" si="3"/>
        <v>11075000</v>
      </c>
      <c r="H23" s="126">
        <f t="shared" si="3"/>
        <v>32275000</v>
      </c>
      <c r="I23" s="126">
        <f t="shared" si="3"/>
        <v>61125000</v>
      </c>
      <c r="J23" s="126">
        <f t="shared" si="3"/>
        <v>95140000</v>
      </c>
      <c r="K23" s="126">
        <f t="shared" si="3"/>
        <v>134336500</v>
      </c>
      <c r="L23" s="126">
        <f t="shared" si="3"/>
        <v>173732650</v>
      </c>
      <c r="M23" s="126">
        <f t="shared" si="3"/>
        <v>220848415</v>
      </c>
      <c r="N23" s="127">
        <f t="shared" si="3"/>
        <v>268205756.5</v>
      </c>
      <c r="O23" s="126">
        <f>O22</f>
        <v>63723075.65</v>
      </c>
      <c r="P23" s="126">
        <f t="shared" ref="P23:Z23" si="4">O23+P22</f>
        <v>133176920.2</v>
      </c>
      <c r="Q23" s="126">
        <f t="shared" si="4"/>
        <v>211044225.9</v>
      </c>
      <c r="R23" s="126">
        <f t="shared" si="4"/>
        <v>292553358</v>
      </c>
      <c r="S23" s="126">
        <f t="shared" si="4"/>
        <v>377989773.2</v>
      </c>
      <c r="T23" s="126">
        <f t="shared" si="4"/>
        <v>470210292.2</v>
      </c>
      <c r="U23" s="126">
        <f t="shared" si="4"/>
        <v>567160940.8</v>
      </c>
      <c r="V23" s="126">
        <f t="shared" si="4"/>
        <v>671899251.7</v>
      </c>
      <c r="W23" s="126">
        <f t="shared" si="4"/>
        <v>785122140.3</v>
      </c>
      <c r="X23" s="126">
        <f t="shared" si="4"/>
        <v>905200751</v>
      </c>
      <c r="Y23" s="126">
        <f t="shared" si="4"/>
        <v>1033224014</v>
      </c>
      <c r="Z23" s="127">
        <f t="shared" si="4"/>
        <v>1171803094</v>
      </c>
      <c r="AA23" s="126">
        <f>AA22</f>
        <v>158036349.1</v>
      </c>
      <c r="AB23" s="126">
        <f t="shared" ref="AB23:AL23" si="5">AA23+AB22</f>
        <v>329206785.4</v>
      </c>
      <c r="AC23" s="126">
        <f t="shared" si="5"/>
        <v>513669830.8</v>
      </c>
      <c r="AD23" s="126">
        <f t="shared" si="5"/>
        <v>714748637.6</v>
      </c>
      <c r="AE23" s="126">
        <f t="shared" si="5"/>
        <v>936597146</v>
      </c>
      <c r="AF23" s="126">
        <f t="shared" si="5"/>
        <v>1184407782</v>
      </c>
      <c r="AG23" s="126">
        <f t="shared" si="5"/>
        <v>1464671076</v>
      </c>
      <c r="AH23" s="126">
        <f t="shared" si="5"/>
        <v>1785500194</v>
      </c>
      <c r="AI23" s="126">
        <f t="shared" si="5"/>
        <v>2157036592</v>
      </c>
      <c r="AJ23" s="126">
        <f t="shared" si="5"/>
        <v>2591957089</v>
      </c>
      <c r="AK23" s="126">
        <f t="shared" si="5"/>
        <v>3106107710</v>
      </c>
      <c r="AL23" s="127">
        <f t="shared" si="5"/>
        <v>3374107710</v>
      </c>
      <c r="AM23" s="126">
        <f>AM22</f>
        <v>373000000</v>
      </c>
      <c r="AN23" s="126">
        <f t="shared" ref="AN23:AX23" si="6">AM23+AN22</f>
        <v>746000000</v>
      </c>
      <c r="AO23" s="126">
        <f t="shared" si="6"/>
        <v>1119000000</v>
      </c>
      <c r="AP23" s="126">
        <f t="shared" si="6"/>
        <v>1537000000</v>
      </c>
      <c r="AQ23" s="126">
        <f t="shared" si="6"/>
        <v>1955000000</v>
      </c>
      <c r="AR23" s="126">
        <f t="shared" si="6"/>
        <v>2373000000</v>
      </c>
      <c r="AS23" s="126">
        <f t="shared" si="6"/>
        <v>2896000000</v>
      </c>
      <c r="AT23" s="126">
        <f t="shared" si="6"/>
        <v>3419000000</v>
      </c>
      <c r="AU23" s="126">
        <f t="shared" si="6"/>
        <v>3942000000</v>
      </c>
      <c r="AV23" s="126">
        <f t="shared" si="6"/>
        <v>4510000000</v>
      </c>
      <c r="AW23" s="126">
        <f t="shared" si="6"/>
        <v>5078000000</v>
      </c>
      <c r="AX23" s="127">
        <f t="shared" si="6"/>
        <v>5646000000</v>
      </c>
      <c r="AY23" s="126">
        <f>AY22</f>
        <v>768000000</v>
      </c>
      <c r="AZ23" s="126">
        <f t="shared" ref="AZ23:BJ23" si="7">AY23+AZ22</f>
        <v>1536000000</v>
      </c>
      <c r="BA23" s="126">
        <f t="shared" si="7"/>
        <v>2304000000</v>
      </c>
      <c r="BB23" s="126">
        <f t="shared" si="7"/>
        <v>3072000000</v>
      </c>
      <c r="BC23" s="126">
        <f t="shared" si="7"/>
        <v>3840000000</v>
      </c>
      <c r="BD23" s="126">
        <f t="shared" si="7"/>
        <v>4608000000</v>
      </c>
      <c r="BE23" s="126">
        <f t="shared" si="7"/>
        <v>5576000000</v>
      </c>
      <c r="BF23" s="126">
        <f t="shared" si="7"/>
        <v>6544000000</v>
      </c>
      <c r="BG23" s="126">
        <f t="shared" si="7"/>
        <v>7512000000</v>
      </c>
      <c r="BH23" s="126">
        <f t="shared" si="7"/>
        <v>8480000000</v>
      </c>
      <c r="BI23" s="126">
        <f t="shared" si="7"/>
        <v>9448000000</v>
      </c>
      <c r="BJ23" s="127">
        <f t="shared" si="7"/>
        <v>10416000000</v>
      </c>
      <c r="BK23" s="17"/>
    </row>
    <row r="24" ht="15.75" customHeight="1">
      <c r="A24" s="1"/>
      <c r="B24" s="119"/>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row>
    <row r="25" ht="15.75" customHeight="1">
      <c r="A25" s="1"/>
      <c r="B25" s="121"/>
      <c r="C25" s="122" t="s">
        <v>77</v>
      </c>
      <c r="D25" s="22"/>
      <c r="E25" s="22"/>
      <c r="F25" s="22"/>
      <c r="G25" s="22"/>
      <c r="H25" s="22"/>
      <c r="I25" s="22"/>
      <c r="J25" s="22"/>
      <c r="K25" s="22"/>
      <c r="L25" s="22"/>
      <c r="M25" s="22"/>
      <c r="N25" s="23"/>
      <c r="O25" s="122" t="s">
        <v>78</v>
      </c>
      <c r="P25" s="22"/>
      <c r="Q25" s="22"/>
      <c r="R25" s="22"/>
      <c r="S25" s="22"/>
      <c r="T25" s="22"/>
      <c r="U25" s="22"/>
      <c r="V25" s="22"/>
      <c r="W25" s="22"/>
      <c r="X25" s="22"/>
      <c r="Y25" s="22"/>
      <c r="Z25" s="23"/>
      <c r="AA25" s="122" t="s">
        <v>79</v>
      </c>
      <c r="AB25" s="22"/>
      <c r="AC25" s="22"/>
      <c r="AD25" s="22"/>
      <c r="AE25" s="22"/>
      <c r="AF25" s="22"/>
      <c r="AG25" s="22"/>
      <c r="AH25" s="22"/>
      <c r="AI25" s="22"/>
      <c r="AJ25" s="22"/>
      <c r="AK25" s="22"/>
      <c r="AL25" s="23"/>
      <c r="AM25" s="128"/>
      <c r="AN25" s="122" t="s">
        <v>80</v>
      </c>
      <c r="AO25" s="22"/>
      <c r="AP25" s="22"/>
      <c r="AQ25" s="22"/>
      <c r="AR25" s="22"/>
      <c r="AS25" s="22"/>
      <c r="AT25" s="22"/>
      <c r="AU25" s="22"/>
      <c r="AV25" s="22"/>
      <c r="AW25" s="22"/>
      <c r="AX25" s="23"/>
      <c r="AY25" s="122" t="s">
        <v>81</v>
      </c>
      <c r="AZ25" s="22"/>
      <c r="BA25" s="22"/>
      <c r="BB25" s="22"/>
      <c r="BC25" s="22"/>
      <c r="BD25" s="22"/>
      <c r="BE25" s="22"/>
      <c r="BF25" s="22"/>
      <c r="BG25" s="22"/>
      <c r="BH25" s="22"/>
      <c r="BI25" s="22"/>
      <c r="BJ25" s="23"/>
      <c r="BK25" s="17"/>
    </row>
    <row r="26" ht="15.75" customHeight="1">
      <c r="A26" s="1"/>
      <c r="B26" s="123" t="s">
        <v>96</v>
      </c>
      <c r="C26" s="124">
        <f>Config!$C$7</f>
        <v>45505</v>
      </c>
      <c r="D26" s="124">
        <f t="shared" ref="D26:BJ26" si="8">DATE(YEAR(C26),MONTH(C26)+1,DAY(C26))</f>
        <v>45536</v>
      </c>
      <c r="E26" s="124">
        <f t="shared" si="8"/>
        <v>45566</v>
      </c>
      <c r="F26" s="124">
        <f t="shared" si="8"/>
        <v>45597</v>
      </c>
      <c r="G26" s="124">
        <f t="shared" si="8"/>
        <v>45627</v>
      </c>
      <c r="H26" s="124">
        <f t="shared" si="8"/>
        <v>45658</v>
      </c>
      <c r="I26" s="124">
        <f t="shared" si="8"/>
        <v>45689</v>
      </c>
      <c r="J26" s="124">
        <f t="shared" si="8"/>
        <v>45717</v>
      </c>
      <c r="K26" s="124">
        <f t="shared" si="8"/>
        <v>45748</v>
      </c>
      <c r="L26" s="124">
        <f t="shared" si="8"/>
        <v>45778</v>
      </c>
      <c r="M26" s="124">
        <f t="shared" si="8"/>
        <v>45809</v>
      </c>
      <c r="N26" s="124">
        <f t="shared" si="8"/>
        <v>45839</v>
      </c>
      <c r="O26" s="124">
        <f t="shared" si="8"/>
        <v>45870</v>
      </c>
      <c r="P26" s="124">
        <f t="shared" si="8"/>
        <v>45901</v>
      </c>
      <c r="Q26" s="124">
        <f t="shared" si="8"/>
        <v>45931</v>
      </c>
      <c r="R26" s="124">
        <f t="shared" si="8"/>
        <v>45962</v>
      </c>
      <c r="S26" s="124">
        <f t="shared" si="8"/>
        <v>45992</v>
      </c>
      <c r="T26" s="124">
        <f t="shared" si="8"/>
        <v>46023</v>
      </c>
      <c r="U26" s="124">
        <f t="shared" si="8"/>
        <v>46054</v>
      </c>
      <c r="V26" s="124">
        <f t="shared" si="8"/>
        <v>46082</v>
      </c>
      <c r="W26" s="124">
        <f t="shared" si="8"/>
        <v>46113</v>
      </c>
      <c r="X26" s="124">
        <f t="shared" si="8"/>
        <v>46143</v>
      </c>
      <c r="Y26" s="124">
        <f t="shared" si="8"/>
        <v>46174</v>
      </c>
      <c r="Z26" s="124">
        <f t="shared" si="8"/>
        <v>46204</v>
      </c>
      <c r="AA26" s="124">
        <f t="shared" si="8"/>
        <v>46235</v>
      </c>
      <c r="AB26" s="124">
        <f t="shared" si="8"/>
        <v>46266</v>
      </c>
      <c r="AC26" s="124">
        <f t="shared" si="8"/>
        <v>46296</v>
      </c>
      <c r="AD26" s="124">
        <f t="shared" si="8"/>
        <v>46327</v>
      </c>
      <c r="AE26" s="124">
        <f t="shared" si="8"/>
        <v>46357</v>
      </c>
      <c r="AF26" s="124">
        <f t="shared" si="8"/>
        <v>46388</v>
      </c>
      <c r="AG26" s="124">
        <f t="shared" si="8"/>
        <v>46419</v>
      </c>
      <c r="AH26" s="124">
        <f t="shared" si="8"/>
        <v>46447</v>
      </c>
      <c r="AI26" s="124">
        <f t="shared" si="8"/>
        <v>46478</v>
      </c>
      <c r="AJ26" s="124">
        <f t="shared" si="8"/>
        <v>46508</v>
      </c>
      <c r="AK26" s="124">
        <f t="shared" si="8"/>
        <v>46539</v>
      </c>
      <c r="AL26" s="124">
        <f t="shared" si="8"/>
        <v>46569</v>
      </c>
      <c r="AM26" s="124">
        <f t="shared" si="8"/>
        <v>46600</v>
      </c>
      <c r="AN26" s="124">
        <f t="shared" si="8"/>
        <v>46631</v>
      </c>
      <c r="AO26" s="124">
        <f t="shared" si="8"/>
        <v>46661</v>
      </c>
      <c r="AP26" s="124">
        <f t="shared" si="8"/>
        <v>46692</v>
      </c>
      <c r="AQ26" s="124">
        <f t="shared" si="8"/>
        <v>46722</v>
      </c>
      <c r="AR26" s="124">
        <f t="shared" si="8"/>
        <v>46753</v>
      </c>
      <c r="AS26" s="124">
        <f t="shared" si="8"/>
        <v>46784</v>
      </c>
      <c r="AT26" s="124">
        <f t="shared" si="8"/>
        <v>46813</v>
      </c>
      <c r="AU26" s="124">
        <f t="shared" si="8"/>
        <v>46844</v>
      </c>
      <c r="AV26" s="124">
        <f t="shared" si="8"/>
        <v>46874</v>
      </c>
      <c r="AW26" s="124">
        <f t="shared" si="8"/>
        <v>46905</v>
      </c>
      <c r="AX26" s="124">
        <f t="shared" si="8"/>
        <v>46935</v>
      </c>
      <c r="AY26" s="124">
        <f t="shared" si="8"/>
        <v>46966</v>
      </c>
      <c r="AZ26" s="124">
        <f t="shared" si="8"/>
        <v>46997</v>
      </c>
      <c r="BA26" s="124">
        <f t="shared" si="8"/>
        <v>47027</v>
      </c>
      <c r="BB26" s="124">
        <f t="shared" si="8"/>
        <v>47058</v>
      </c>
      <c r="BC26" s="124">
        <f t="shared" si="8"/>
        <v>47088</v>
      </c>
      <c r="BD26" s="124">
        <f t="shared" si="8"/>
        <v>47119</v>
      </c>
      <c r="BE26" s="124">
        <f t="shared" si="8"/>
        <v>47150</v>
      </c>
      <c r="BF26" s="124">
        <f t="shared" si="8"/>
        <v>47178</v>
      </c>
      <c r="BG26" s="124">
        <f t="shared" si="8"/>
        <v>47209</v>
      </c>
      <c r="BH26" s="124">
        <f t="shared" si="8"/>
        <v>47239</v>
      </c>
      <c r="BI26" s="124">
        <f t="shared" si="8"/>
        <v>47270</v>
      </c>
      <c r="BJ26" s="124">
        <f t="shared" si="8"/>
        <v>47300</v>
      </c>
      <c r="BK26" s="17"/>
    </row>
    <row r="27" ht="15.75" customHeight="1">
      <c r="A27" s="1"/>
      <c r="B27" s="125" t="str">
        <f>Config!$B$14</f>
        <v> Abonnement Basique</v>
      </c>
      <c r="C27" s="126">
        <f>Config!$C32*Commandes!C9</f>
        <v>0</v>
      </c>
      <c r="D27" s="126">
        <f>Config!$C32*Commandes!D9</f>
        <v>0</v>
      </c>
      <c r="E27" s="126">
        <f>Config!$C32*Commandes!E9</f>
        <v>450000</v>
      </c>
      <c r="F27" s="126">
        <f>Config!$C32*Commandes!F9</f>
        <v>750000</v>
      </c>
      <c r="G27" s="126">
        <f>Config!$C32*Commandes!G9</f>
        <v>1125000</v>
      </c>
      <c r="H27" s="126">
        <f>Config!$C32*Commandes!H9</f>
        <v>1500000</v>
      </c>
      <c r="I27" s="126">
        <f>Config!$C32*Commandes!I9</f>
        <v>1650000</v>
      </c>
      <c r="J27" s="126">
        <f>Config!$C32*Commandes!J9</f>
        <v>1815000</v>
      </c>
      <c r="K27" s="126">
        <f>Config!$C32*Commandes!K9</f>
        <v>1996500</v>
      </c>
      <c r="L27" s="126">
        <f>Config!$C32*Commandes!L9</f>
        <v>2196150</v>
      </c>
      <c r="M27" s="126">
        <f>Config!$C32*Commandes!M9</f>
        <v>2415765</v>
      </c>
      <c r="N27" s="126">
        <f>Config!$C32*Commandes!N9</f>
        <v>2657341.5</v>
      </c>
      <c r="O27" s="126">
        <f>Config!$C32*Commandes!O9</f>
        <v>2923075.65</v>
      </c>
      <c r="P27" s="126">
        <f>Config!$C32*Commandes!P9</f>
        <v>3653844.563</v>
      </c>
      <c r="Q27" s="126">
        <f>Config!$C32*Commandes!Q9</f>
        <v>4567305.703</v>
      </c>
      <c r="R27" s="126">
        <f>Config!$C32*Commandes!R9</f>
        <v>5709132.129</v>
      </c>
      <c r="S27" s="126">
        <f>Config!$C32*Commandes!S9</f>
        <v>7136415.161</v>
      </c>
      <c r="T27" s="126">
        <f>Config!$C32*Commandes!T9</f>
        <v>8920518.951</v>
      </c>
      <c r="U27" s="126">
        <f>Config!$C32*Commandes!U9</f>
        <v>11150648.69</v>
      </c>
      <c r="V27" s="126">
        <f>Config!$C32*Commandes!V9</f>
        <v>13938310.86</v>
      </c>
      <c r="W27" s="126">
        <f>Config!$C32*Commandes!W9</f>
        <v>17422888.58</v>
      </c>
      <c r="X27" s="126">
        <f>Config!$C32*Commandes!X9</f>
        <v>21778610.72</v>
      </c>
      <c r="Y27" s="126">
        <f>Config!$C32*Commandes!Y9</f>
        <v>27223263.4</v>
      </c>
      <c r="Z27" s="126">
        <f>Config!$C32*Commandes!Z9</f>
        <v>34029079.25</v>
      </c>
      <c r="AA27" s="126">
        <f>Config!$C32*Commandes!AA9</f>
        <v>42536349.06</v>
      </c>
      <c r="AB27" s="126">
        <f>Config!$C32*Commandes!AB9</f>
        <v>53170436.33</v>
      </c>
      <c r="AC27" s="126">
        <f>Config!$C32*Commandes!AC9</f>
        <v>66463045.41</v>
      </c>
      <c r="AD27" s="126">
        <f>Config!$C32*Commandes!AD9</f>
        <v>83078806.77</v>
      </c>
      <c r="AE27" s="126">
        <f>Config!$C32*Commandes!AE9</f>
        <v>103848508.5</v>
      </c>
      <c r="AF27" s="126">
        <f>Config!$C32*Commandes!AF9</f>
        <v>129810635.6</v>
      </c>
      <c r="AG27" s="126">
        <f>Config!$C32*Commandes!AG9</f>
        <v>162263294.5</v>
      </c>
      <c r="AH27" s="126">
        <f>Config!$C32*Commandes!AH9</f>
        <v>202829118.1</v>
      </c>
      <c r="AI27" s="126">
        <f>Config!$C32*Commandes!AI9</f>
        <v>253536397.6</v>
      </c>
      <c r="AJ27" s="126">
        <f>Config!$C32*Commandes!AJ9</f>
        <v>316920497</v>
      </c>
      <c r="AK27" s="126">
        <f>Config!$C32*Commandes!AK9</f>
        <v>396150621.3</v>
      </c>
      <c r="AL27" s="126">
        <f>Config!$C32*Commandes!AL9</f>
        <v>150000000</v>
      </c>
      <c r="AM27" s="126">
        <f>Config!$C32*Commandes!AM9</f>
        <v>180000000</v>
      </c>
      <c r="AN27" s="126">
        <f>Config!$C32*Commandes!AN9</f>
        <v>180000000</v>
      </c>
      <c r="AO27" s="126">
        <f>Config!$C32*Commandes!AO9</f>
        <v>180000000</v>
      </c>
      <c r="AP27" s="126">
        <f>Config!$C32*Commandes!AP9</f>
        <v>225000000</v>
      </c>
      <c r="AQ27" s="126">
        <f>Config!$C32*Commandes!AQ9</f>
        <v>225000000</v>
      </c>
      <c r="AR27" s="126">
        <f>Config!$C32*Commandes!AR9</f>
        <v>225000000</v>
      </c>
      <c r="AS27" s="126">
        <f>Config!$C32*Commandes!AS9</f>
        <v>255000000</v>
      </c>
      <c r="AT27" s="126">
        <f>Config!$C32*Commandes!AT9</f>
        <v>255000000</v>
      </c>
      <c r="AU27" s="126">
        <f>Config!$C32*Commandes!AU9</f>
        <v>255000000</v>
      </c>
      <c r="AV27" s="126">
        <f>Config!$C32*Commandes!AV9</f>
        <v>300000000</v>
      </c>
      <c r="AW27" s="126">
        <f>Config!$C32*Commandes!AW9</f>
        <v>300000000</v>
      </c>
      <c r="AX27" s="126">
        <f>Config!$C32*Commandes!AX9</f>
        <v>300000000</v>
      </c>
      <c r="AY27" s="126">
        <f>Config!$C32*Commandes!AY9</f>
        <v>375000000</v>
      </c>
      <c r="AZ27" s="126">
        <f>Config!$C32*Commandes!AZ9</f>
        <v>375000000</v>
      </c>
      <c r="BA27" s="126">
        <f>Config!$C32*Commandes!BA9</f>
        <v>375000000</v>
      </c>
      <c r="BB27" s="126">
        <f>Config!$C32*Commandes!BB9</f>
        <v>375000000</v>
      </c>
      <c r="BC27" s="126">
        <f>Config!$C32*Commandes!BC9</f>
        <v>375000000</v>
      </c>
      <c r="BD27" s="126">
        <f>Config!$C32*Commandes!BD9</f>
        <v>375000000</v>
      </c>
      <c r="BE27" s="126">
        <f>Config!$C32*Commandes!BE9</f>
        <v>450000000</v>
      </c>
      <c r="BF27" s="126">
        <f>Config!$C32*Commandes!BF9</f>
        <v>450000000</v>
      </c>
      <c r="BG27" s="126">
        <f>Config!$C32*Commandes!BG9</f>
        <v>450000000</v>
      </c>
      <c r="BH27" s="126">
        <f>Config!$C32*Commandes!BH9</f>
        <v>450000000</v>
      </c>
      <c r="BI27" s="126">
        <f>Config!$C32*Commandes!BI9</f>
        <v>450000000</v>
      </c>
      <c r="BJ27" s="126">
        <f>Config!$C32*Commandes!BJ9</f>
        <v>450000000</v>
      </c>
      <c r="BK27" s="17"/>
    </row>
    <row r="28" ht="15.75" customHeight="1">
      <c r="A28" s="1"/>
      <c r="B28" s="125" t="str">
        <f>Config!$B$15</f>
        <v>Abonnement Premium</v>
      </c>
      <c r="C28" s="126">
        <f>Config!$C33*Commandes!C10</f>
        <v>0</v>
      </c>
      <c r="D28" s="126">
        <f>Config!$C33*Commandes!D10</f>
        <v>0</v>
      </c>
      <c r="E28" s="126">
        <f>Config!$C33*Commandes!E10</f>
        <v>1250000</v>
      </c>
      <c r="F28" s="126">
        <f>Config!$C33*Commandes!F10</f>
        <v>2500000</v>
      </c>
      <c r="G28" s="126">
        <f>Config!$C33*Commandes!G10</f>
        <v>5000000</v>
      </c>
      <c r="H28" s="126">
        <f>Config!$C33*Commandes!H10</f>
        <v>12500000</v>
      </c>
      <c r="I28" s="126">
        <f>Config!$C33*Commandes!I10</f>
        <v>20000000</v>
      </c>
      <c r="J28" s="126">
        <f>Config!$C33*Commandes!J10</f>
        <v>25000000</v>
      </c>
      <c r="K28" s="126">
        <f>Config!$C33*Commandes!K10</f>
        <v>30000000</v>
      </c>
      <c r="L28" s="126">
        <f>Config!$C33*Commandes!L10</f>
        <v>30000000</v>
      </c>
      <c r="M28" s="126">
        <f>Config!$C33*Commandes!M10</f>
        <v>37500000</v>
      </c>
      <c r="N28" s="126">
        <f>Config!$C33*Commandes!N10</f>
        <v>37500000</v>
      </c>
      <c r="O28" s="126">
        <f>Config!$C33*Commandes!O10</f>
        <v>50000000</v>
      </c>
      <c r="P28" s="126">
        <f>Config!$C33*Commandes!P10</f>
        <v>55000000</v>
      </c>
      <c r="Q28" s="126">
        <f>Config!$C33*Commandes!Q10</f>
        <v>62500000</v>
      </c>
      <c r="R28" s="126">
        <f>Config!$C33*Commandes!R10</f>
        <v>65000000</v>
      </c>
      <c r="S28" s="126">
        <f>Config!$C33*Commandes!S10</f>
        <v>67500000</v>
      </c>
      <c r="T28" s="126">
        <f>Config!$C33*Commandes!T10</f>
        <v>72500000</v>
      </c>
      <c r="U28" s="126">
        <f>Config!$C33*Commandes!U10</f>
        <v>75000000</v>
      </c>
      <c r="V28" s="126">
        <f>Config!$C33*Commandes!V10</f>
        <v>80000000</v>
      </c>
      <c r="W28" s="126">
        <f>Config!$C33*Commandes!W10</f>
        <v>85000000</v>
      </c>
      <c r="X28" s="126">
        <f>Config!$C33*Commandes!X10</f>
        <v>87500000</v>
      </c>
      <c r="Y28" s="126">
        <f>Config!$C33*Commandes!Y10</f>
        <v>90000000</v>
      </c>
      <c r="Z28" s="126">
        <f>Config!$C33*Commandes!Z10</f>
        <v>93750000</v>
      </c>
      <c r="AA28" s="126">
        <f>Config!$C33*Commandes!AA10</f>
        <v>97500000</v>
      </c>
      <c r="AB28" s="126">
        <f>Config!$C33*Commandes!AB10</f>
        <v>100000000</v>
      </c>
      <c r="AC28" s="126">
        <f>Config!$C33*Commandes!AC10</f>
        <v>100000000</v>
      </c>
      <c r="AD28" s="126">
        <f>Config!$C33*Commandes!AD10</f>
        <v>100000000</v>
      </c>
      <c r="AE28" s="126">
        <f>Config!$C33*Commandes!AE10</f>
        <v>100000000</v>
      </c>
      <c r="AF28" s="126">
        <f>Config!$C33*Commandes!AF10</f>
        <v>100000000</v>
      </c>
      <c r="AG28" s="126">
        <f>Config!$C33*Commandes!AG10</f>
        <v>100000000</v>
      </c>
      <c r="AH28" s="126">
        <f>Config!$C33*Commandes!AH10</f>
        <v>100000000</v>
      </c>
      <c r="AI28" s="126">
        <f>Config!$C33*Commandes!AI10</f>
        <v>100000000</v>
      </c>
      <c r="AJ28" s="126">
        <f>Config!$C33*Commandes!AJ10</f>
        <v>100000000</v>
      </c>
      <c r="AK28" s="126">
        <f>Config!$C33*Commandes!AK10</f>
        <v>100000000</v>
      </c>
      <c r="AL28" s="126">
        <f>Config!$C33*Commandes!AL10</f>
        <v>100000000</v>
      </c>
      <c r="AM28" s="126">
        <f>Config!$C33*Commandes!AM10</f>
        <v>175000000</v>
      </c>
      <c r="AN28" s="126">
        <f>Config!$C33*Commandes!AN10</f>
        <v>175000000</v>
      </c>
      <c r="AO28" s="126">
        <f>Config!$C33*Commandes!AO10</f>
        <v>175000000</v>
      </c>
      <c r="AP28" s="126">
        <f>Config!$C33*Commandes!AP10</f>
        <v>175000000</v>
      </c>
      <c r="AQ28" s="126">
        <f>Config!$C33*Commandes!AQ10</f>
        <v>175000000</v>
      </c>
      <c r="AR28" s="126">
        <f>Config!$C33*Commandes!AR10</f>
        <v>175000000</v>
      </c>
      <c r="AS28" s="126">
        <f>Config!$C33*Commandes!AS10</f>
        <v>250000000</v>
      </c>
      <c r="AT28" s="126">
        <f>Config!$C33*Commandes!AT10</f>
        <v>250000000</v>
      </c>
      <c r="AU28" s="126">
        <f>Config!$C33*Commandes!AU10</f>
        <v>250000000</v>
      </c>
      <c r="AV28" s="126">
        <f>Config!$C33*Commandes!AV10</f>
        <v>250000000</v>
      </c>
      <c r="AW28" s="126">
        <f>Config!$C33*Commandes!AW10</f>
        <v>250000000</v>
      </c>
      <c r="AX28" s="126">
        <f>Config!$C33*Commandes!AX10</f>
        <v>250000000</v>
      </c>
      <c r="AY28" s="126">
        <f>Config!$C33*Commandes!AY10</f>
        <v>375000000</v>
      </c>
      <c r="AZ28" s="126">
        <f>Config!$C33*Commandes!AZ10</f>
        <v>375000000</v>
      </c>
      <c r="BA28" s="126">
        <f>Config!$C33*Commandes!BA10</f>
        <v>375000000</v>
      </c>
      <c r="BB28" s="126">
        <f>Config!$C33*Commandes!BB10</f>
        <v>375000000</v>
      </c>
      <c r="BC28" s="126">
        <f>Config!$C33*Commandes!BC10</f>
        <v>375000000</v>
      </c>
      <c r="BD28" s="126">
        <f>Config!$C33*Commandes!BD10</f>
        <v>375000000</v>
      </c>
      <c r="BE28" s="126">
        <f>Config!$C33*Commandes!BE10</f>
        <v>500000000</v>
      </c>
      <c r="BF28" s="126">
        <f>Config!$C33*Commandes!BF10</f>
        <v>500000000</v>
      </c>
      <c r="BG28" s="126">
        <f>Config!$C33*Commandes!BG10</f>
        <v>500000000</v>
      </c>
      <c r="BH28" s="126">
        <f>Config!$C33*Commandes!BH10</f>
        <v>500000000</v>
      </c>
      <c r="BI28" s="126">
        <f>Config!$C33*Commandes!BI10</f>
        <v>500000000</v>
      </c>
      <c r="BJ28" s="126">
        <f>Config!$C33*Commandes!BJ10</f>
        <v>500000000</v>
      </c>
      <c r="BK28" s="17"/>
    </row>
    <row r="29" ht="15.75" customHeight="1">
      <c r="A29" s="1"/>
      <c r="B29" s="125" t="str">
        <f>Config!$B$16</f>
        <v>Conseil Personnalisé</v>
      </c>
      <c r="C29" s="126">
        <f>Config!$C34*Commandes!C11</f>
        <v>0</v>
      </c>
      <c r="D29" s="126">
        <f>Config!$C34*Commandes!D11</f>
        <v>0</v>
      </c>
      <c r="E29" s="126">
        <f>Config!$C34*Commandes!E11</f>
        <v>0</v>
      </c>
      <c r="F29" s="126">
        <f>Config!$C34*Commandes!F11</f>
        <v>0</v>
      </c>
      <c r="G29" s="126">
        <f>Config!$C34*Commandes!G11</f>
        <v>0</v>
      </c>
      <c r="H29" s="126">
        <f>Config!$C34*Commandes!H11</f>
        <v>7200000</v>
      </c>
      <c r="I29" s="126">
        <f>Config!$C34*Commandes!I11</f>
        <v>7200000</v>
      </c>
      <c r="J29" s="126">
        <f>Config!$C34*Commandes!J11</f>
        <v>7200000</v>
      </c>
      <c r="K29" s="126">
        <f>Config!$C34*Commandes!K11</f>
        <v>7200000</v>
      </c>
      <c r="L29" s="126">
        <f>Config!$C34*Commandes!L11</f>
        <v>7200000</v>
      </c>
      <c r="M29" s="126">
        <f>Config!$C34*Commandes!M11</f>
        <v>7200000</v>
      </c>
      <c r="N29" s="126">
        <f>Config!$C34*Commandes!N11</f>
        <v>7200000</v>
      </c>
      <c r="O29" s="126">
        <f>Config!$C34*Commandes!O11</f>
        <v>10800000</v>
      </c>
      <c r="P29" s="126">
        <f>Config!$C34*Commandes!P11</f>
        <v>10800000</v>
      </c>
      <c r="Q29" s="126">
        <f>Config!$C34*Commandes!Q11</f>
        <v>10800000</v>
      </c>
      <c r="R29" s="126">
        <f>Config!$C34*Commandes!R11</f>
        <v>10800000</v>
      </c>
      <c r="S29" s="126">
        <f>Config!$C34*Commandes!S11</f>
        <v>10800000</v>
      </c>
      <c r="T29" s="126">
        <f>Config!$C34*Commandes!T11</f>
        <v>10800000</v>
      </c>
      <c r="U29" s="126">
        <f>Config!$C34*Commandes!U11</f>
        <v>10800000</v>
      </c>
      <c r="V29" s="126">
        <f>Config!$C34*Commandes!V11</f>
        <v>10800000</v>
      </c>
      <c r="W29" s="126">
        <f>Config!$C34*Commandes!W11</f>
        <v>10800000</v>
      </c>
      <c r="X29" s="126">
        <f>Config!$C34*Commandes!X11</f>
        <v>10800000</v>
      </c>
      <c r="Y29" s="126">
        <f>Config!$C34*Commandes!Y11</f>
        <v>10800000</v>
      </c>
      <c r="Z29" s="126">
        <f>Config!$C34*Commandes!Z11</f>
        <v>10800000</v>
      </c>
      <c r="AA29" s="126">
        <f>Config!$C34*Commandes!AA11</f>
        <v>18000000</v>
      </c>
      <c r="AB29" s="126">
        <f>Config!$C34*Commandes!AB11</f>
        <v>18000000</v>
      </c>
      <c r="AC29" s="126">
        <f>Config!$C34*Commandes!AC11</f>
        <v>18000000</v>
      </c>
      <c r="AD29" s="126">
        <f>Config!$C34*Commandes!AD11</f>
        <v>18000000</v>
      </c>
      <c r="AE29" s="126">
        <f>Config!$C34*Commandes!AE11</f>
        <v>18000000</v>
      </c>
      <c r="AF29" s="126">
        <f>Config!$C34*Commandes!AF11</f>
        <v>18000000</v>
      </c>
      <c r="AG29" s="126">
        <f>Config!$C34*Commandes!AG11</f>
        <v>18000000</v>
      </c>
      <c r="AH29" s="126">
        <f>Config!$C34*Commandes!AH11</f>
        <v>18000000</v>
      </c>
      <c r="AI29" s="126">
        <f>Config!$C34*Commandes!AI11</f>
        <v>18000000</v>
      </c>
      <c r="AJ29" s="126">
        <f>Config!$C34*Commandes!AJ11</f>
        <v>18000000</v>
      </c>
      <c r="AK29" s="126">
        <f>Config!$C34*Commandes!AK11</f>
        <v>18000000</v>
      </c>
      <c r="AL29" s="126">
        <f>Config!$C34*Commandes!AL11</f>
        <v>18000000</v>
      </c>
      <c r="AM29" s="126">
        <f>Config!$C34*Commandes!AM11</f>
        <v>18000000</v>
      </c>
      <c r="AN29" s="126">
        <f>Config!$C34*Commandes!AN11</f>
        <v>18000000</v>
      </c>
      <c r="AO29" s="126">
        <f>Config!$C34*Commandes!AO11</f>
        <v>18000000</v>
      </c>
      <c r="AP29" s="126">
        <f>Config!$C34*Commandes!AP11</f>
        <v>18000000</v>
      </c>
      <c r="AQ29" s="126">
        <f>Config!$C34*Commandes!AQ11</f>
        <v>18000000</v>
      </c>
      <c r="AR29" s="126">
        <f>Config!$C34*Commandes!AR11</f>
        <v>18000000</v>
      </c>
      <c r="AS29" s="126">
        <f>Config!$C34*Commandes!AS11</f>
        <v>18000000</v>
      </c>
      <c r="AT29" s="126">
        <f>Config!$C34*Commandes!AT11</f>
        <v>18000000</v>
      </c>
      <c r="AU29" s="126">
        <f>Config!$C34*Commandes!AU11</f>
        <v>18000000</v>
      </c>
      <c r="AV29" s="126">
        <f>Config!$C34*Commandes!AV11</f>
        <v>18000000</v>
      </c>
      <c r="AW29" s="126">
        <f>Config!$C34*Commandes!AW11</f>
        <v>18000000</v>
      </c>
      <c r="AX29" s="126">
        <f>Config!$C34*Commandes!AX11</f>
        <v>18000000</v>
      </c>
      <c r="AY29" s="126">
        <f>Config!$C34*Commandes!AY11</f>
        <v>18000000</v>
      </c>
      <c r="AZ29" s="126">
        <f>Config!$C34*Commandes!AZ11</f>
        <v>18000000</v>
      </c>
      <c r="BA29" s="126">
        <f>Config!$C34*Commandes!BA11</f>
        <v>18000000</v>
      </c>
      <c r="BB29" s="126">
        <f>Config!$C34*Commandes!BB11</f>
        <v>18000000</v>
      </c>
      <c r="BC29" s="126">
        <f>Config!$C34*Commandes!BC11</f>
        <v>18000000</v>
      </c>
      <c r="BD29" s="126">
        <f>Config!$C34*Commandes!BD11</f>
        <v>18000000</v>
      </c>
      <c r="BE29" s="126">
        <f>Config!$C34*Commandes!BE11</f>
        <v>18000000</v>
      </c>
      <c r="BF29" s="126">
        <f>Config!$C34*Commandes!BF11</f>
        <v>18000000</v>
      </c>
      <c r="BG29" s="126">
        <f>Config!$C34*Commandes!BG11</f>
        <v>18000000</v>
      </c>
      <c r="BH29" s="126">
        <f>Config!$C34*Commandes!BH11</f>
        <v>18000000</v>
      </c>
      <c r="BI29" s="126">
        <f>Config!$C34*Commandes!BI11</f>
        <v>18000000</v>
      </c>
      <c r="BJ29" s="126">
        <f>Config!$C34*Commandes!BJ11</f>
        <v>18000000</v>
      </c>
      <c r="BK29" s="17"/>
    </row>
    <row r="30" ht="15.75" customHeight="1">
      <c r="A30" s="1"/>
      <c r="B30" s="125" t="str">
        <f>Config!$B$17</f>
        <v>Plateforme de Marché en Ligne</v>
      </c>
      <c r="C30" s="126">
        <f>Config!$C35*Commandes!C12</f>
        <v>0</v>
      </c>
      <c r="D30" s="126">
        <f>Config!$C35*Commandes!D12</f>
        <v>0</v>
      </c>
      <c r="E30" s="126">
        <f>Config!$C35*Commandes!E12</f>
        <v>0</v>
      </c>
      <c r="F30" s="126">
        <f>Config!$C35*Commandes!F12</f>
        <v>0</v>
      </c>
      <c r="G30" s="126">
        <f>Config!$C35*Commandes!G12</f>
        <v>0</v>
      </c>
      <c r="H30" s="126">
        <f>Config!$C35*Commandes!H12</f>
        <v>0</v>
      </c>
      <c r="I30" s="126">
        <f>Config!$C35*Commandes!I12</f>
        <v>0</v>
      </c>
      <c r="J30" s="126">
        <f>Config!$C35*Commandes!J12</f>
        <v>0</v>
      </c>
      <c r="K30" s="126">
        <f>Config!$C35*Commandes!K12</f>
        <v>0</v>
      </c>
      <c r="L30" s="126">
        <f>Config!$C35*Commandes!L12</f>
        <v>0</v>
      </c>
      <c r="M30" s="126">
        <f>Config!$C35*Commandes!M12</f>
        <v>0</v>
      </c>
      <c r="N30" s="126">
        <f>Config!$C35*Commandes!N12</f>
        <v>0</v>
      </c>
      <c r="O30" s="126">
        <f>Config!$C35*Commandes!O12</f>
        <v>0</v>
      </c>
      <c r="P30" s="126">
        <f>Config!$C35*Commandes!P12</f>
        <v>0</v>
      </c>
      <c r="Q30" s="126">
        <f>Config!$C35*Commandes!Q12</f>
        <v>0</v>
      </c>
      <c r="R30" s="126">
        <f>Config!$C35*Commandes!R12</f>
        <v>0</v>
      </c>
      <c r="S30" s="126">
        <f>Config!$C35*Commandes!S12</f>
        <v>0</v>
      </c>
      <c r="T30" s="126">
        <f>Config!$C35*Commandes!T12</f>
        <v>0</v>
      </c>
      <c r="U30" s="126">
        <f>Config!$C35*Commandes!U12</f>
        <v>0</v>
      </c>
      <c r="V30" s="126">
        <f>Config!$C35*Commandes!V12</f>
        <v>0</v>
      </c>
      <c r="W30" s="126">
        <f>Config!$C35*Commandes!W12</f>
        <v>0</v>
      </c>
      <c r="X30" s="126">
        <f>Config!$C35*Commandes!X12</f>
        <v>0</v>
      </c>
      <c r="Y30" s="126">
        <f>Config!$C35*Commandes!Y12</f>
        <v>0</v>
      </c>
      <c r="Z30" s="126">
        <f>Config!$C35*Commandes!Z12</f>
        <v>0</v>
      </c>
      <c r="AA30" s="126">
        <f>Config!$C35*Commandes!AA12</f>
        <v>0</v>
      </c>
      <c r="AB30" s="126">
        <f>Config!$C35*Commandes!AB12</f>
        <v>0</v>
      </c>
      <c r="AC30" s="126">
        <f>Config!$C35*Commandes!AC12</f>
        <v>0</v>
      </c>
      <c r="AD30" s="126">
        <f>Config!$C35*Commandes!AD12</f>
        <v>0</v>
      </c>
      <c r="AE30" s="126">
        <f>Config!$C35*Commandes!AE12</f>
        <v>0</v>
      </c>
      <c r="AF30" s="126">
        <f>Config!$C35*Commandes!AF12</f>
        <v>0</v>
      </c>
      <c r="AG30" s="126">
        <f>Config!$C35*Commandes!AG12</f>
        <v>0</v>
      </c>
      <c r="AH30" s="126">
        <f>Config!$C35*Commandes!AH12</f>
        <v>0</v>
      </c>
      <c r="AI30" s="126">
        <f>Config!$C35*Commandes!AI12</f>
        <v>0</v>
      </c>
      <c r="AJ30" s="126">
        <f>Config!$C35*Commandes!AJ12</f>
        <v>0</v>
      </c>
      <c r="AK30" s="126">
        <f>Config!$C35*Commandes!AK12</f>
        <v>0</v>
      </c>
      <c r="AL30" s="126">
        <f>Config!$C35*Commandes!AL12</f>
        <v>0</v>
      </c>
      <c r="AM30" s="126">
        <f>Config!$C35*Commandes!AM12</f>
        <v>0</v>
      </c>
      <c r="AN30" s="126">
        <f>Config!$C35*Commandes!AN12</f>
        <v>0</v>
      </c>
      <c r="AO30" s="126">
        <f>Config!$C35*Commandes!AO12</f>
        <v>0</v>
      </c>
      <c r="AP30" s="126">
        <f>Config!$C35*Commandes!AP12</f>
        <v>0</v>
      </c>
      <c r="AQ30" s="126">
        <f>Config!$C35*Commandes!AQ12</f>
        <v>0</v>
      </c>
      <c r="AR30" s="126">
        <f>Config!$C35*Commandes!AR12</f>
        <v>0</v>
      </c>
      <c r="AS30" s="126">
        <f>Config!$C35*Commandes!AS12</f>
        <v>0</v>
      </c>
      <c r="AT30" s="126">
        <f>Config!$C35*Commandes!AT12</f>
        <v>0</v>
      </c>
      <c r="AU30" s="126">
        <f>Config!$C35*Commandes!AU12</f>
        <v>0</v>
      </c>
      <c r="AV30" s="126">
        <f>Config!$C35*Commandes!AV12</f>
        <v>0</v>
      </c>
      <c r="AW30" s="126">
        <f>Config!$C35*Commandes!AW12</f>
        <v>0</v>
      </c>
      <c r="AX30" s="126">
        <f>Config!$C35*Commandes!AX12</f>
        <v>0</v>
      </c>
      <c r="AY30" s="126">
        <f>Config!$C35*Commandes!AY12</f>
        <v>0</v>
      </c>
      <c r="AZ30" s="126">
        <f>Config!$C35*Commandes!AZ12</f>
        <v>0</v>
      </c>
      <c r="BA30" s="126">
        <f>Config!$C35*Commandes!BA12</f>
        <v>0</v>
      </c>
      <c r="BB30" s="126">
        <f>Config!$C35*Commandes!BB12</f>
        <v>0</v>
      </c>
      <c r="BC30" s="126">
        <f>Config!$C35*Commandes!BC12</f>
        <v>0</v>
      </c>
      <c r="BD30" s="126">
        <f>Config!$C35*Commandes!BD12</f>
        <v>0</v>
      </c>
      <c r="BE30" s="126">
        <f>Config!$C35*Commandes!BE12</f>
        <v>0</v>
      </c>
      <c r="BF30" s="126">
        <f>Config!$C35*Commandes!BF12</f>
        <v>0</v>
      </c>
      <c r="BG30" s="126">
        <f>Config!$C35*Commandes!BG12</f>
        <v>0</v>
      </c>
      <c r="BH30" s="126">
        <f>Config!$C35*Commandes!BH12</f>
        <v>0</v>
      </c>
      <c r="BI30" s="126">
        <f>Config!$C35*Commandes!BI12</f>
        <v>0</v>
      </c>
      <c r="BJ30" s="126">
        <f>Config!$C35*Commandes!BJ12</f>
        <v>0</v>
      </c>
      <c r="BK30" s="17"/>
    </row>
    <row r="31" ht="15.75" customHeight="1">
      <c r="A31" s="1"/>
      <c r="B31" s="125" t="str">
        <f>Config!$B$18</f>
        <v>Formations et Ateliers</v>
      </c>
      <c r="C31" s="126">
        <f>Config!$C36*Commandes!C13</f>
        <v>0</v>
      </c>
      <c r="D31" s="126">
        <f>Config!$C36*Commandes!D13</f>
        <v>0</v>
      </c>
      <c r="E31" s="126">
        <f>Config!$C36*Commandes!E13</f>
        <v>0</v>
      </c>
      <c r="F31" s="126">
        <f>Config!$C36*Commandes!F13</f>
        <v>0</v>
      </c>
      <c r="G31" s="126">
        <f>Config!$C36*Commandes!G13</f>
        <v>0</v>
      </c>
      <c r="H31" s="126">
        <f>Config!$C36*Commandes!H13</f>
        <v>0</v>
      </c>
      <c r="I31" s="126">
        <f>Config!$C36*Commandes!I13</f>
        <v>0</v>
      </c>
      <c r="J31" s="126">
        <f>Config!$C36*Commandes!J13</f>
        <v>0</v>
      </c>
      <c r="K31" s="126">
        <f>Config!$C36*Commandes!K13</f>
        <v>0</v>
      </c>
      <c r="L31" s="126">
        <f>Config!$C36*Commandes!L13</f>
        <v>0</v>
      </c>
      <c r="M31" s="126">
        <f>Config!$C36*Commandes!M13</f>
        <v>0</v>
      </c>
      <c r="N31" s="126">
        <f>Config!$C36*Commandes!N13</f>
        <v>0</v>
      </c>
      <c r="O31" s="126">
        <f>Config!$C36*Commandes!O13</f>
        <v>0</v>
      </c>
      <c r="P31" s="126">
        <f>Config!$C36*Commandes!P13</f>
        <v>0</v>
      </c>
      <c r="Q31" s="126">
        <f>Config!$C36*Commandes!Q13</f>
        <v>0</v>
      </c>
      <c r="R31" s="126">
        <f>Config!$C36*Commandes!R13</f>
        <v>0</v>
      </c>
      <c r="S31" s="126">
        <f>Config!$C36*Commandes!S13</f>
        <v>0</v>
      </c>
      <c r="T31" s="126">
        <f>Config!$C36*Commandes!T13</f>
        <v>0</v>
      </c>
      <c r="U31" s="126">
        <f>Config!$C36*Commandes!U13</f>
        <v>0</v>
      </c>
      <c r="V31" s="126">
        <f>Config!$C36*Commandes!V13</f>
        <v>0</v>
      </c>
      <c r="W31" s="126">
        <f>Config!$C36*Commandes!W13</f>
        <v>0</v>
      </c>
      <c r="X31" s="126">
        <f>Config!$C36*Commandes!X13</f>
        <v>0</v>
      </c>
      <c r="Y31" s="126">
        <f>Config!$C36*Commandes!Y13</f>
        <v>0</v>
      </c>
      <c r="Z31" s="126">
        <f>Config!$C36*Commandes!Z13</f>
        <v>0</v>
      </c>
      <c r="AA31" s="126">
        <f>Config!$C36*Commandes!AA13</f>
        <v>0</v>
      </c>
      <c r="AB31" s="126">
        <f>Config!$C36*Commandes!AB13</f>
        <v>0</v>
      </c>
      <c r="AC31" s="126">
        <f>Config!$C36*Commandes!AC13</f>
        <v>0</v>
      </c>
      <c r="AD31" s="126">
        <f>Config!$C36*Commandes!AD13</f>
        <v>0</v>
      </c>
      <c r="AE31" s="126">
        <f>Config!$C36*Commandes!AE13</f>
        <v>0</v>
      </c>
      <c r="AF31" s="126">
        <f>Config!$C36*Commandes!AF13</f>
        <v>0</v>
      </c>
      <c r="AG31" s="126">
        <f>Config!$C36*Commandes!AG13</f>
        <v>0</v>
      </c>
      <c r="AH31" s="126">
        <f>Config!$C36*Commandes!AH13</f>
        <v>0</v>
      </c>
      <c r="AI31" s="126">
        <f>Config!$C36*Commandes!AI13</f>
        <v>0</v>
      </c>
      <c r="AJ31" s="126">
        <f>Config!$C36*Commandes!AJ13</f>
        <v>0</v>
      </c>
      <c r="AK31" s="126">
        <f>Config!$C36*Commandes!AK13</f>
        <v>0</v>
      </c>
      <c r="AL31" s="126">
        <f>Config!$C36*Commandes!AL13</f>
        <v>0</v>
      </c>
      <c r="AM31" s="126">
        <f>Config!$C36*Commandes!AM13</f>
        <v>0</v>
      </c>
      <c r="AN31" s="126">
        <f>Config!$C36*Commandes!AN13</f>
        <v>0</v>
      </c>
      <c r="AO31" s="126">
        <f>Config!$C36*Commandes!AO13</f>
        <v>0</v>
      </c>
      <c r="AP31" s="126">
        <f>Config!$C36*Commandes!AP13</f>
        <v>0</v>
      </c>
      <c r="AQ31" s="126">
        <f>Config!$C36*Commandes!AQ13</f>
        <v>0</v>
      </c>
      <c r="AR31" s="126">
        <f>Config!$C36*Commandes!AR13</f>
        <v>0</v>
      </c>
      <c r="AS31" s="126">
        <f>Config!$C36*Commandes!AS13</f>
        <v>0</v>
      </c>
      <c r="AT31" s="126">
        <f>Config!$C36*Commandes!AT13</f>
        <v>0</v>
      </c>
      <c r="AU31" s="126">
        <f>Config!$C36*Commandes!AU13</f>
        <v>0</v>
      </c>
      <c r="AV31" s="126">
        <f>Config!$C36*Commandes!AV13</f>
        <v>0</v>
      </c>
      <c r="AW31" s="126">
        <f>Config!$C36*Commandes!AW13</f>
        <v>0</v>
      </c>
      <c r="AX31" s="126">
        <f>Config!$C36*Commandes!AX13</f>
        <v>0</v>
      </c>
      <c r="AY31" s="126">
        <f>Config!$C36*Commandes!AY13</f>
        <v>0</v>
      </c>
      <c r="AZ31" s="126">
        <f>Config!$C36*Commandes!AZ13</f>
        <v>0</v>
      </c>
      <c r="BA31" s="126">
        <f>Config!$C36*Commandes!BA13</f>
        <v>0</v>
      </c>
      <c r="BB31" s="126">
        <f>Config!$C36*Commandes!BB13</f>
        <v>0</v>
      </c>
      <c r="BC31" s="126">
        <f>Config!$C36*Commandes!BC13</f>
        <v>0</v>
      </c>
      <c r="BD31" s="126">
        <f>Config!$C36*Commandes!BD13</f>
        <v>0</v>
      </c>
      <c r="BE31" s="126">
        <f>Config!$C36*Commandes!BE13</f>
        <v>0</v>
      </c>
      <c r="BF31" s="126">
        <f>Config!$C36*Commandes!BF13</f>
        <v>0</v>
      </c>
      <c r="BG31" s="126">
        <f>Config!$C36*Commandes!BG13</f>
        <v>0</v>
      </c>
      <c r="BH31" s="126">
        <f>Config!$C36*Commandes!BH13</f>
        <v>0</v>
      </c>
      <c r="BI31" s="126">
        <f>Config!$C36*Commandes!BI13</f>
        <v>0</v>
      </c>
      <c r="BJ31" s="126">
        <f>Config!$C36*Commandes!BJ13</f>
        <v>0</v>
      </c>
      <c r="BK31" s="17"/>
    </row>
    <row r="32" ht="15.75" customHeight="1">
      <c r="A32" s="1"/>
      <c r="B32" s="125" t="str">
        <f>Config!$B$19</f>
        <v>Commission ventes 2%</v>
      </c>
      <c r="C32" s="126">
        <f>Config!$C37*Commandes!C14</f>
        <v>0</v>
      </c>
      <c r="D32" s="126">
        <f>Config!$C37*Commandes!D14</f>
        <v>0</v>
      </c>
      <c r="E32" s="126">
        <f>Config!$C37*Commandes!E14</f>
        <v>0</v>
      </c>
      <c r="F32" s="126">
        <f>Config!$C37*Commandes!F14</f>
        <v>0</v>
      </c>
      <c r="G32" s="126">
        <f>Config!$C37*Commandes!G14</f>
        <v>0</v>
      </c>
      <c r="H32" s="126">
        <f>Config!$C37*Commandes!H14</f>
        <v>0</v>
      </c>
      <c r="I32" s="126">
        <f>Config!$C37*Commandes!I14</f>
        <v>0</v>
      </c>
      <c r="J32" s="126">
        <f>Config!$C37*Commandes!J14</f>
        <v>0</v>
      </c>
      <c r="K32" s="126">
        <f>Config!$C37*Commandes!K14</f>
        <v>0</v>
      </c>
      <c r="L32" s="126">
        <f>Config!$C37*Commandes!L14</f>
        <v>0</v>
      </c>
      <c r="M32" s="126">
        <f>Config!$C37*Commandes!M14</f>
        <v>0</v>
      </c>
      <c r="N32" s="126">
        <f>Config!$C37*Commandes!N14</f>
        <v>0</v>
      </c>
      <c r="O32" s="126">
        <f>Config!$C37*Commandes!O14</f>
        <v>0</v>
      </c>
      <c r="P32" s="126">
        <f>Config!$C37*Commandes!P14</f>
        <v>0</v>
      </c>
      <c r="Q32" s="126">
        <f>Config!$C37*Commandes!Q14</f>
        <v>0</v>
      </c>
      <c r="R32" s="126">
        <f>Config!$C37*Commandes!R14</f>
        <v>0</v>
      </c>
      <c r="S32" s="126">
        <f>Config!$C37*Commandes!S14</f>
        <v>0</v>
      </c>
      <c r="T32" s="126">
        <f>Config!$C37*Commandes!T14</f>
        <v>0</v>
      </c>
      <c r="U32" s="126">
        <f>Config!$C37*Commandes!U14</f>
        <v>0</v>
      </c>
      <c r="V32" s="126">
        <f>Config!$C37*Commandes!V14</f>
        <v>0</v>
      </c>
      <c r="W32" s="126">
        <f>Config!$C37*Commandes!W14</f>
        <v>0</v>
      </c>
      <c r="X32" s="126">
        <f>Config!$C37*Commandes!X14</f>
        <v>0</v>
      </c>
      <c r="Y32" s="126">
        <f>Config!$C37*Commandes!Y14</f>
        <v>0</v>
      </c>
      <c r="Z32" s="126">
        <f>Config!$C37*Commandes!Z14</f>
        <v>0</v>
      </c>
      <c r="AA32" s="126">
        <f>Config!$C37*Commandes!AA14</f>
        <v>0</v>
      </c>
      <c r="AB32" s="126">
        <f>Config!$C37*Commandes!AB14</f>
        <v>0</v>
      </c>
      <c r="AC32" s="126">
        <f>Config!$C37*Commandes!AC14</f>
        <v>0</v>
      </c>
      <c r="AD32" s="126">
        <f>Config!$C37*Commandes!AD14</f>
        <v>0</v>
      </c>
      <c r="AE32" s="126">
        <f>Config!$C37*Commandes!AE14</f>
        <v>0</v>
      </c>
      <c r="AF32" s="126">
        <f>Config!$C37*Commandes!AF14</f>
        <v>0</v>
      </c>
      <c r="AG32" s="126">
        <f>Config!$C37*Commandes!AG14</f>
        <v>0</v>
      </c>
      <c r="AH32" s="126">
        <f>Config!$C37*Commandes!AH14</f>
        <v>0</v>
      </c>
      <c r="AI32" s="126">
        <f>Config!$C37*Commandes!AI14</f>
        <v>0</v>
      </c>
      <c r="AJ32" s="126">
        <f>Config!$C37*Commandes!AJ14</f>
        <v>0</v>
      </c>
      <c r="AK32" s="126">
        <f>Config!$C37*Commandes!AK14</f>
        <v>0</v>
      </c>
      <c r="AL32" s="126">
        <f>Config!$C37*Commandes!AL14</f>
        <v>0</v>
      </c>
      <c r="AM32" s="126">
        <f>Config!$C37*Commandes!AM14</f>
        <v>0</v>
      </c>
      <c r="AN32" s="126">
        <f>Config!$C37*Commandes!AN14</f>
        <v>0</v>
      </c>
      <c r="AO32" s="126">
        <f>Config!$C37*Commandes!AO14</f>
        <v>0</v>
      </c>
      <c r="AP32" s="126">
        <f>Config!$C37*Commandes!AP14</f>
        <v>0</v>
      </c>
      <c r="AQ32" s="126">
        <f>Config!$C37*Commandes!AQ14</f>
        <v>0</v>
      </c>
      <c r="AR32" s="126">
        <f>Config!$C37*Commandes!AR14</f>
        <v>0</v>
      </c>
      <c r="AS32" s="126">
        <f>Config!$C37*Commandes!AS14</f>
        <v>0</v>
      </c>
      <c r="AT32" s="126">
        <f>Config!$C37*Commandes!AT14</f>
        <v>0</v>
      </c>
      <c r="AU32" s="126">
        <f>Config!$C37*Commandes!AU14</f>
        <v>0</v>
      </c>
      <c r="AV32" s="126">
        <f>Config!$C37*Commandes!AV14</f>
        <v>0</v>
      </c>
      <c r="AW32" s="126">
        <f>Config!$C37*Commandes!AW14</f>
        <v>0</v>
      </c>
      <c r="AX32" s="126">
        <f>Config!$C37*Commandes!AX14</f>
        <v>0</v>
      </c>
      <c r="AY32" s="126">
        <f>Config!$C37*Commandes!AY14</f>
        <v>0</v>
      </c>
      <c r="AZ32" s="126">
        <f>Config!$C37*Commandes!AZ14</f>
        <v>0</v>
      </c>
      <c r="BA32" s="126">
        <f>Config!$C37*Commandes!BA14</f>
        <v>0</v>
      </c>
      <c r="BB32" s="126">
        <f>Config!$C37*Commandes!BB14</f>
        <v>0</v>
      </c>
      <c r="BC32" s="126">
        <f>Config!$C37*Commandes!BC14</f>
        <v>0</v>
      </c>
      <c r="BD32" s="126">
        <f>Config!$C37*Commandes!BD14</f>
        <v>0</v>
      </c>
      <c r="BE32" s="126">
        <f>Config!$C37*Commandes!BE14</f>
        <v>0</v>
      </c>
      <c r="BF32" s="126">
        <f>Config!$C37*Commandes!BF14</f>
        <v>0</v>
      </c>
      <c r="BG32" s="126">
        <f>Config!$C37*Commandes!BG14</f>
        <v>0</v>
      </c>
      <c r="BH32" s="126">
        <f>Config!$C37*Commandes!BH14</f>
        <v>0</v>
      </c>
      <c r="BI32" s="126">
        <f>Config!$C37*Commandes!BI14</f>
        <v>0</v>
      </c>
      <c r="BJ32" s="126">
        <f>Config!$C37*Commandes!BJ14</f>
        <v>0</v>
      </c>
      <c r="BK32" s="17"/>
    </row>
    <row r="33" ht="15.75" customHeight="1">
      <c r="A33" s="1"/>
      <c r="B33" s="125" t="str">
        <f>Config!$B$20</f>
        <v/>
      </c>
      <c r="C33" s="126">
        <f>Config!$C38*Commandes!C15</f>
        <v>0</v>
      </c>
      <c r="D33" s="126">
        <f>Config!$C38*Commandes!D15</f>
        <v>0</v>
      </c>
      <c r="E33" s="126">
        <f>Config!$C38*Commandes!E15</f>
        <v>0</v>
      </c>
      <c r="F33" s="126">
        <f>Config!$C38*Commandes!F15</f>
        <v>0</v>
      </c>
      <c r="G33" s="126">
        <f>Config!$C38*Commandes!G15</f>
        <v>0</v>
      </c>
      <c r="H33" s="126">
        <f>Config!$C38*Commandes!H15</f>
        <v>0</v>
      </c>
      <c r="I33" s="126">
        <f>Config!$C38*Commandes!I15</f>
        <v>0</v>
      </c>
      <c r="J33" s="126">
        <f>Config!$C38*Commandes!J15</f>
        <v>0</v>
      </c>
      <c r="K33" s="126">
        <f>Config!$C38*Commandes!K15</f>
        <v>0</v>
      </c>
      <c r="L33" s="126">
        <f>Config!$C38*Commandes!L15</f>
        <v>0</v>
      </c>
      <c r="M33" s="126">
        <f>Config!$C38*Commandes!M15</f>
        <v>0</v>
      </c>
      <c r="N33" s="126">
        <f>Config!$C38*Commandes!N15</f>
        <v>0</v>
      </c>
      <c r="O33" s="126">
        <f>Config!$C38*Commandes!O15</f>
        <v>0</v>
      </c>
      <c r="P33" s="126">
        <f>Config!$C38*Commandes!P15</f>
        <v>0</v>
      </c>
      <c r="Q33" s="126">
        <f>Config!$C38*Commandes!Q15</f>
        <v>0</v>
      </c>
      <c r="R33" s="126">
        <f>Config!$C38*Commandes!R15</f>
        <v>0</v>
      </c>
      <c r="S33" s="126">
        <f>Config!$C38*Commandes!S15</f>
        <v>0</v>
      </c>
      <c r="T33" s="126">
        <f>Config!$C38*Commandes!T15</f>
        <v>0</v>
      </c>
      <c r="U33" s="126">
        <f>Config!$C38*Commandes!U15</f>
        <v>0</v>
      </c>
      <c r="V33" s="126">
        <f>Config!$C38*Commandes!V15</f>
        <v>0</v>
      </c>
      <c r="W33" s="126">
        <f>Config!$C38*Commandes!W15</f>
        <v>0</v>
      </c>
      <c r="X33" s="126">
        <f>Config!$C38*Commandes!X15</f>
        <v>0</v>
      </c>
      <c r="Y33" s="126">
        <f>Config!$C38*Commandes!Y15</f>
        <v>0</v>
      </c>
      <c r="Z33" s="126">
        <f>Config!$C38*Commandes!Z15</f>
        <v>0</v>
      </c>
      <c r="AA33" s="126">
        <f>Config!$C38*Commandes!AA15</f>
        <v>0</v>
      </c>
      <c r="AB33" s="126">
        <f>Config!$C38*Commandes!AB15</f>
        <v>0</v>
      </c>
      <c r="AC33" s="126">
        <f>Config!$C38*Commandes!AC15</f>
        <v>0</v>
      </c>
      <c r="AD33" s="126">
        <f>Config!$C38*Commandes!AD15</f>
        <v>0</v>
      </c>
      <c r="AE33" s="126">
        <f>Config!$C38*Commandes!AE15</f>
        <v>0</v>
      </c>
      <c r="AF33" s="126">
        <f>Config!$C38*Commandes!AF15</f>
        <v>0</v>
      </c>
      <c r="AG33" s="126">
        <f>Config!$C38*Commandes!AG15</f>
        <v>0</v>
      </c>
      <c r="AH33" s="126">
        <f>Config!$C38*Commandes!AH15</f>
        <v>0</v>
      </c>
      <c r="AI33" s="126">
        <f>Config!$C38*Commandes!AI15</f>
        <v>0</v>
      </c>
      <c r="AJ33" s="126">
        <f>Config!$C38*Commandes!AJ15</f>
        <v>0</v>
      </c>
      <c r="AK33" s="126">
        <f>Config!$C38*Commandes!AK15</f>
        <v>0</v>
      </c>
      <c r="AL33" s="126">
        <f>Config!$C38*Commandes!AL15</f>
        <v>0</v>
      </c>
      <c r="AM33" s="126">
        <f>Config!$C38*Commandes!AM15</f>
        <v>0</v>
      </c>
      <c r="AN33" s="126">
        <f>Config!$C38*Commandes!AN15</f>
        <v>0</v>
      </c>
      <c r="AO33" s="126">
        <f>Config!$C38*Commandes!AO15</f>
        <v>0</v>
      </c>
      <c r="AP33" s="126">
        <f>Config!$C38*Commandes!AP15</f>
        <v>0</v>
      </c>
      <c r="AQ33" s="126">
        <f>Config!$C38*Commandes!AQ15</f>
        <v>0</v>
      </c>
      <c r="AR33" s="126">
        <f>Config!$C38*Commandes!AR15</f>
        <v>0</v>
      </c>
      <c r="AS33" s="126">
        <f>Config!$C38*Commandes!AS15</f>
        <v>0</v>
      </c>
      <c r="AT33" s="126">
        <f>Config!$C38*Commandes!AT15</f>
        <v>0</v>
      </c>
      <c r="AU33" s="126">
        <f>Config!$C38*Commandes!AU15</f>
        <v>0</v>
      </c>
      <c r="AV33" s="126">
        <f>Config!$C38*Commandes!AV15</f>
        <v>0</v>
      </c>
      <c r="AW33" s="126">
        <f>Config!$C38*Commandes!AW15</f>
        <v>0</v>
      </c>
      <c r="AX33" s="126">
        <f>Config!$C38*Commandes!AX15</f>
        <v>0</v>
      </c>
      <c r="AY33" s="126">
        <f>Config!$C38*Commandes!AY15</f>
        <v>0</v>
      </c>
      <c r="AZ33" s="126">
        <f>Config!$C38*Commandes!AZ15</f>
        <v>0</v>
      </c>
      <c r="BA33" s="126">
        <f>Config!$C38*Commandes!BA15</f>
        <v>0</v>
      </c>
      <c r="BB33" s="126">
        <f>Config!$C38*Commandes!BB15</f>
        <v>0</v>
      </c>
      <c r="BC33" s="126">
        <f>Config!$C38*Commandes!BC15</f>
        <v>0</v>
      </c>
      <c r="BD33" s="126">
        <f>Config!$C38*Commandes!BD15</f>
        <v>0</v>
      </c>
      <c r="BE33" s="126">
        <f>Config!$C38*Commandes!BE15</f>
        <v>0</v>
      </c>
      <c r="BF33" s="126">
        <f>Config!$C38*Commandes!BF15</f>
        <v>0</v>
      </c>
      <c r="BG33" s="126">
        <f>Config!$C38*Commandes!BG15</f>
        <v>0</v>
      </c>
      <c r="BH33" s="126">
        <f>Config!$C38*Commandes!BH15</f>
        <v>0</v>
      </c>
      <c r="BI33" s="126">
        <f>Config!$C38*Commandes!BI15</f>
        <v>0</v>
      </c>
      <c r="BJ33" s="126">
        <f>Config!$C38*Commandes!BJ15</f>
        <v>0</v>
      </c>
      <c r="BK33" s="17"/>
    </row>
    <row r="34" ht="15.75" customHeight="1">
      <c r="A34" s="1"/>
      <c r="B34" s="125" t="str">
        <f>Config!$B$21</f>
        <v/>
      </c>
      <c r="C34" s="126">
        <f>Config!$C39*Commandes!C16</f>
        <v>0</v>
      </c>
      <c r="D34" s="126">
        <f>Config!$C39*Commandes!D16</f>
        <v>0</v>
      </c>
      <c r="E34" s="126">
        <f>Config!$C39*Commandes!E16</f>
        <v>0</v>
      </c>
      <c r="F34" s="126">
        <f>Config!$C39*Commandes!F16</f>
        <v>0</v>
      </c>
      <c r="G34" s="126">
        <f>Config!$C39*Commandes!G16</f>
        <v>0</v>
      </c>
      <c r="H34" s="126">
        <f>Config!$C39*Commandes!H16</f>
        <v>0</v>
      </c>
      <c r="I34" s="126">
        <f>Config!$C39*Commandes!I16</f>
        <v>0</v>
      </c>
      <c r="J34" s="126">
        <f>Config!$C39*Commandes!J16</f>
        <v>0</v>
      </c>
      <c r="K34" s="126">
        <f>Config!$C39*Commandes!K16</f>
        <v>0</v>
      </c>
      <c r="L34" s="126">
        <f>Config!$C39*Commandes!L16</f>
        <v>0</v>
      </c>
      <c r="M34" s="126">
        <f>Config!$C39*Commandes!M16</f>
        <v>0</v>
      </c>
      <c r="N34" s="126">
        <f>Config!$C39*Commandes!N16</f>
        <v>0</v>
      </c>
      <c r="O34" s="126">
        <f>Config!$C39*Commandes!O16</f>
        <v>0</v>
      </c>
      <c r="P34" s="126">
        <f>Config!$C39*Commandes!P16</f>
        <v>0</v>
      </c>
      <c r="Q34" s="126">
        <f>Config!$C39*Commandes!Q16</f>
        <v>0</v>
      </c>
      <c r="R34" s="126">
        <f>Config!$C39*Commandes!R16</f>
        <v>0</v>
      </c>
      <c r="S34" s="126">
        <f>Config!$C39*Commandes!S16</f>
        <v>0</v>
      </c>
      <c r="T34" s="126">
        <f>Config!$C39*Commandes!T16</f>
        <v>0</v>
      </c>
      <c r="U34" s="126">
        <f>Config!$C39*Commandes!U16</f>
        <v>0</v>
      </c>
      <c r="V34" s="126">
        <f>Config!$C39*Commandes!V16</f>
        <v>0</v>
      </c>
      <c r="W34" s="126">
        <f>Config!$C39*Commandes!W16</f>
        <v>0</v>
      </c>
      <c r="X34" s="126">
        <f>Config!$C39*Commandes!X16</f>
        <v>0</v>
      </c>
      <c r="Y34" s="126">
        <f>Config!$C39*Commandes!Y16</f>
        <v>0</v>
      </c>
      <c r="Z34" s="126">
        <f>Config!$C39*Commandes!Z16</f>
        <v>0</v>
      </c>
      <c r="AA34" s="126">
        <f>Config!$C39*Commandes!AA16</f>
        <v>0</v>
      </c>
      <c r="AB34" s="126">
        <f>Config!$C39*Commandes!AB16</f>
        <v>0</v>
      </c>
      <c r="AC34" s="126">
        <f>Config!$C39*Commandes!AC16</f>
        <v>0</v>
      </c>
      <c r="AD34" s="126">
        <f>Config!$C39*Commandes!AD16</f>
        <v>0</v>
      </c>
      <c r="AE34" s="126">
        <f>Config!$C39*Commandes!AE16</f>
        <v>0</v>
      </c>
      <c r="AF34" s="126">
        <f>Config!$C39*Commandes!AF16</f>
        <v>0</v>
      </c>
      <c r="AG34" s="126">
        <f>Config!$C39*Commandes!AG16</f>
        <v>0</v>
      </c>
      <c r="AH34" s="126">
        <f>Config!$C39*Commandes!AH16</f>
        <v>0</v>
      </c>
      <c r="AI34" s="126">
        <f>Config!$C39*Commandes!AI16</f>
        <v>0</v>
      </c>
      <c r="AJ34" s="126">
        <f>Config!$C39*Commandes!AJ16</f>
        <v>0</v>
      </c>
      <c r="AK34" s="126">
        <f>Config!$C39*Commandes!AK16</f>
        <v>0</v>
      </c>
      <c r="AL34" s="126">
        <f>Config!$C39*Commandes!AL16</f>
        <v>0</v>
      </c>
      <c r="AM34" s="126">
        <f>Config!$C39*Commandes!AM16</f>
        <v>0</v>
      </c>
      <c r="AN34" s="126">
        <f>Config!$C39*Commandes!AN16</f>
        <v>0</v>
      </c>
      <c r="AO34" s="126">
        <f>Config!$C39*Commandes!AO16</f>
        <v>0</v>
      </c>
      <c r="AP34" s="126">
        <f>Config!$C39*Commandes!AP16</f>
        <v>0</v>
      </c>
      <c r="AQ34" s="126">
        <f>Config!$C39*Commandes!AQ16</f>
        <v>0</v>
      </c>
      <c r="AR34" s="126">
        <f>Config!$C39*Commandes!AR16</f>
        <v>0</v>
      </c>
      <c r="AS34" s="126">
        <f>Config!$C39*Commandes!AS16</f>
        <v>0</v>
      </c>
      <c r="AT34" s="126">
        <f>Config!$C39*Commandes!AT16</f>
        <v>0</v>
      </c>
      <c r="AU34" s="126">
        <f>Config!$C39*Commandes!AU16</f>
        <v>0</v>
      </c>
      <c r="AV34" s="126">
        <f>Config!$C39*Commandes!AV16</f>
        <v>0</v>
      </c>
      <c r="AW34" s="126">
        <f>Config!$C39*Commandes!AW16</f>
        <v>0</v>
      </c>
      <c r="AX34" s="126">
        <f>Config!$C39*Commandes!AX16</f>
        <v>0</v>
      </c>
      <c r="AY34" s="126">
        <f>Config!$C39*Commandes!AY16</f>
        <v>0</v>
      </c>
      <c r="AZ34" s="126">
        <f>Config!$C39*Commandes!AZ16</f>
        <v>0</v>
      </c>
      <c r="BA34" s="126">
        <f>Config!$C39*Commandes!BA16</f>
        <v>0</v>
      </c>
      <c r="BB34" s="126">
        <f>Config!$C39*Commandes!BB16</f>
        <v>0</v>
      </c>
      <c r="BC34" s="126">
        <f>Config!$C39*Commandes!BC16</f>
        <v>0</v>
      </c>
      <c r="BD34" s="126">
        <f>Config!$C39*Commandes!BD16</f>
        <v>0</v>
      </c>
      <c r="BE34" s="126">
        <f>Config!$C39*Commandes!BE16</f>
        <v>0</v>
      </c>
      <c r="BF34" s="126">
        <f>Config!$C39*Commandes!BF16</f>
        <v>0</v>
      </c>
      <c r="BG34" s="126">
        <f>Config!$C39*Commandes!BG16</f>
        <v>0</v>
      </c>
      <c r="BH34" s="126">
        <f>Config!$C39*Commandes!BH16</f>
        <v>0</v>
      </c>
      <c r="BI34" s="126">
        <f>Config!$C39*Commandes!BI16</f>
        <v>0</v>
      </c>
      <c r="BJ34" s="126">
        <f>Config!$C39*Commandes!BJ16</f>
        <v>0</v>
      </c>
      <c r="BK34" s="17"/>
    </row>
    <row r="35" ht="15.75" customHeight="1">
      <c r="A35" s="1"/>
      <c r="B35" s="125" t="str">
        <f>Config!$B$22</f>
        <v/>
      </c>
      <c r="C35" s="126">
        <f>Config!$C40*Commandes!C17</f>
        <v>0</v>
      </c>
      <c r="D35" s="126">
        <f>Config!$C40*Commandes!D17</f>
        <v>0</v>
      </c>
      <c r="E35" s="126">
        <f>Config!$C40*Commandes!E17</f>
        <v>0</v>
      </c>
      <c r="F35" s="126">
        <f>Config!$C40*Commandes!F17</f>
        <v>0</v>
      </c>
      <c r="G35" s="126">
        <f>Config!$C40*Commandes!G17</f>
        <v>0</v>
      </c>
      <c r="H35" s="126">
        <f>Config!$C40*Commandes!H17</f>
        <v>0</v>
      </c>
      <c r="I35" s="126">
        <f>Config!$C40*Commandes!I17</f>
        <v>0</v>
      </c>
      <c r="J35" s="126">
        <f>Config!$C40*Commandes!J17</f>
        <v>0</v>
      </c>
      <c r="K35" s="126">
        <f>Config!$C40*Commandes!K17</f>
        <v>0</v>
      </c>
      <c r="L35" s="126">
        <f>Config!$C40*Commandes!L17</f>
        <v>0</v>
      </c>
      <c r="M35" s="126">
        <f>Config!$C40*Commandes!M17</f>
        <v>0</v>
      </c>
      <c r="N35" s="126">
        <f>Config!$C40*Commandes!N17</f>
        <v>0</v>
      </c>
      <c r="O35" s="126">
        <f>Config!$C40*Commandes!O17</f>
        <v>0</v>
      </c>
      <c r="P35" s="126">
        <f>Config!$C40*Commandes!P17</f>
        <v>0</v>
      </c>
      <c r="Q35" s="126">
        <f>Config!$C40*Commandes!Q17</f>
        <v>0</v>
      </c>
      <c r="R35" s="126">
        <f>Config!$C40*Commandes!R17</f>
        <v>0</v>
      </c>
      <c r="S35" s="126">
        <f>Config!$C40*Commandes!S17</f>
        <v>0</v>
      </c>
      <c r="T35" s="126">
        <f>Config!$C40*Commandes!T17</f>
        <v>0</v>
      </c>
      <c r="U35" s="126">
        <f>Config!$C40*Commandes!U17</f>
        <v>0</v>
      </c>
      <c r="V35" s="126">
        <f>Config!$C40*Commandes!V17</f>
        <v>0</v>
      </c>
      <c r="W35" s="126">
        <f>Config!$C40*Commandes!W17</f>
        <v>0</v>
      </c>
      <c r="X35" s="126">
        <f>Config!$C40*Commandes!X17</f>
        <v>0</v>
      </c>
      <c r="Y35" s="126">
        <f>Config!$C40*Commandes!Y17</f>
        <v>0</v>
      </c>
      <c r="Z35" s="126">
        <f>Config!$C40*Commandes!Z17</f>
        <v>0</v>
      </c>
      <c r="AA35" s="126">
        <f>Config!$C40*Commandes!AA17</f>
        <v>0</v>
      </c>
      <c r="AB35" s="126">
        <f>Config!$C40*Commandes!AB17</f>
        <v>0</v>
      </c>
      <c r="AC35" s="126">
        <f>Config!$C40*Commandes!AC17</f>
        <v>0</v>
      </c>
      <c r="AD35" s="126">
        <f>Config!$C40*Commandes!AD17</f>
        <v>0</v>
      </c>
      <c r="AE35" s="126">
        <f>Config!$C40*Commandes!AE17</f>
        <v>0</v>
      </c>
      <c r="AF35" s="126">
        <f>Config!$C40*Commandes!AF17</f>
        <v>0</v>
      </c>
      <c r="AG35" s="126">
        <f>Config!$C40*Commandes!AG17</f>
        <v>0</v>
      </c>
      <c r="AH35" s="126">
        <f>Config!$C40*Commandes!AH17</f>
        <v>0</v>
      </c>
      <c r="AI35" s="126">
        <f>Config!$C40*Commandes!AI17</f>
        <v>0</v>
      </c>
      <c r="AJ35" s="126">
        <f>Config!$C40*Commandes!AJ17</f>
        <v>0</v>
      </c>
      <c r="AK35" s="126">
        <f>Config!$C40*Commandes!AK17</f>
        <v>0</v>
      </c>
      <c r="AL35" s="126">
        <f>Config!$C40*Commandes!AL17</f>
        <v>0</v>
      </c>
      <c r="AM35" s="126">
        <f>Config!$C40*Commandes!AM17</f>
        <v>0</v>
      </c>
      <c r="AN35" s="126">
        <f>Config!$C40*Commandes!AN17</f>
        <v>0</v>
      </c>
      <c r="AO35" s="126">
        <f>Config!$C40*Commandes!AO17</f>
        <v>0</v>
      </c>
      <c r="AP35" s="126">
        <f>Config!$C40*Commandes!AP17</f>
        <v>0</v>
      </c>
      <c r="AQ35" s="126">
        <f>Config!$C40*Commandes!AQ17</f>
        <v>0</v>
      </c>
      <c r="AR35" s="126">
        <f>Config!$C40*Commandes!AR17</f>
        <v>0</v>
      </c>
      <c r="AS35" s="126">
        <f>Config!$C40*Commandes!AS17</f>
        <v>0</v>
      </c>
      <c r="AT35" s="126">
        <f>Config!$C40*Commandes!AT17</f>
        <v>0</v>
      </c>
      <c r="AU35" s="126">
        <f>Config!$C40*Commandes!AU17</f>
        <v>0</v>
      </c>
      <c r="AV35" s="126">
        <f>Config!$C40*Commandes!AV17</f>
        <v>0</v>
      </c>
      <c r="AW35" s="126">
        <f>Config!$C40*Commandes!AW17</f>
        <v>0</v>
      </c>
      <c r="AX35" s="126">
        <f>Config!$C40*Commandes!AX17</f>
        <v>0</v>
      </c>
      <c r="AY35" s="126">
        <f>Config!$C40*Commandes!AY17</f>
        <v>0</v>
      </c>
      <c r="AZ35" s="126">
        <f>Config!$C40*Commandes!AZ17</f>
        <v>0</v>
      </c>
      <c r="BA35" s="126">
        <f>Config!$C40*Commandes!BA17</f>
        <v>0</v>
      </c>
      <c r="BB35" s="126">
        <f>Config!$C40*Commandes!BB17</f>
        <v>0</v>
      </c>
      <c r="BC35" s="126">
        <f>Config!$C40*Commandes!BC17</f>
        <v>0</v>
      </c>
      <c r="BD35" s="126">
        <f>Config!$C40*Commandes!BD17</f>
        <v>0</v>
      </c>
      <c r="BE35" s="126">
        <f>Config!$C40*Commandes!BE17</f>
        <v>0</v>
      </c>
      <c r="BF35" s="126">
        <f>Config!$C40*Commandes!BF17</f>
        <v>0</v>
      </c>
      <c r="BG35" s="126">
        <f>Config!$C40*Commandes!BG17</f>
        <v>0</v>
      </c>
      <c r="BH35" s="126">
        <f>Config!$C40*Commandes!BH17</f>
        <v>0</v>
      </c>
      <c r="BI35" s="126">
        <f>Config!$C40*Commandes!BI17</f>
        <v>0</v>
      </c>
      <c r="BJ35" s="126">
        <f>Config!$C40*Commandes!BJ17</f>
        <v>0</v>
      </c>
      <c r="BK35" s="17"/>
    </row>
    <row r="36" ht="15.75" customHeight="1">
      <c r="A36" s="1"/>
      <c r="B36" s="125" t="str">
        <f>Config!$B$23</f>
        <v/>
      </c>
      <c r="C36" s="126">
        <f>Config!$C41*Commandes!C18</f>
        <v>0</v>
      </c>
      <c r="D36" s="126">
        <f>Config!$C41*Commandes!D18</f>
        <v>0</v>
      </c>
      <c r="E36" s="126">
        <f>Config!$C41*Commandes!E18</f>
        <v>0</v>
      </c>
      <c r="F36" s="126">
        <f>Config!$C41*Commandes!F18</f>
        <v>0</v>
      </c>
      <c r="G36" s="126">
        <f>Config!$C41*Commandes!G18</f>
        <v>0</v>
      </c>
      <c r="H36" s="126">
        <f>Config!$C41*Commandes!H18</f>
        <v>0</v>
      </c>
      <c r="I36" s="126">
        <f>Config!$C41*Commandes!I18</f>
        <v>0</v>
      </c>
      <c r="J36" s="126">
        <f>Config!$C41*Commandes!J18</f>
        <v>0</v>
      </c>
      <c r="K36" s="126">
        <f>Config!$C41*Commandes!K18</f>
        <v>0</v>
      </c>
      <c r="L36" s="126">
        <f>Config!$C41*Commandes!L18</f>
        <v>0</v>
      </c>
      <c r="M36" s="126">
        <f>Config!$C41*Commandes!M18</f>
        <v>0</v>
      </c>
      <c r="N36" s="126">
        <f>Config!$C41*Commandes!N18</f>
        <v>0</v>
      </c>
      <c r="O36" s="126">
        <f>Config!$C41*Commandes!O18</f>
        <v>0</v>
      </c>
      <c r="P36" s="126">
        <f>Config!$C41*Commandes!P18</f>
        <v>0</v>
      </c>
      <c r="Q36" s="126">
        <f>Config!$C41*Commandes!Q18</f>
        <v>0</v>
      </c>
      <c r="R36" s="126">
        <f>Config!$C41*Commandes!R18</f>
        <v>0</v>
      </c>
      <c r="S36" s="126">
        <f>Config!$C41*Commandes!S18</f>
        <v>0</v>
      </c>
      <c r="T36" s="126">
        <f>Config!$C41*Commandes!T18</f>
        <v>0</v>
      </c>
      <c r="U36" s="126">
        <f>Config!$C41*Commandes!U18</f>
        <v>0</v>
      </c>
      <c r="V36" s="126">
        <f>Config!$C41*Commandes!V18</f>
        <v>0</v>
      </c>
      <c r="W36" s="126">
        <f>Config!$C41*Commandes!W18</f>
        <v>0</v>
      </c>
      <c r="X36" s="126">
        <f>Config!$C41*Commandes!X18</f>
        <v>0</v>
      </c>
      <c r="Y36" s="126">
        <f>Config!$C41*Commandes!Y18</f>
        <v>0</v>
      </c>
      <c r="Z36" s="126">
        <f>Config!$C41*Commandes!Z18</f>
        <v>0</v>
      </c>
      <c r="AA36" s="126">
        <f>Config!$C41*Commandes!AA18</f>
        <v>0</v>
      </c>
      <c r="AB36" s="126">
        <f>Config!$C41*Commandes!AB18</f>
        <v>0</v>
      </c>
      <c r="AC36" s="126">
        <f>Config!$C41*Commandes!AC18</f>
        <v>0</v>
      </c>
      <c r="AD36" s="126">
        <f>Config!$C41*Commandes!AD18</f>
        <v>0</v>
      </c>
      <c r="AE36" s="126">
        <f>Config!$C41*Commandes!AE18</f>
        <v>0</v>
      </c>
      <c r="AF36" s="126">
        <f>Config!$C41*Commandes!AF18</f>
        <v>0</v>
      </c>
      <c r="AG36" s="126">
        <f>Config!$C41*Commandes!AG18</f>
        <v>0</v>
      </c>
      <c r="AH36" s="126">
        <f>Config!$C41*Commandes!AH18</f>
        <v>0</v>
      </c>
      <c r="AI36" s="126">
        <f>Config!$C41*Commandes!AI18</f>
        <v>0</v>
      </c>
      <c r="AJ36" s="126">
        <f>Config!$C41*Commandes!AJ18</f>
        <v>0</v>
      </c>
      <c r="AK36" s="126">
        <f>Config!$C41*Commandes!AK18</f>
        <v>0</v>
      </c>
      <c r="AL36" s="126">
        <f>Config!$C41*Commandes!AL18</f>
        <v>0</v>
      </c>
      <c r="AM36" s="126">
        <f>Config!$C41*Commandes!AM18</f>
        <v>0</v>
      </c>
      <c r="AN36" s="126">
        <f>Config!$C41*Commandes!AN18</f>
        <v>0</v>
      </c>
      <c r="AO36" s="126">
        <f>Config!$C41*Commandes!AO18</f>
        <v>0</v>
      </c>
      <c r="AP36" s="126">
        <f>Config!$C41*Commandes!AP18</f>
        <v>0</v>
      </c>
      <c r="AQ36" s="126">
        <f>Config!$C41*Commandes!AQ18</f>
        <v>0</v>
      </c>
      <c r="AR36" s="126">
        <f>Config!$C41*Commandes!AR18</f>
        <v>0</v>
      </c>
      <c r="AS36" s="126">
        <f>Config!$C41*Commandes!AS18</f>
        <v>0</v>
      </c>
      <c r="AT36" s="126">
        <f>Config!$C41*Commandes!AT18</f>
        <v>0</v>
      </c>
      <c r="AU36" s="126">
        <f>Config!$C41*Commandes!AU18</f>
        <v>0</v>
      </c>
      <c r="AV36" s="126">
        <f>Config!$C41*Commandes!AV18</f>
        <v>0</v>
      </c>
      <c r="AW36" s="126">
        <f>Config!$C41*Commandes!AW18</f>
        <v>0</v>
      </c>
      <c r="AX36" s="126">
        <f>Config!$C41*Commandes!AX18</f>
        <v>0</v>
      </c>
      <c r="AY36" s="126">
        <f>Config!$C41*Commandes!AY18</f>
        <v>0</v>
      </c>
      <c r="AZ36" s="126">
        <f>Config!$C41*Commandes!AZ18</f>
        <v>0</v>
      </c>
      <c r="BA36" s="126">
        <f>Config!$C41*Commandes!BA18</f>
        <v>0</v>
      </c>
      <c r="BB36" s="126">
        <f>Config!$C41*Commandes!BB18</f>
        <v>0</v>
      </c>
      <c r="BC36" s="126">
        <f>Config!$C41*Commandes!BC18</f>
        <v>0</v>
      </c>
      <c r="BD36" s="126">
        <f>Config!$C41*Commandes!BD18</f>
        <v>0</v>
      </c>
      <c r="BE36" s="126">
        <f>Config!$C41*Commandes!BE18</f>
        <v>0</v>
      </c>
      <c r="BF36" s="126">
        <f>Config!$C41*Commandes!BF18</f>
        <v>0</v>
      </c>
      <c r="BG36" s="126">
        <f>Config!$C41*Commandes!BG18</f>
        <v>0</v>
      </c>
      <c r="BH36" s="126">
        <f>Config!$C41*Commandes!BH18</f>
        <v>0</v>
      </c>
      <c r="BI36" s="126">
        <f>Config!$C41*Commandes!BI18</f>
        <v>0</v>
      </c>
      <c r="BJ36" s="126">
        <f>Config!$C41*Commandes!BJ18</f>
        <v>0</v>
      </c>
      <c r="BK36" s="17"/>
    </row>
    <row r="37" ht="15.75" customHeight="1">
      <c r="A37" s="1"/>
      <c r="B37" s="125" t="str">
        <f>Config!$B$24</f>
        <v/>
      </c>
      <c r="C37" s="126">
        <f>Config!$C42*Commandes!C19</f>
        <v>0</v>
      </c>
      <c r="D37" s="126">
        <f>Config!$C42*Commandes!D19</f>
        <v>0</v>
      </c>
      <c r="E37" s="126">
        <f>Config!$C42*Commandes!E19</f>
        <v>0</v>
      </c>
      <c r="F37" s="126">
        <f>Config!$C42*Commandes!F19</f>
        <v>0</v>
      </c>
      <c r="G37" s="126">
        <f>Config!$C42*Commandes!G19</f>
        <v>0</v>
      </c>
      <c r="H37" s="126">
        <f>Config!$C42*Commandes!H19</f>
        <v>0</v>
      </c>
      <c r="I37" s="126">
        <f>Config!$C42*Commandes!I19</f>
        <v>0</v>
      </c>
      <c r="J37" s="126">
        <f>Config!$C42*Commandes!J19</f>
        <v>0</v>
      </c>
      <c r="K37" s="126">
        <f>Config!$C42*Commandes!K19</f>
        <v>0</v>
      </c>
      <c r="L37" s="126">
        <f>Config!$C42*Commandes!L19</f>
        <v>0</v>
      </c>
      <c r="M37" s="126">
        <f>Config!$C42*Commandes!M19</f>
        <v>0</v>
      </c>
      <c r="N37" s="126">
        <f>Config!$C42*Commandes!N19</f>
        <v>0</v>
      </c>
      <c r="O37" s="126">
        <f>Config!$C42*Commandes!O19</f>
        <v>0</v>
      </c>
      <c r="P37" s="126">
        <f>Config!$C42*Commandes!P19</f>
        <v>0</v>
      </c>
      <c r="Q37" s="126">
        <f>Config!$C42*Commandes!Q19</f>
        <v>0</v>
      </c>
      <c r="R37" s="126">
        <f>Config!$C42*Commandes!R19</f>
        <v>0</v>
      </c>
      <c r="S37" s="126">
        <f>Config!$C42*Commandes!S19</f>
        <v>0</v>
      </c>
      <c r="T37" s="126">
        <f>Config!$C42*Commandes!T19</f>
        <v>0</v>
      </c>
      <c r="U37" s="126">
        <f>Config!$C42*Commandes!U19</f>
        <v>0</v>
      </c>
      <c r="V37" s="126">
        <f>Config!$C42*Commandes!V19</f>
        <v>0</v>
      </c>
      <c r="W37" s="126">
        <f>Config!$C42*Commandes!W19</f>
        <v>0</v>
      </c>
      <c r="X37" s="126">
        <f>Config!$C42*Commandes!X19</f>
        <v>0</v>
      </c>
      <c r="Y37" s="126">
        <f>Config!$C42*Commandes!Y19</f>
        <v>0</v>
      </c>
      <c r="Z37" s="126">
        <f>Config!$C42*Commandes!Z19</f>
        <v>0</v>
      </c>
      <c r="AA37" s="126">
        <f>Config!$C42*Commandes!AA19</f>
        <v>0</v>
      </c>
      <c r="AB37" s="126">
        <f>Config!$C42*Commandes!AB19</f>
        <v>0</v>
      </c>
      <c r="AC37" s="126">
        <f>Config!$C42*Commandes!AC19</f>
        <v>0</v>
      </c>
      <c r="AD37" s="126">
        <f>Config!$C42*Commandes!AD19</f>
        <v>0</v>
      </c>
      <c r="AE37" s="126">
        <f>Config!$C42*Commandes!AE19</f>
        <v>0</v>
      </c>
      <c r="AF37" s="126">
        <f>Config!$C42*Commandes!AF19</f>
        <v>0</v>
      </c>
      <c r="AG37" s="126">
        <f>Config!$C42*Commandes!AG19</f>
        <v>0</v>
      </c>
      <c r="AH37" s="126">
        <f>Config!$C42*Commandes!AH19</f>
        <v>0</v>
      </c>
      <c r="AI37" s="126">
        <f>Config!$C42*Commandes!AI19</f>
        <v>0</v>
      </c>
      <c r="AJ37" s="126">
        <f>Config!$C42*Commandes!AJ19</f>
        <v>0</v>
      </c>
      <c r="AK37" s="126">
        <f>Config!$C42*Commandes!AK19</f>
        <v>0</v>
      </c>
      <c r="AL37" s="126">
        <f>Config!$C42*Commandes!AL19</f>
        <v>0</v>
      </c>
      <c r="AM37" s="126">
        <f>Config!$C42*Commandes!AM19</f>
        <v>0</v>
      </c>
      <c r="AN37" s="126">
        <f>Config!$C42*Commandes!AN19</f>
        <v>0</v>
      </c>
      <c r="AO37" s="126">
        <f>Config!$C42*Commandes!AO19</f>
        <v>0</v>
      </c>
      <c r="AP37" s="126">
        <f>Config!$C42*Commandes!AP19</f>
        <v>0</v>
      </c>
      <c r="AQ37" s="126">
        <f>Config!$C42*Commandes!AQ19</f>
        <v>0</v>
      </c>
      <c r="AR37" s="126">
        <f>Config!$C42*Commandes!AR19</f>
        <v>0</v>
      </c>
      <c r="AS37" s="126">
        <f>Config!$C42*Commandes!AS19</f>
        <v>0</v>
      </c>
      <c r="AT37" s="126">
        <f>Config!$C42*Commandes!AT19</f>
        <v>0</v>
      </c>
      <c r="AU37" s="126">
        <f>Config!$C42*Commandes!AU19</f>
        <v>0</v>
      </c>
      <c r="AV37" s="126">
        <f>Config!$C42*Commandes!AV19</f>
        <v>0</v>
      </c>
      <c r="AW37" s="126">
        <f>Config!$C42*Commandes!AW19</f>
        <v>0</v>
      </c>
      <c r="AX37" s="126">
        <f>Config!$C42*Commandes!AX19</f>
        <v>0</v>
      </c>
      <c r="AY37" s="126">
        <f>Config!$C42*Commandes!AY19</f>
        <v>0</v>
      </c>
      <c r="AZ37" s="126">
        <f>Config!$C42*Commandes!AZ19</f>
        <v>0</v>
      </c>
      <c r="BA37" s="126">
        <f>Config!$C42*Commandes!BA19</f>
        <v>0</v>
      </c>
      <c r="BB37" s="126">
        <f>Config!$C42*Commandes!BB19</f>
        <v>0</v>
      </c>
      <c r="BC37" s="126">
        <f>Config!$C42*Commandes!BC19</f>
        <v>0</v>
      </c>
      <c r="BD37" s="126">
        <f>Config!$C42*Commandes!BD19</f>
        <v>0</v>
      </c>
      <c r="BE37" s="126">
        <f>Config!$C42*Commandes!BE19</f>
        <v>0</v>
      </c>
      <c r="BF37" s="126">
        <f>Config!$C42*Commandes!BF19</f>
        <v>0</v>
      </c>
      <c r="BG37" s="126">
        <f>Config!$C42*Commandes!BG19</f>
        <v>0</v>
      </c>
      <c r="BH37" s="126">
        <f>Config!$C42*Commandes!BH19</f>
        <v>0</v>
      </c>
      <c r="BI37" s="126">
        <f>Config!$C42*Commandes!BI19</f>
        <v>0</v>
      </c>
      <c r="BJ37" s="126">
        <f>Config!$C42*Commandes!BJ19</f>
        <v>0</v>
      </c>
      <c r="BK37" s="17"/>
    </row>
    <row r="38" ht="15.75" customHeight="1">
      <c r="A38" s="1"/>
      <c r="B38" s="125" t="str">
        <f>Config!$B$25</f>
        <v/>
      </c>
      <c r="C38" s="126">
        <f>Config!$C43*Commandes!C20</f>
        <v>0</v>
      </c>
      <c r="D38" s="126">
        <f>Config!$C43*Commandes!D20</f>
        <v>0</v>
      </c>
      <c r="E38" s="126">
        <f>Config!$C43*Commandes!E20</f>
        <v>0</v>
      </c>
      <c r="F38" s="126">
        <f>Config!$C43*Commandes!F20</f>
        <v>0</v>
      </c>
      <c r="G38" s="126">
        <f>Config!$C43*Commandes!G20</f>
        <v>0</v>
      </c>
      <c r="H38" s="126">
        <f>Config!$C43*Commandes!H20</f>
        <v>0</v>
      </c>
      <c r="I38" s="126">
        <f>Config!$C43*Commandes!I20</f>
        <v>0</v>
      </c>
      <c r="J38" s="126">
        <f>Config!$C43*Commandes!J20</f>
        <v>0</v>
      </c>
      <c r="K38" s="126">
        <f>Config!$C43*Commandes!K20</f>
        <v>0</v>
      </c>
      <c r="L38" s="126">
        <f>Config!$C43*Commandes!L20</f>
        <v>0</v>
      </c>
      <c r="M38" s="126">
        <f>Config!$C43*Commandes!M20</f>
        <v>0</v>
      </c>
      <c r="N38" s="126">
        <f>Config!$C43*Commandes!N20</f>
        <v>0</v>
      </c>
      <c r="O38" s="126">
        <f>Config!$C43*Commandes!O20</f>
        <v>0</v>
      </c>
      <c r="P38" s="126">
        <f>Config!$C43*Commandes!P20</f>
        <v>0</v>
      </c>
      <c r="Q38" s="126">
        <f>Config!$C43*Commandes!Q20</f>
        <v>0</v>
      </c>
      <c r="R38" s="126">
        <f>Config!$C43*Commandes!R20</f>
        <v>0</v>
      </c>
      <c r="S38" s="126">
        <f>Config!$C43*Commandes!S20</f>
        <v>0</v>
      </c>
      <c r="T38" s="126">
        <f>Config!$C43*Commandes!T20</f>
        <v>0</v>
      </c>
      <c r="U38" s="126">
        <f>Config!$C43*Commandes!U20</f>
        <v>0</v>
      </c>
      <c r="V38" s="126">
        <f>Config!$C43*Commandes!V20</f>
        <v>0</v>
      </c>
      <c r="W38" s="126">
        <f>Config!$C43*Commandes!W20</f>
        <v>0</v>
      </c>
      <c r="X38" s="126">
        <f>Config!$C43*Commandes!X20</f>
        <v>0</v>
      </c>
      <c r="Y38" s="126">
        <f>Config!$C43*Commandes!Y20</f>
        <v>0</v>
      </c>
      <c r="Z38" s="126">
        <f>Config!$C43*Commandes!Z20</f>
        <v>0</v>
      </c>
      <c r="AA38" s="126">
        <f>Config!$C43*Commandes!AA20</f>
        <v>0</v>
      </c>
      <c r="AB38" s="126">
        <f>Config!$C43*Commandes!AB20</f>
        <v>0</v>
      </c>
      <c r="AC38" s="126">
        <f>Config!$C43*Commandes!AC20</f>
        <v>0</v>
      </c>
      <c r="AD38" s="126">
        <f>Config!$C43*Commandes!AD20</f>
        <v>0</v>
      </c>
      <c r="AE38" s="126">
        <f>Config!$C43*Commandes!AE20</f>
        <v>0</v>
      </c>
      <c r="AF38" s="126">
        <f>Config!$C43*Commandes!AF20</f>
        <v>0</v>
      </c>
      <c r="AG38" s="126">
        <f>Config!$C43*Commandes!AG20</f>
        <v>0</v>
      </c>
      <c r="AH38" s="126">
        <f>Config!$C43*Commandes!AH20</f>
        <v>0</v>
      </c>
      <c r="AI38" s="126">
        <f>Config!$C43*Commandes!AI20</f>
        <v>0</v>
      </c>
      <c r="AJ38" s="126">
        <f>Config!$C43*Commandes!AJ20</f>
        <v>0</v>
      </c>
      <c r="AK38" s="126">
        <f>Config!$C43*Commandes!AK20</f>
        <v>0</v>
      </c>
      <c r="AL38" s="126">
        <f>Config!$C43*Commandes!AL20</f>
        <v>0</v>
      </c>
      <c r="AM38" s="126">
        <f>Config!$C43*Commandes!AM20</f>
        <v>0</v>
      </c>
      <c r="AN38" s="126">
        <f>Config!$C43*Commandes!AN20</f>
        <v>0</v>
      </c>
      <c r="AO38" s="126">
        <f>Config!$C43*Commandes!AO20</f>
        <v>0</v>
      </c>
      <c r="AP38" s="126">
        <f>Config!$C43*Commandes!AP20</f>
        <v>0</v>
      </c>
      <c r="AQ38" s="126">
        <f>Config!$C43*Commandes!AQ20</f>
        <v>0</v>
      </c>
      <c r="AR38" s="126">
        <f>Config!$C43*Commandes!AR20</f>
        <v>0</v>
      </c>
      <c r="AS38" s="126">
        <f>Config!$C43*Commandes!AS20</f>
        <v>0</v>
      </c>
      <c r="AT38" s="126">
        <f>Config!$C43*Commandes!AT20</f>
        <v>0</v>
      </c>
      <c r="AU38" s="126">
        <f>Config!$C43*Commandes!AU20</f>
        <v>0</v>
      </c>
      <c r="AV38" s="126">
        <f>Config!$C43*Commandes!AV20</f>
        <v>0</v>
      </c>
      <c r="AW38" s="126">
        <f>Config!$C43*Commandes!AW20</f>
        <v>0</v>
      </c>
      <c r="AX38" s="126">
        <f>Config!$C43*Commandes!AX20</f>
        <v>0</v>
      </c>
      <c r="AY38" s="126">
        <f>Config!$C43*Commandes!AY20</f>
        <v>0</v>
      </c>
      <c r="AZ38" s="126">
        <f>Config!$C43*Commandes!AZ20</f>
        <v>0</v>
      </c>
      <c r="BA38" s="126">
        <f>Config!$C43*Commandes!BA20</f>
        <v>0</v>
      </c>
      <c r="BB38" s="126">
        <f>Config!$C43*Commandes!BB20</f>
        <v>0</v>
      </c>
      <c r="BC38" s="126">
        <f>Config!$C43*Commandes!BC20</f>
        <v>0</v>
      </c>
      <c r="BD38" s="126">
        <f>Config!$C43*Commandes!BD20</f>
        <v>0</v>
      </c>
      <c r="BE38" s="126">
        <f>Config!$C43*Commandes!BE20</f>
        <v>0</v>
      </c>
      <c r="BF38" s="126">
        <f>Config!$C43*Commandes!BF20</f>
        <v>0</v>
      </c>
      <c r="BG38" s="126">
        <f>Config!$C43*Commandes!BG20</f>
        <v>0</v>
      </c>
      <c r="BH38" s="126">
        <f>Config!$C43*Commandes!BH20</f>
        <v>0</v>
      </c>
      <c r="BI38" s="126">
        <f>Config!$C43*Commandes!BI20</f>
        <v>0</v>
      </c>
      <c r="BJ38" s="126">
        <f>Config!$C43*Commandes!BJ20</f>
        <v>0</v>
      </c>
      <c r="BK38" s="17"/>
    </row>
    <row r="39" ht="15.75" customHeight="1">
      <c r="A39" s="1"/>
      <c r="B39" s="119"/>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row>
    <row r="40" ht="15.75" customHeight="1">
      <c r="A40" s="1"/>
      <c r="B40" s="123" t="s">
        <v>91</v>
      </c>
      <c r="C40" s="126">
        <f t="shared" ref="C40:BJ40" si="9">SUM(C27:C38)</f>
        <v>0</v>
      </c>
      <c r="D40" s="126">
        <f t="shared" si="9"/>
        <v>0</v>
      </c>
      <c r="E40" s="126">
        <f t="shared" si="9"/>
        <v>1700000</v>
      </c>
      <c r="F40" s="126">
        <f t="shared" si="9"/>
        <v>3250000</v>
      </c>
      <c r="G40" s="126">
        <f t="shared" si="9"/>
        <v>6125000</v>
      </c>
      <c r="H40" s="126">
        <f t="shared" si="9"/>
        <v>21200000</v>
      </c>
      <c r="I40" s="126">
        <f t="shared" si="9"/>
        <v>28850000</v>
      </c>
      <c r="J40" s="126">
        <f t="shared" si="9"/>
        <v>34015000</v>
      </c>
      <c r="K40" s="126">
        <f t="shared" si="9"/>
        <v>39196500</v>
      </c>
      <c r="L40" s="126">
        <f t="shared" si="9"/>
        <v>39396150</v>
      </c>
      <c r="M40" s="126">
        <f t="shared" si="9"/>
        <v>47115765</v>
      </c>
      <c r="N40" s="126">
        <f t="shared" si="9"/>
        <v>47357341.5</v>
      </c>
      <c r="O40" s="126">
        <f t="shared" si="9"/>
        <v>63723075.65</v>
      </c>
      <c r="P40" s="126">
        <f t="shared" si="9"/>
        <v>69453844.56</v>
      </c>
      <c r="Q40" s="126">
        <f t="shared" si="9"/>
        <v>77867305.7</v>
      </c>
      <c r="R40" s="126">
        <f t="shared" si="9"/>
        <v>81509132.13</v>
      </c>
      <c r="S40" s="126">
        <f t="shared" si="9"/>
        <v>85436415.16</v>
      </c>
      <c r="T40" s="126">
        <f t="shared" si="9"/>
        <v>92220518.95</v>
      </c>
      <c r="U40" s="126">
        <f t="shared" si="9"/>
        <v>96950648.69</v>
      </c>
      <c r="V40" s="126">
        <f t="shared" si="9"/>
        <v>104738310.9</v>
      </c>
      <c r="W40" s="126">
        <f t="shared" si="9"/>
        <v>113222888.6</v>
      </c>
      <c r="X40" s="126">
        <f t="shared" si="9"/>
        <v>120078610.7</v>
      </c>
      <c r="Y40" s="126">
        <f t="shared" si="9"/>
        <v>128023263.4</v>
      </c>
      <c r="Z40" s="126">
        <f t="shared" si="9"/>
        <v>138579079.3</v>
      </c>
      <c r="AA40" s="126">
        <f t="shared" si="9"/>
        <v>158036349.1</v>
      </c>
      <c r="AB40" s="126">
        <f t="shared" si="9"/>
        <v>171170436.3</v>
      </c>
      <c r="AC40" s="126">
        <f t="shared" si="9"/>
        <v>184463045.4</v>
      </c>
      <c r="AD40" s="126">
        <f t="shared" si="9"/>
        <v>201078806.8</v>
      </c>
      <c r="AE40" s="126">
        <f t="shared" si="9"/>
        <v>221848508.5</v>
      </c>
      <c r="AF40" s="126">
        <f t="shared" si="9"/>
        <v>247810635.6</v>
      </c>
      <c r="AG40" s="126">
        <f t="shared" si="9"/>
        <v>280263294.5</v>
      </c>
      <c r="AH40" s="126">
        <f t="shared" si="9"/>
        <v>320829118.1</v>
      </c>
      <c r="AI40" s="126">
        <f t="shared" si="9"/>
        <v>371536397.6</v>
      </c>
      <c r="AJ40" s="126">
        <f t="shared" si="9"/>
        <v>434920497</v>
      </c>
      <c r="AK40" s="126">
        <f t="shared" si="9"/>
        <v>514150621.3</v>
      </c>
      <c r="AL40" s="126">
        <f t="shared" si="9"/>
        <v>268000000</v>
      </c>
      <c r="AM40" s="126">
        <f t="shared" si="9"/>
        <v>373000000</v>
      </c>
      <c r="AN40" s="126">
        <f t="shared" si="9"/>
        <v>373000000</v>
      </c>
      <c r="AO40" s="126">
        <f t="shared" si="9"/>
        <v>373000000</v>
      </c>
      <c r="AP40" s="126">
        <f t="shared" si="9"/>
        <v>418000000</v>
      </c>
      <c r="AQ40" s="126">
        <f t="shared" si="9"/>
        <v>418000000</v>
      </c>
      <c r="AR40" s="126">
        <f t="shared" si="9"/>
        <v>418000000</v>
      </c>
      <c r="AS40" s="126">
        <f t="shared" si="9"/>
        <v>523000000</v>
      </c>
      <c r="AT40" s="126">
        <f t="shared" si="9"/>
        <v>523000000</v>
      </c>
      <c r="AU40" s="126">
        <f t="shared" si="9"/>
        <v>523000000</v>
      </c>
      <c r="AV40" s="126">
        <f t="shared" si="9"/>
        <v>568000000</v>
      </c>
      <c r="AW40" s="126">
        <f t="shared" si="9"/>
        <v>568000000</v>
      </c>
      <c r="AX40" s="126">
        <f t="shared" si="9"/>
        <v>568000000</v>
      </c>
      <c r="AY40" s="126">
        <f t="shared" si="9"/>
        <v>768000000</v>
      </c>
      <c r="AZ40" s="126">
        <f t="shared" si="9"/>
        <v>768000000</v>
      </c>
      <c r="BA40" s="126">
        <f t="shared" si="9"/>
        <v>768000000</v>
      </c>
      <c r="BB40" s="126">
        <f t="shared" si="9"/>
        <v>768000000</v>
      </c>
      <c r="BC40" s="126">
        <f t="shared" si="9"/>
        <v>768000000</v>
      </c>
      <c r="BD40" s="126">
        <f t="shared" si="9"/>
        <v>768000000</v>
      </c>
      <c r="BE40" s="126">
        <f t="shared" si="9"/>
        <v>968000000</v>
      </c>
      <c r="BF40" s="126">
        <f t="shared" si="9"/>
        <v>968000000</v>
      </c>
      <c r="BG40" s="126">
        <f t="shared" si="9"/>
        <v>968000000</v>
      </c>
      <c r="BH40" s="126">
        <f t="shared" si="9"/>
        <v>968000000</v>
      </c>
      <c r="BI40" s="126">
        <f t="shared" si="9"/>
        <v>968000000</v>
      </c>
      <c r="BJ40" s="126">
        <f t="shared" si="9"/>
        <v>968000000</v>
      </c>
      <c r="BK40" s="17"/>
    </row>
    <row r="41" ht="15.75" customHeight="1">
      <c r="A41" s="1"/>
      <c r="B41" s="123" t="s">
        <v>95</v>
      </c>
      <c r="C41" s="126">
        <f>C40</f>
        <v>0</v>
      </c>
      <c r="D41" s="126">
        <f t="shared" ref="D41:N41" si="10">C41+D40</f>
        <v>0</v>
      </c>
      <c r="E41" s="126">
        <f t="shared" si="10"/>
        <v>1700000</v>
      </c>
      <c r="F41" s="126">
        <f t="shared" si="10"/>
        <v>4950000</v>
      </c>
      <c r="G41" s="126">
        <f t="shared" si="10"/>
        <v>11075000</v>
      </c>
      <c r="H41" s="126">
        <f t="shared" si="10"/>
        <v>32275000</v>
      </c>
      <c r="I41" s="126">
        <f t="shared" si="10"/>
        <v>61125000</v>
      </c>
      <c r="J41" s="126">
        <f t="shared" si="10"/>
        <v>95140000</v>
      </c>
      <c r="K41" s="126">
        <f t="shared" si="10"/>
        <v>134336500</v>
      </c>
      <c r="L41" s="126">
        <f t="shared" si="10"/>
        <v>173732650</v>
      </c>
      <c r="M41" s="126">
        <f t="shared" si="10"/>
        <v>220848415</v>
      </c>
      <c r="N41" s="127">
        <f t="shared" si="10"/>
        <v>268205756.5</v>
      </c>
      <c r="O41" s="126">
        <f>O40</f>
        <v>63723075.65</v>
      </c>
      <c r="P41" s="126">
        <f t="shared" ref="P41:Z41" si="11">O41+P40</f>
        <v>133176920.2</v>
      </c>
      <c r="Q41" s="126">
        <f t="shared" si="11"/>
        <v>211044225.9</v>
      </c>
      <c r="R41" s="126">
        <f t="shared" si="11"/>
        <v>292553358</v>
      </c>
      <c r="S41" s="126">
        <f t="shared" si="11"/>
        <v>377989773.2</v>
      </c>
      <c r="T41" s="126">
        <f t="shared" si="11"/>
        <v>470210292.2</v>
      </c>
      <c r="U41" s="126">
        <f t="shared" si="11"/>
        <v>567160940.8</v>
      </c>
      <c r="V41" s="126">
        <f t="shared" si="11"/>
        <v>671899251.7</v>
      </c>
      <c r="W41" s="126">
        <f t="shared" si="11"/>
        <v>785122140.3</v>
      </c>
      <c r="X41" s="126">
        <f t="shared" si="11"/>
        <v>905200751</v>
      </c>
      <c r="Y41" s="126">
        <f t="shared" si="11"/>
        <v>1033224014</v>
      </c>
      <c r="Z41" s="127">
        <f t="shared" si="11"/>
        <v>1171803094</v>
      </c>
      <c r="AA41" s="126">
        <f>AA40</f>
        <v>158036349.1</v>
      </c>
      <c r="AB41" s="126">
        <f t="shared" ref="AB41:AL41" si="12">AA41+AB40</f>
        <v>329206785.4</v>
      </c>
      <c r="AC41" s="126">
        <f t="shared" si="12"/>
        <v>513669830.8</v>
      </c>
      <c r="AD41" s="126">
        <f t="shared" si="12"/>
        <v>714748637.6</v>
      </c>
      <c r="AE41" s="126">
        <f t="shared" si="12"/>
        <v>936597146</v>
      </c>
      <c r="AF41" s="126">
        <f t="shared" si="12"/>
        <v>1184407782</v>
      </c>
      <c r="AG41" s="126">
        <f t="shared" si="12"/>
        <v>1464671076</v>
      </c>
      <c r="AH41" s="126">
        <f t="shared" si="12"/>
        <v>1785500194</v>
      </c>
      <c r="AI41" s="126">
        <f t="shared" si="12"/>
        <v>2157036592</v>
      </c>
      <c r="AJ41" s="126">
        <f t="shared" si="12"/>
        <v>2591957089</v>
      </c>
      <c r="AK41" s="126">
        <f t="shared" si="12"/>
        <v>3106107710</v>
      </c>
      <c r="AL41" s="127">
        <f t="shared" si="12"/>
        <v>3374107710</v>
      </c>
      <c r="AM41" s="126">
        <f>AM40</f>
        <v>373000000</v>
      </c>
      <c r="AN41" s="126">
        <f t="shared" ref="AN41:AX41" si="13">AM41+AN40</f>
        <v>746000000</v>
      </c>
      <c r="AO41" s="126">
        <f t="shared" si="13"/>
        <v>1119000000</v>
      </c>
      <c r="AP41" s="126">
        <f t="shared" si="13"/>
        <v>1537000000</v>
      </c>
      <c r="AQ41" s="126">
        <f t="shared" si="13"/>
        <v>1955000000</v>
      </c>
      <c r="AR41" s="126">
        <f t="shared" si="13"/>
        <v>2373000000</v>
      </c>
      <c r="AS41" s="126">
        <f t="shared" si="13"/>
        <v>2896000000</v>
      </c>
      <c r="AT41" s="126">
        <f t="shared" si="13"/>
        <v>3419000000</v>
      </c>
      <c r="AU41" s="126">
        <f t="shared" si="13"/>
        <v>3942000000</v>
      </c>
      <c r="AV41" s="126">
        <f t="shared" si="13"/>
        <v>4510000000</v>
      </c>
      <c r="AW41" s="126">
        <f t="shared" si="13"/>
        <v>5078000000</v>
      </c>
      <c r="AX41" s="127">
        <f t="shared" si="13"/>
        <v>5646000000</v>
      </c>
      <c r="AY41" s="126">
        <f>AY40</f>
        <v>768000000</v>
      </c>
      <c r="AZ41" s="126">
        <f t="shared" ref="AZ41:BJ41" si="14">AY41+AZ40</f>
        <v>1536000000</v>
      </c>
      <c r="BA41" s="126">
        <f t="shared" si="14"/>
        <v>2304000000</v>
      </c>
      <c r="BB41" s="126">
        <f t="shared" si="14"/>
        <v>3072000000</v>
      </c>
      <c r="BC41" s="126">
        <f t="shared" si="14"/>
        <v>3840000000</v>
      </c>
      <c r="BD41" s="126">
        <f t="shared" si="14"/>
        <v>4608000000</v>
      </c>
      <c r="BE41" s="126">
        <f t="shared" si="14"/>
        <v>5576000000</v>
      </c>
      <c r="BF41" s="126">
        <f t="shared" si="14"/>
        <v>6544000000</v>
      </c>
      <c r="BG41" s="126">
        <f t="shared" si="14"/>
        <v>7512000000</v>
      </c>
      <c r="BH41" s="126">
        <f t="shared" si="14"/>
        <v>8480000000</v>
      </c>
      <c r="BI41" s="126">
        <f t="shared" si="14"/>
        <v>9448000000</v>
      </c>
      <c r="BJ41" s="127">
        <f t="shared" si="14"/>
        <v>10416000000</v>
      </c>
      <c r="BK41" s="17"/>
    </row>
    <row r="42" ht="15.75" customHeight="1">
      <c r="A42" s="1"/>
      <c r="B42" s="119"/>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row>
    <row r="43" ht="15.75" customHeight="1">
      <c r="A43" s="1"/>
      <c r="B43" s="73"/>
    </row>
    <row r="44" ht="15.75" customHeight="1">
      <c r="A44" s="1"/>
      <c r="B44" s="73"/>
    </row>
    <row r="45" ht="15.75" customHeight="1">
      <c r="A45" s="1"/>
      <c r="B45" s="73"/>
    </row>
    <row r="46" ht="15.75" customHeight="1">
      <c r="A46" s="1"/>
      <c r="B46" s="73"/>
    </row>
    <row r="47" ht="15.75" customHeight="1">
      <c r="A47" s="1"/>
      <c r="B47" s="73"/>
    </row>
    <row r="48" ht="15.75" customHeight="1">
      <c r="A48" s="1"/>
      <c r="B48" s="73"/>
    </row>
    <row r="49" ht="15.75" customHeight="1">
      <c r="A49" s="1"/>
      <c r="B49" s="73"/>
    </row>
    <row r="50" ht="15.75" customHeight="1">
      <c r="A50" s="1"/>
      <c r="B50" s="73"/>
    </row>
    <row r="51" ht="15.75" customHeight="1">
      <c r="A51" s="1"/>
      <c r="B51" s="73"/>
    </row>
    <row r="52" ht="15.75" customHeight="1">
      <c r="A52" s="1"/>
      <c r="B52" s="73"/>
    </row>
    <row r="53" ht="15.75" customHeight="1">
      <c r="A53" s="1"/>
      <c r="B53" s="73"/>
    </row>
    <row r="54" ht="15.75" customHeight="1">
      <c r="A54" s="1"/>
      <c r="B54" s="73"/>
    </row>
    <row r="55" ht="15.75" customHeight="1">
      <c r="A55" s="1"/>
      <c r="B55" s="73"/>
    </row>
    <row r="56" ht="15.75" customHeight="1">
      <c r="A56" s="1"/>
      <c r="B56" s="73"/>
    </row>
    <row r="57" ht="15.75" customHeight="1">
      <c r="A57" s="1"/>
      <c r="B57" s="73"/>
    </row>
    <row r="58" ht="15.75" customHeight="1">
      <c r="A58" s="1"/>
      <c r="B58" s="73"/>
    </row>
    <row r="59" ht="15.75" customHeight="1">
      <c r="A59" s="1"/>
      <c r="B59" s="73"/>
    </row>
    <row r="60" ht="15.75" customHeight="1">
      <c r="A60" s="1"/>
      <c r="B60" s="73"/>
    </row>
    <row r="61" ht="15.75" customHeight="1">
      <c r="A61" s="1"/>
      <c r="B61" s="73"/>
    </row>
    <row r="62" ht="15.75" customHeight="1">
      <c r="A62" s="1"/>
      <c r="B62" s="73"/>
    </row>
    <row r="63" ht="15.75" customHeight="1">
      <c r="A63" s="1"/>
      <c r="B63" s="73"/>
    </row>
    <row r="64" ht="15.75" customHeight="1">
      <c r="A64" s="1"/>
      <c r="B64" s="73"/>
    </row>
    <row r="65" ht="15.75" customHeight="1">
      <c r="A65" s="1"/>
      <c r="B65" s="73"/>
    </row>
    <row r="66" ht="15.75" customHeight="1">
      <c r="A66" s="1"/>
      <c r="B66" s="73"/>
    </row>
    <row r="67" ht="15.75" customHeight="1">
      <c r="A67" s="1"/>
      <c r="B67" s="73"/>
    </row>
    <row r="68" ht="15.75" customHeight="1">
      <c r="A68" s="1"/>
      <c r="B68" s="73"/>
    </row>
    <row r="69" ht="15.75" customHeight="1">
      <c r="A69" s="1"/>
      <c r="B69" s="73"/>
    </row>
    <row r="70" ht="15.75" customHeight="1">
      <c r="A70" s="1"/>
      <c r="B70" s="73"/>
    </row>
    <row r="71" ht="15.75" customHeight="1">
      <c r="A71" s="1"/>
      <c r="B71" s="73"/>
    </row>
    <row r="72" ht="15.75" customHeight="1">
      <c r="A72" s="1"/>
      <c r="B72" s="73"/>
    </row>
    <row r="73" ht="15.75" customHeight="1">
      <c r="A73" s="1"/>
      <c r="B73" s="73"/>
    </row>
    <row r="74" ht="15.75" customHeight="1">
      <c r="A74" s="1"/>
      <c r="B74" s="73"/>
    </row>
    <row r="75" ht="15.75" customHeight="1">
      <c r="A75" s="1"/>
      <c r="B75" s="73"/>
    </row>
    <row r="76" ht="15.75" customHeight="1">
      <c r="A76" s="1"/>
      <c r="B76" s="73"/>
    </row>
    <row r="77" ht="15.75" customHeight="1">
      <c r="A77" s="1"/>
      <c r="B77" s="73"/>
    </row>
    <row r="78" ht="15.75" customHeight="1">
      <c r="A78" s="1"/>
      <c r="B78" s="73"/>
    </row>
    <row r="79" ht="15.75" customHeight="1">
      <c r="A79" s="1"/>
      <c r="B79" s="73"/>
    </row>
    <row r="80" ht="15.75" customHeight="1">
      <c r="A80" s="1"/>
      <c r="B80" s="73"/>
    </row>
    <row r="81" ht="15.75" customHeight="1">
      <c r="A81" s="1"/>
      <c r="B81" s="73"/>
    </row>
    <row r="82" ht="15.75" customHeight="1">
      <c r="A82" s="1"/>
      <c r="B82" s="73"/>
    </row>
    <row r="83" ht="15.75" customHeight="1">
      <c r="A83" s="1"/>
      <c r="B83" s="73"/>
    </row>
    <row r="84" ht="15.75" customHeight="1">
      <c r="A84" s="1"/>
      <c r="B84" s="73"/>
    </row>
    <row r="85" ht="15.75" customHeight="1">
      <c r="A85" s="1"/>
      <c r="B85" s="73"/>
    </row>
    <row r="86" ht="15.75" customHeight="1">
      <c r="A86" s="1"/>
      <c r="B86" s="73"/>
    </row>
    <row r="87" ht="15.75" customHeight="1">
      <c r="A87" s="1"/>
      <c r="B87" s="73"/>
    </row>
    <row r="88" ht="15.75" customHeight="1">
      <c r="A88" s="1"/>
      <c r="B88" s="73"/>
    </row>
    <row r="89" ht="15.75" customHeight="1">
      <c r="A89" s="1"/>
      <c r="B89" s="73"/>
    </row>
    <row r="90" ht="15.75" customHeight="1">
      <c r="A90" s="1"/>
      <c r="B90" s="73"/>
    </row>
    <row r="91" ht="15.75" customHeight="1">
      <c r="A91" s="1"/>
      <c r="B91" s="73"/>
    </row>
    <row r="92" ht="15.75" customHeight="1">
      <c r="A92" s="1"/>
      <c r="B92" s="73"/>
    </row>
    <row r="93" ht="15.75" customHeight="1">
      <c r="A93" s="1"/>
      <c r="B93" s="73"/>
    </row>
    <row r="94" ht="15.75" customHeight="1">
      <c r="A94" s="1"/>
      <c r="B94" s="73"/>
    </row>
    <row r="95" ht="15.75" customHeight="1">
      <c r="A95" s="1"/>
      <c r="B95" s="73"/>
    </row>
    <row r="96" ht="15.75" customHeight="1">
      <c r="A96" s="1"/>
      <c r="B96" s="73"/>
    </row>
    <row r="97" ht="15.75" customHeight="1">
      <c r="A97" s="1"/>
      <c r="B97" s="73"/>
    </row>
    <row r="98" ht="15.75" customHeight="1">
      <c r="A98" s="1"/>
      <c r="B98" s="73"/>
    </row>
    <row r="99" ht="15.75" customHeight="1">
      <c r="A99" s="1"/>
      <c r="B99" s="73"/>
    </row>
    <row r="100" ht="15.75" customHeight="1">
      <c r="A100" s="1"/>
      <c r="B100" s="73"/>
    </row>
    <row r="101" ht="15.75" customHeight="1">
      <c r="A101" s="1"/>
      <c r="B101" s="73"/>
    </row>
    <row r="102" ht="15.75" customHeight="1">
      <c r="A102" s="1"/>
      <c r="B102" s="73"/>
    </row>
    <row r="103" ht="15.75" customHeight="1">
      <c r="A103" s="1"/>
      <c r="B103" s="73"/>
    </row>
    <row r="104" ht="15.75" customHeight="1">
      <c r="A104" s="1"/>
      <c r="B104" s="73"/>
    </row>
    <row r="105" ht="15.75" customHeight="1">
      <c r="A105" s="1"/>
      <c r="B105" s="73"/>
    </row>
    <row r="106" ht="15.75" customHeight="1">
      <c r="A106" s="1"/>
      <c r="B106" s="73"/>
    </row>
    <row r="107" ht="15.75" customHeight="1">
      <c r="A107" s="1"/>
      <c r="B107" s="73"/>
    </row>
    <row r="108" ht="15.75" customHeight="1">
      <c r="A108" s="1"/>
      <c r="B108" s="73"/>
    </row>
    <row r="109" ht="15.75" customHeight="1">
      <c r="A109" s="1"/>
      <c r="B109" s="73"/>
    </row>
    <row r="110" ht="15.75" customHeight="1">
      <c r="A110" s="1"/>
      <c r="B110" s="73"/>
    </row>
    <row r="111" ht="15.75" customHeight="1">
      <c r="A111" s="1"/>
      <c r="B111" s="73"/>
    </row>
    <row r="112" ht="15.75" customHeight="1">
      <c r="A112" s="1"/>
      <c r="B112" s="73"/>
    </row>
    <row r="113" ht="15.75" customHeight="1">
      <c r="A113" s="1"/>
      <c r="B113" s="73"/>
    </row>
    <row r="114" ht="15.75" customHeight="1">
      <c r="A114" s="1"/>
      <c r="B114" s="73"/>
    </row>
    <row r="115" ht="15.75" customHeight="1">
      <c r="A115" s="1"/>
      <c r="B115" s="73"/>
    </row>
    <row r="116" ht="15.75" customHeight="1">
      <c r="A116" s="1"/>
      <c r="B116" s="73"/>
    </row>
    <row r="117" ht="15.75" customHeight="1">
      <c r="A117" s="1"/>
      <c r="B117" s="73"/>
    </row>
    <row r="118" ht="15.75" customHeight="1">
      <c r="A118" s="1"/>
      <c r="B118" s="73"/>
    </row>
    <row r="119" ht="15.75" customHeight="1">
      <c r="A119" s="1"/>
      <c r="B119" s="73"/>
    </row>
    <row r="120" ht="15.75" customHeight="1">
      <c r="A120" s="1"/>
      <c r="B120" s="73"/>
    </row>
    <row r="121" ht="15.75" customHeight="1">
      <c r="A121" s="1"/>
      <c r="B121" s="73"/>
    </row>
    <row r="122" ht="15.75" customHeight="1">
      <c r="A122" s="1"/>
      <c r="B122" s="73"/>
    </row>
    <row r="123" ht="15.75" customHeight="1">
      <c r="A123" s="1"/>
      <c r="B123" s="73"/>
    </row>
    <row r="124" ht="15.75" customHeight="1">
      <c r="A124" s="1"/>
      <c r="B124" s="73"/>
    </row>
    <row r="125" ht="15.75" customHeight="1">
      <c r="A125" s="1"/>
      <c r="B125" s="73"/>
    </row>
    <row r="126" ht="15.75" customHeight="1">
      <c r="A126" s="1"/>
      <c r="B126" s="73"/>
    </row>
    <row r="127" ht="15.75" customHeight="1">
      <c r="A127" s="1"/>
      <c r="B127" s="73"/>
    </row>
    <row r="128" ht="15.75" customHeight="1">
      <c r="A128" s="1"/>
      <c r="B128" s="73"/>
    </row>
    <row r="129" ht="15.75" customHeight="1">
      <c r="A129" s="1"/>
      <c r="B129" s="73"/>
    </row>
    <row r="130" ht="15.75" customHeight="1">
      <c r="A130" s="1"/>
      <c r="B130" s="73"/>
    </row>
    <row r="131" ht="15.75" customHeight="1">
      <c r="A131" s="1"/>
      <c r="B131" s="73"/>
    </row>
    <row r="132" ht="15.75" customHeight="1">
      <c r="A132" s="1"/>
      <c r="B132" s="73"/>
    </row>
    <row r="133" ht="15.75" customHeight="1">
      <c r="A133" s="1"/>
      <c r="B133" s="73"/>
    </row>
    <row r="134" ht="15.75" customHeight="1">
      <c r="A134" s="1"/>
      <c r="B134" s="73"/>
    </row>
    <row r="135" ht="15.75" customHeight="1">
      <c r="A135" s="1"/>
      <c r="B135" s="73"/>
    </row>
    <row r="136" ht="15.75" customHeight="1">
      <c r="A136" s="1"/>
      <c r="B136" s="73"/>
    </row>
    <row r="137" ht="15.75" customHeight="1">
      <c r="A137" s="1"/>
      <c r="B137" s="73"/>
    </row>
    <row r="138" ht="15.75" customHeight="1">
      <c r="A138" s="1"/>
      <c r="B138" s="73"/>
    </row>
    <row r="139" ht="15.75" customHeight="1">
      <c r="A139" s="1"/>
      <c r="B139" s="73"/>
    </row>
    <row r="140" ht="15.75" customHeight="1">
      <c r="A140" s="1"/>
      <c r="B140" s="73"/>
    </row>
    <row r="141" ht="15.75" customHeight="1">
      <c r="A141" s="1"/>
      <c r="B141" s="73"/>
    </row>
    <row r="142" ht="15.75" customHeight="1">
      <c r="A142" s="1"/>
      <c r="B142" s="73"/>
    </row>
    <row r="143" ht="15.75" customHeight="1">
      <c r="A143" s="1"/>
      <c r="B143" s="73"/>
    </row>
    <row r="144" ht="15.75" customHeight="1">
      <c r="A144" s="1"/>
      <c r="B144" s="73"/>
    </row>
    <row r="145" ht="15.75" customHeight="1">
      <c r="A145" s="1"/>
      <c r="B145" s="73"/>
    </row>
    <row r="146" ht="15.75" customHeight="1">
      <c r="A146" s="1"/>
      <c r="B146" s="73"/>
    </row>
    <row r="147" ht="15.75" customHeight="1">
      <c r="A147" s="1"/>
      <c r="B147" s="73"/>
    </row>
    <row r="148" ht="15.75" customHeight="1">
      <c r="A148" s="1"/>
      <c r="B148" s="73"/>
    </row>
    <row r="149" ht="15.75" customHeight="1">
      <c r="A149" s="1"/>
      <c r="B149" s="73"/>
    </row>
    <row r="150" ht="15.75" customHeight="1">
      <c r="A150" s="1"/>
      <c r="B150" s="73"/>
    </row>
    <row r="151" ht="15.75" customHeight="1">
      <c r="A151" s="1"/>
      <c r="B151" s="73"/>
    </row>
    <row r="152" ht="15.75" customHeight="1">
      <c r="A152" s="1"/>
      <c r="B152" s="73"/>
    </row>
    <row r="153" ht="15.75" customHeight="1">
      <c r="A153" s="1"/>
      <c r="B153" s="73"/>
    </row>
    <row r="154" ht="15.75" customHeight="1">
      <c r="A154" s="1"/>
      <c r="B154" s="73"/>
    </row>
    <row r="155" ht="15.75" customHeight="1">
      <c r="A155" s="1"/>
      <c r="B155" s="73"/>
    </row>
    <row r="156" ht="15.75" customHeight="1">
      <c r="A156" s="1"/>
      <c r="B156" s="73"/>
    </row>
    <row r="157" ht="15.75" customHeight="1">
      <c r="A157" s="1"/>
      <c r="B157" s="73"/>
    </row>
    <row r="158" ht="15.75" customHeight="1">
      <c r="A158" s="1"/>
      <c r="B158" s="73"/>
    </row>
    <row r="159" ht="15.75" customHeight="1">
      <c r="A159" s="1"/>
      <c r="B159" s="73"/>
    </row>
    <row r="160" ht="15.75" customHeight="1">
      <c r="A160" s="1"/>
      <c r="B160" s="73"/>
    </row>
    <row r="161" ht="15.75" customHeight="1">
      <c r="A161" s="1"/>
      <c r="B161" s="73"/>
    </row>
    <row r="162" ht="15.75" customHeight="1">
      <c r="A162" s="1"/>
      <c r="B162" s="73"/>
    </row>
    <row r="163" ht="15.75" customHeight="1">
      <c r="A163" s="1"/>
      <c r="B163" s="73"/>
    </row>
    <row r="164" ht="15.75" customHeight="1">
      <c r="A164" s="1"/>
      <c r="B164" s="73"/>
    </row>
    <row r="165" ht="15.75" customHeight="1">
      <c r="A165" s="1"/>
      <c r="B165" s="73"/>
    </row>
    <row r="166" ht="15.75" customHeight="1">
      <c r="A166" s="1"/>
      <c r="B166" s="73"/>
    </row>
    <row r="167" ht="15.75" customHeight="1">
      <c r="A167" s="1"/>
      <c r="B167" s="73"/>
    </row>
    <row r="168" ht="15.75" customHeight="1">
      <c r="A168" s="1"/>
      <c r="B168" s="73"/>
    </row>
    <row r="169" ht="15.75" customHeight="1">
      <c r="A169" s="1"/>
      <c r="B169" s="73"/>
    </row>
    <row r="170" ht="15.75" customHeight="1">
      <c r="A170" s="1"/>
      <c r="B170" s="73"/>
    </row>
    <row r="171" ht="15.75" customHeight="1">
      <c r="A171" s="1"/>
      <c r="B171" s="73"/>
    </row>
    <row r="172" ht="15.75" customHeight="1">
      <c r="A172" s="1"/>
      <c r="B172" s="73"/>
    </row>
    <row r="173" ht="15.75" customHeight="1">
      <c r="A173" s="1"/>
      <c r="B173" s="73"/>
    </row>
    <row r="174" ht="15.75" customHeight="1">
      <c r="A174" s="1"/>
      <c r="B174" s="73"/>
    </row>
    <row r="175" ht="15.75" customHeight="1">
      <c r="A175" s="1"/>
      <c r="B175" s="73"/>
    </row>
    <row r="176" ht="15.75" customHeight="1">
      <c r="A176" s="1"/>
      <c r="B176" s="73"/>
    </row>
    <row r="177" ht="15.75" customHeight="1">
      <c r="A177" s="1"/>
      <c r="B177" s="73"/>
    </row>
    <row r="178" ht="15.75" customHeight="1">
      <c r="A178" s="1"/>
      <c r="B178" s="73"/>
    </row>
    <row r="179" ht="15.75" customHeight="1">
      <c r="A179" s="1"/>
      <c r="B179" s="73"/>
    </row>
    <row r="180" ht="15.75" customHeight="1">
      <c r="A180" s="1"/>
      <c r="B180" s="73"/>
    </row>
    <row r="181" ht="15.75" customHeight="1">
      <c r="A181" s="1"/>
      <c r="B181" s="73"/>
    </row>
    <row r="182" ht="15.75" customHeight="1">
      <c r="A182" s="1"/>
      <c r="B182" s="73"/>
    </row>
    <row r="183" ht="15.75" customHeight="1">
      <c r="A183" s="1"/>
      <c r="B183" s="73"/>
    </row>
    <row r="184" ht="15.75" customHeight="1">
      <c r="A184" s="1"/>
      <c r="B184" s="73"/>
    </row>
    <row r="185" ht="15.75" customHeight="1">
      <c r="A185" s="1"/>
      <c r="B185" s="73"/>
    </row>
    <row r="186" ht="15.75" customHeight="1">
      <c r="A186" s="1"/>
      <c r="B186" s="73"/>
    </row>
    <row r="187" ht="15.75" customHeight="1">
      <c r="A187" s="1"/>
      <c r="B187" s="73"/>
    </row>
    <row r="188" ht="15.75" customHeight="1">
      <c r="A188" s="1"/>
      <c r="B188" s="73"/>
    </row>
    <row r="189" ht="15.75" customHeight="1">
      <c r="A189" s="1"/>
      <c r="B189" s="73"/>
    </row>
    <row r="190" ht="15.75" customHeight="1">
      <c r="A190" s="1"/>
      <c r="B190" s="73"/>
    </row>
    <row r="191" ht="15.75" customHeight="1">
      <c r="A191" s="1"/>
      <c r="B191" s="73"/>
    </row>
    <row r="192" ht="15.75" customHeight="1">
      <c r="A192" s="1"/>
      <c r="B192" s="73"/>
    </row>
    <row r="193" ht="15.75" customHeight="1">
      <c r="A193" s="1"/>
      <c r="B193" s="73"/>
    </row>
    <row r="194" ht="15.75" customHeight="1">
      <c r="A194" s="1"/>
      <c r="B194" s="73"/>
    </row>
    <row r="195" ht="15.75" customHeight="1">
      <c r="A195" s="1"/>
      <c r="B195" s="73"/>
    </row>
    <row r="196" ht="15.75" customHeight="1">
      <c r="A196" s="1"/>
      <c r="B196" s="73"/>
    </row>
    <row r="197" ht="15.75" customHeight="1">
      <c r="A197" s="1"/>
      <c r="B197" s="73"/>
    </row>
    <row r="198" ht="15.75" customHeight="1">
      <c r="A198" s="1"/>
      <c r="B198" s="73"/>
    </row>
    <row r="199" ht="15.75" customHeight="1">
      <c r="A199" s="1"/>
      <c r="B199" s="73"/>
    </row>
    <row r="200" ht="15.75" customHeight="1">
      <c r="A200" s="1"/>
      <c r="B200" s="73"/>
    </row>
    <row r="201" ht="15.75" customHeight="1">
      <c r="A201" s="1"/>
      <c r="B201" s="73"/>
    </row>
    <row r="202" ht="15.75" customHeight="1">
      <c r="A202" s="1"/>
      <c r="B202" s="73"/>
    </row>
    <row r="203" ht="15.75" customHeight="1">
      <c r="A203" s="1"/>
      <c r="B203" s="73"/>
    </row>
    <row r="204" ht="15.75" customHeight="1">
      <c r="A204" s="1"/>
      <c r="B204" s="73"/>
    </row>
    <row r="205" ht="15.75" customHeight="1">
      <c r="A205" s="1"/>
      <c r="B205" s="73"/>
    </row>
    <row r="206" ht="15.75" customHeight="1">
      <c r="A206" s="1"/>
      <c r="B206" s="73"/>
    </row>
    <row r="207" ht="15.75" customHeight="1">
      <c r="A207" s="1"/>
      <c r="B207" s="73"/>
    </row>
    <row r="208" ht="15.75" customHeight="1">
      <c r="A208" s="1"/>
      <c r="B208" s="73"/>
    </row>
    <row r="209" ht="15.75" customHeight="1">
      <c r="A209" s="1"/>
      <c r="B209" s="73"/>
    </row>
    <row r="210" ht="15.75" customHeight="1">
      <c r="A210" s="1"/>
      <c r="B210" s="73"/>
    </row>
    <row r="211" ht="15.75" customHeight="1">
      <c r="A211" s="1"/>
      <c r="B211" s="73"/>
    </row>
    <row r="212" ht="15.75" customHeight="1">
      <c r="A212" s="1"/>
      <c r="B212" s="73"/>
    </row>
    <row r="213" ht="15.75" customHeight="1">
      <c r="A213" s="1"/>
      <c r="B213" s="73"/>
    </row>
    <row r="214" ht="15.75" customHeight="1">
      <c r="A214" s="1"/>
      <c r="B214" s="73"/>
    </row>
    <row r="215" ht="15.75" customHeight="1">
      <c r="A215" s="1"/>
      <c r="B215" s="73"/>
    </row>
    <row r="216" ht="15.75" customHeight="1">
      <c r="A216" s="1"/>
      <c r="B216" s="73"/>
    </row>
    <row r="217" ht="15.75" customHeight="1">
      <c r="A217" s="1"/>
      <c r="B217" s="73"/>
    </row>
    <row r="218" ht="15.75" customHeight="1">
      <c r="A218" s="1"/>
      <c r="B218" s="73"/>
    </row>
    <row r="219" ht="15.75" customHeight="1">
      <c r="A219" s="1"/>
      <c r="B219" s="73"/>
    </row>
    <row r="220" ht="15.75" customHeight="1">
      <c r="A220" s="1"/>
      <c r="B220" s="73"/>
    </row>
    <row r="221" ht="15.75" customHeight="1">
      <c r="A221" s="1"/>
      <c r="B221" s="73"/>
    </row>
    <row r="222" ht="15.75" customHeight="1">
      <c r="A222" s="1"/>
      <c r="B222" s="73"/>
    </row>
    <row r="223" ht="15.75" customHeight="1">
      <c r="A223" s="1"/>
      <c r="B223" s="73"/>
    </row>
    <row r="224" ht="15.75" customHeight="1">
      <c r="A224" s="1"/>
      <c r="B224" s="73"/>
    </row>
    <row r="225" ht="15.75" customHeight="1">
      <c r="A225" s="1"/>
      <c r="B225" s="73"/>
    </row>
    <row r="226" ht="15.75" customHeight="1">
      <c r="A226" s="1"/>
      <c r="B226" s="73"/>
    </row>
    <row r="227" ht="15.75" customHeight="1">
      <c r="A227" s="1"/>
      <c r="B227" s="73"/>
    </row>
    <row r="228" ht="15.75" customHeight="1">
      <c r="A228" s="1"/>
      <c r="B228" s="73"/>
    </row>
    <row r="229" ht="15.75" customHeight="1">
      <c r="A229" s="1"/>
      <c r="B229" s="73"/>
    </row>
    <row r="230" ht="15.75" customHeight="1">
      <c r="A230" s="1"/>
      <c r="B230" s="73"/>
    </row>
    <row r="231" ht="15.75" customHeight="1">
      <c r="A231" s="1"/>
      <c r="B231" s="73"/>
    </row>
    <row r="232" ht="15.75" customHeight="1">
      <c r="A232" s="1"/>
      <c r="B232" s="73"/>
    </row>
    <row r="233" ht="15.75" customHeight="1">
      <c r="A233" s="1"/>
      <c r="B233" s="73"/>
    </row>
    <row r="234" ht="15.75" customHeight="1">
      <c r="A234" s="1"/>
      <c r="B234" s="73"/>
    </row>
    <row r="235" ht="15.75" customHeight="1">
      <c r="A235" s="1"/>
      <c r="B235" s="73"/>
    </row>
    <row r="236" ht="15.75" customHeight="1">
      <c r="A236" s="1"/>
      <c r="B236" s="73"/>
    </row>
    <row r="237" ht="15.75" customHeight="1">
      <c r="A237" s="1"/>
      <c r="B237" s="73"/>
    </row>
    <row r="238" ht="15.75" customHeight="1">
      <c r="A238" s="1"/>
      <c r="B238" s="73"/>
    </row>
    <row r="239" ht="15.75" customHeight="1">
      <c r="A239" s="1"/>
      <c r="B239" s="73"/>
    </row>
    <row r="240" ht="15.75" customHeight="1">
      <c r="A240" s="1"/>
      <c r="B240" s="73"/>
    </row>
    <row r="241" ht="15.75" customHeight="1">
      <c r="A241" s="1"/>
      <c r="B241" s="73"/>
    </row>
    <row r="242" ht="15.75" customHeight="1">
      <c r="A242" s="1"/>
      <c r="B242" s="73"/>
    </row>
    <row r="243" ht="15.75" customHeight="1">
      <c r="A243" s="1"/>
      <c r="B243" s="73"/>
    </row>
    <row r="244" ht="15.75" customHeight="1">
      <c r="A244" s="1"/>
      <c r="B244" s="73"/>
    </row>
    <row r="245" ht="15.75" customHeight="1">
      <c r="A245" s="1"/>
      <c r="B245" s="73"/>
    </row>
    <row r="246" ht="15.75" customHeight="1">
      <c r="A246" s="1"/>
      <c r="B246" s="73"/>
    </row>
    <row r="247" ht="15.75" customHeight="1">
      <c r="A247" s="1"/>
      <c r="B247" s="73"/>
    </row>
    <row r="248" ht="15.75" customHeight="1">
      <c r="A248" s="1"/>
      <c r="B248" s="73"/>
    </row>
    <row r="249" ht="15.75" customHeight="1">
      <c r="A249" s="1"/>
      <c r="B249" s="73"/>
    </row>
    <row r="250" ht="15.75" customHeight="1">
      <c r="A250" s="1"/>
      <c r="B250" s="73"/>
    </row>
    <row r="251" ht="15.75" customHeight="1">
      <c r="A251" s="1"/>
      <c r="B251" s="73"/>
    </row>
    <row r="252" ht="15.75" customHeight="1">
      <c r="A252" s="1"/>
      <c r="B252" s="73"/>
    </row>
    <row r="253" ht="15.75" customHeight="1">
      <c r="A253" s="1"/>
      <c r="B253" s="73"/>
    </row>
    <row r="254" ht="15.75" customHeight="1">
      <c r="A254" s="1"/>
      <c r="B254" s="73"/>
    </row>
    <row r="255" ht="15.75" customHeight="1">
      <c r="A255" s="1"/>
      <c r="B255" s="73"/>
    </row>
    <row r="256" ht="15.75" customHeight="1">
      <c r="A256" s="1"/>
      <c r="B256" s="73"/>
    </row>
    <row r="257" ht="15.75" customHeight="1">
      <c r="A257" s="1"/>
      <c r="B257" s="73"/>
    </row>
    <row r="258" ht="15.75" customHeight="1">
      <c r="A258" s="1"/>
      <c r="B258" s="73"/>
    </row>
    <row r="259" ht="15.75" customHeight="1">
      <c r="A259" s="1"/>
      <c r="B259" s="73"/>
    </row>
    <row r="260" ht="15.75" customHeight="1">
      <c r="A260" s="1"/>
      <c r="B260" s="73"/>
    </row>
    <row r="261" ht="15.75" customHeight="1">
      <c r="A261" s="1"/>
      <c r="B261" s="73"/>
    </row>
    <row r="262" ht="15.75" customHeight="1">
      <c r="A262" s="1"/>
      <c r="B262" s="73"/>
    </row>
    <row r="263" ht="15.75" customHeight="1">
      <c r="A263" s="1"/>
      <c r="B263" s="73"/>
    </row>
    <row r="264" ht="15.75" customHeight="1">
      <c r="A264" s="1"/>
      <c r="B264" s="73"/>
    </row>
    <row r="265" ht="15.75" customHeight="1">
      <c r="A265" s="1"/>
      <c r="B265" s="73"/>
    </row>
    <row r="266" ht="15.75" customHeight="1">
      <c r="A266" s="1"/>
      <c r="B266" s="73"/>
    </row>
    <row r="267" ht="15.75" customHeight="1">
      <c r="A267" s="1"/>
      <c r="B267" s="73"/>
    </row>
    <row r="268" ht="15.75" customHeight="1">
      <c r="A268" s="1"/>
      <c r="B268" s="73"/>
    </row>
    <row r="269" ht="15.75" customHeight="1">
      <c r="A269" s="1"/>
      <c r="B269" s="73"/>
    </row>
    <row r="270" ht="15.75" customHeight="1">
      <c r="A270" s="1"/>
      <c r="B270" s="73"/>
    </row>
    <row r="271" ht="15.75" customHeight="1">
      <c r="A271" s="1"/>
      <c r="B271" s="73"/>
    </row>
    <row r="272" ht="15.75" customHeight="1">
      <c r="A272" s="1"/>
      <c r="B272" s="73"/>
    </row>
    <row r="273" ht="15.75" customHeight="1">
      <c r="A273" s="1"/>
      <c r="B273" s="73"/>
    </row>
    <row r="274" ht="15.75" customHeight="1">
      <c r="A274" s="1"/>
      <c r="B274" s="73"/>
    </row>
    <row r="275" ht="15.75" customHeight="1">
      <c r="A275" s="1"/>
      <c r="B275" s="73"/>
    </row>
    <row r="276" ht="15.75" customHeight="1">
      <c r="A276" s="1"/>
      <c r="B276" s="73"/>
    </row>
    <row r="277" ht="15.75" customHeight="1">
      <c r="A277" s="1"/>
      <c r="B277" s="73"/>
    </row>
    <row r="278" ht="15.75" customHeight="1">
      <c r="A278" s="1"/>
      <c r="B278" s="73"/>
    </row>
    <row r="279" ht="15.75" customHeight="1">
      <c r="A279" s="1"/>
      <c r="B279" s="73"/>
    </row>
    <row r="280" ht="15.75" customHeight="1">
      <c r="A280" s="1"/>
      <c r="B280" s="73"/>
    </row>
    <row r="281" ht="15.75" customHeight="1">
      <c r="A281" s="1"/>
      <c r="B281" s="73"/>
    </row>
    <row r="282" ht="15.75" customHeight="1">
      <c r="A282" s="1"/>
      <c r="B282" s="73"/>
    </row>
    <row r="283" ht="15.75" customHeight="1">
      <c r="A283" s="1"/>
      <c r="B283" s="73"/>
    </row>
    <row r="284" ht="15.75" customHeight="1">
      <c r="A284" s="1"/>
      <c r="B284" s="73"/>
    </row>
    <row r="285" ht="15.75" customHeight="1">
      <c r="A285" s="1"/>
      <c r="B285" s="73"/>
    </row>
    <row r="286" ht="15.75" customHeight="1">
      <c r="A286" s="1"/>
      <c r="B286" s="73"/>
    </row>
    <row r="287" ht="15.75" customHeight="1">
      <c r="A287" s="1"/>
      <c r="B287" s="73"/>
    </row>
    <row r="288" ht="15.75" customHeight="1">
      <c r="A288" s="1"/>
      <c r="B288" s="73"/>
    </row>
    <row r="289" ht="15.75" customHeight="1">
      <c r="A289" s="1"/>
      <c r="B289" s="73"/>
    </row>
    <row r="290" ht="15.75" customHeight="1">
      <c r="A290" s="1"/>
      <c r="B290" s="73"/>
    </row>
    <row r="291" ht="15.75" customHeight="1">
      <c r="A291" s="1"/>
      <c r="B291" s="73"/>
    </row>
    <row r="292" ht="15.75" customHeight="1">
      <c r="A292" s="1"/>
      <c r="B292" s="73"/>
    </row>
    <row r="293" ht="15.75" customHeight="1">
      <c r="A293" s="1"/>
      <c r="B293" s="73"/>
    </row>
    <row r="294" ht="15.75" customHeight="1">
      <c r="A294" s="1"/>
      <c r="B294" s="73"/>
    </row>
    <row r="295" ht="15.75" customHeight="1">
      <c r="A295" s="1"/>
      <c r="B295" s="73"/>
    </row>
    <row r="296" ht="15.75" customHeight="1">
      <c r="A296" s="1"/>
      <c r="B296" s="73"/>
    </row>
    <row r="297" ht="15.75" customHeight="1">
      <c r="A297" s="1"/>
      <c r="B297" s="73"/>
    </row>
    <row r="298" ht="15.75" customHeight="1">
      <c r="A298" s="1"/>
      <c r="B298" s="73"/>
    </row>
    <row r="299" ht="15.75" customHeight="1">
      <c r="A299" s="1"/>
      <c r="B299" s="73"/>
    </row>
    <row r="300" ht="15.75" customHeight="1">
      <c r="A300" s="1"/>
      <c r="B300" s="73"/>
    </row>
    <row r="301" ht="15.75" customHeight="1">
      <c r="A301" s="1"/>
      <c r="B301" s="73"/>
    </row>
    <row r="302" ht="15.75" customHeight="1">
      <c r="A302" s="1"/>
      <c r="B302" s="73"/>
    </row>
    <row r="303" ht="15.75" customHeight="1">
      <c r="A303" s="1"/>
      <c r="B303" s="73"/>
    </row>
    <row r="304" ht="15.75" customHeight="1">
      <c r="A304" s="1"/>
      <c r="B304" s="73"/>
    </row>
    <row r="305" ht="15.75" customHeight="1">
      <c r="A305" s="1"/>
      <c r="B305" s="73"/>
    </row>
    <row r="306" ht="15.75" customHeight="1">
      <c r="A306" s="1"/>
      <c r="B306" s="73"/>
    </row>
    <row r="307" ht="15.75" customHeight="1">
      <c r="A307" s="1"/>
      <c r="B307" s="73"/>
    </row>
    <row r="308" ht="15.75" customHeight="1">
      <c r="A308" s="1"/>
      <c r="B308" s="73"/>
    </row>
    <row r="309" ht="15.75" customHeight="1">
      <c r="A309" s="1"/>
      <c r="B309" s="73"/>
    </row>
    <row r="310" ht="15.75" customHeight="1">
      <c r="A310" s="1"/>
      <c r="B310" s="73"/>
    </row>
    <row r="311" ht="15.75" customHeight="1">
      <c r="A311" s="1"/>
      <c r="B311" s="73"/>
    </row>
    <row r="312" ht="15.75" customHeight="1">
      <c r="A312" s="1"/>
      <c r="B312" s="73"/>
    </row>
    <row r="313" ht="15.75" customHeight="1">
      <c r="A313" s="1"/>
      <c r="B313" s="73"/>
    </row>
    <row r="314" ht="15.75" customHeight="1">
      <c r="A314" s="1"/>
      <c r="B314" s="73"/>
    </row>
    <row r="315" ht="15.75" customHeight="1">
      <c r="A315" s="1"/>
      <c r="B315" s="73"/>
    </row>
    <row r="316" ht="15.75" customHeight="1">
      <c r="A316" s="1"/>
      <c r="B316" s="73"/>
    </row>
    <row r="317" ht="15.75" customHeight="1">
      <c r="A317" s="1"/>
      <c r="B317" s="73"/>
    </row>
    <row r="318" ht="15.75" customHeight="1">
      <c r="A318" s="1"/>
      <c r="B318" s="73"/>
    </row>
    <row r="319" ht="15.75" customHeight="1">
      <c r="A319" s="1"/>
      <c r="B319" s="73"/>
    </row>
    <row r="320" ht="15.75" customHeight="1">
      <c r="A320" s="1"/>
      <c r="B320" s="73"/>
    </row>
    <row r="321" ht="15.75" customHeight="1">
      <c r="A321" s="1"/>
      <c r="B321" s="73"/>
    </row>
    <row r="322" ht="15.75" customHeight="1">
      <c r="A322" s="1"/>
      <c r="B322" s="73"/>
    </row>
    <row r="323" ht="15.75" customHeight="1">
      <c r="A323" s="1"/>
      <c r="B323" s="73"/>
    </row>
    <row r="324" ht="15.75" customHeight="1">
      <c r="A324" s="1"/>
      <c r="B324" s="73"/>
    </row>
    <row r="325" ht="15.75" customHeight="1">
      <c r="A325" s="1"/>
      <c r="B325" s="73"/>
    </row>
    <row r="326" ht="15.75" customHeight="1">
      <c r="A326" s="1"/>
      <c r="B326" s="73"/>
    </row>
    <row r="327" ht="15.75" customHeight="1">
      <c r="A327" s="1"/>
      <c r="B327" s="73"/>
    </row>
    <row r="328" ht="15.75" customHeight="1">
      <c r="A328" s="1"/>
      <c r="B328" s="73"/>
    </row>
    <row r="329" ht="15.75" customHeight="1">
      <c r="A329" s="1"/>
      <c r="B329" s="73"/>
    </row>
    <row r="330" ht="15.75" customHeight="1">
      <c r="A330" s="1"/>
      <c r="B330" s="73"/>
    </row>
    <row r="331" ht="15.75" customHeight="1">
      <c r="A331" s="1"/>
      <c r="B331" s="73"/>
    </row>
    <row r="332" ht="15.75" customHeight="1">
      <c r="A332" s="1"/>
      <c r="B332" s="73"/>
    </row>
    <row r="333" ht="15.75" customHeight="1">
      <c r="A333" s="1"/>
      <c r="B333" s="73"/>
    </row>
    <row r="334" ht="15.75" customHeight="1">
      <c r="A334" s="1"/>
      <c r="B334" s="73"/>
    </row>
    <row r="335" ht="15.75" customHeight="1">
      <c r="A335" s="1"/>
      <c r="B335" s="73"/>
    </row>
    <row r="336" ht="15.75" customHeight="1">
      <c r="A336" s="1"/>
      <c r="B336" s="73"/>
    </row>
    <row r="337" ht="15.75" customHeight="1">
      <c r="A337" s="1"/>
      <c r="B337" s="73"/>
    </row>
    <row r="338" ht="15.75" customHeight="1">
      <c r="A338" s="1"/>
      <c r="B338" s="73"/>
    </row>
    <row r="339" ht="15.75" customHeight="1">
      <c r="A339" s="1"/>
      <c r="B339" s="73"/>
    </row>
    <row r="340" ht="15.75" customHeight="1">
      <c r="A340" s="1"/>
      <c r="B340" s="73"/>
    </row>
    <row r="341" ht="15.75" customHeight="1">
      <c r="A341" s="1"/>
      <c r="B341" s="73"/>
    </row>
    <row r="342" ht="15.75" customHeight="1">
      <c r="A342" s="1"/>
      <c r="B342" s="73"/>
    </row>
    <row r="343" ht="15.75" customHeight="1">
      <c r="A343" s="1"/>
      <c r="B343" s="73"/>
    </row>
    <row r="344" ht="15.75" customHeight="1">
      <c r="A344" s="1"/>
      <c r="B344" s="73"/>
    </row>
    <row r="345" ht="15.75" customHeight="1">
      <c r="A345" s="1"/>
      <c r="B345" s="73"/>
    </row>
    <row r="346" ht="15.75" customHeight="1">
      <c r="A346" s="1"/>
      <c r="B346" s="73"/>
    </row>
    <row r="347" ht="15.75" customHeight="1">
      <c r="A347" s="1"/>
      <c r="B347" s="73"/>
    </row>
    <row r="348" ht="15.75" customHeight="1">
      <c r="A348" s="1"/>
      <c r="B348" s="73"/>
    </row>
    <row r="349" ht="15.75" customHeight="1">
      <c r="A349" s="1"/>
      <c r="B349" s="73"/>
    </row>
    <row r="350" ht="15.75" customHeight="1">
      <c r="A350" s="1"/>
      <c r="B350" s="73"/>
    </row>
    <row r="351" ht="15.75" customHeight="1">
      <c r="A351" s="1"/>
      <c r="B351" s="73"/>
    </row>
    <row r="352" ht="15.75" customHeight="1">
      <c r="A352" s="1"/>
      <c r="B352" s="73"/>
    </row>
    <row r="353" ht="15.75" customHeight="1">
      <c r="A353" s="1"/>
      <c r="B353" s="73"/>
    </row>
    <row r="354" ht="15.75" customHeight="1">
      <c r="A354" s="1"/>
      <c r="B354" s="73"/>
    </row>
    <row r="355" ht="15.75" customHeight="1">
      <c r="A355" s="1"/>
      <c r="B355" s="73"/>
    </row>
    <row r="356" ht="15.75" customHeight="1">
      <c r="A356" s="1"/>
      <c r="B356" s="73"/>
    </row>
    <row r="357" ht="15.75" customHeight="1">
      <c r="A357" s="1"/>
      <c r="B357" s="73"/>
    </row>
    <row r="358" ht="15.75" customHeight="1">
      <c r="A358" s="1"/>
      <c r="B358" s="73"/>
    </row>
    <row r="359" ht="15.75" customHeight="1">
      <c r="A359" s="1"/>
      <c r="B359" s="73"/>
    </row>
    <row r="360" ht="15.75" customHeight="1">
      <c r="A360" s="1"/>
      <c r="B360" s="73"/>
    </row>
    <row r="361" ht="15.75" customHeight="1">
      <c r="A361" s="1"/>
      <c r="B361" s="73"/>
    </row>
    <row r="362" ht="15.75" customHeight="1">
      <c r="A362" s="1"/>
      <c r="B362" s="73"/>
    </row>
    <row r="363" ht="15.75" customHeight="1">
      <c r="A363" s="1"/>
      <c r="B363" s="73"/>
    </row>
    <row r="364" ht="15.75" customHeight="1">
      <c r="A364" s="1"/>
      <c r="B364" s="73"/>
    </row>
    <row r="365" ht="15.75" customHeight="1">
      <c r="A365" s="1"/>
      <c r="B365" s="73"/>
    </row>
    <row r="366" ht="15.75" customHeight="1">
      <c r="A366" s="1"/>
      <c r="B366" s="73"/>
    </row>
    <row r="367" ht="15.75" customHeight="1">
      <c r="A367" s="1"/>
      <c r="B367" s="73"/>
    </row>
    <row r="368" ht="15.75" customHeight="1">
      <c r="A368" s="1"/>
      <c r="B368" s="73"/>
    </row>
    <row r="369" ht="15.75" customHeight="1">
      <c r="A369" s="1"/>
      <c r="B369" s="73"/>
    </row>
    <row r="370" ht="15.75" customHeight="1">
      <c r="A370" s="1"/>
      <c r="B370" s="73"/>
    </row>
    <row r="371" ht="15.75" customHeight="1">
      <c r="A371" s="1"/>
      <c r="B371" s="73"/>
    </row>
    <row r="372" ht="15.75" customHeight="1">
      <c r="A372" s="1"/>
      <c r="B372" s="73"/>
    </row>
    <row r="373" ht="15.75" customHeight="1">
      <c r="A373" s="1"/>
      <c r="B373" s="73"/>
    </row>
    <row r="374" ht="15.75" customHeight="1">
      <c r="A374" s="1"/>
      <c r="B374" s="73"/>
    </row>
    <row r="375" ht="15.75" customHeight="1">
      <c r="A375" s="1"/>
      <c r="B375" s="73"/>
    </row>
    <row r="376" ht="15.75" customHeight="1">
      <c r="A376" s="1"/>
      <c r="B376" s="73"/>
    </row>
    <row r="377" ht="15.75" customHeight="1">
      <c r="A377" s="1"/>
      <c r="B377" s="73"/>
    </row>
    <row r="378" ht="15.75" customHeight="1">
      <c r="A378" s="1"/>
      <c r="B378" s="73"/>
    </row>
    <row r="379" ht="15.75" customHeight="1">
      <c r="A379" s="1"/>
      <c r="B379" s="73"/>
    </row>
    <row r="380" ht="15.75" customHeight="1">
      <c r="A380" s="1"/>
      <c r="B380" s="73"/>
    </row>
    <row r="381" ht="15.75" customHeight="1">
      <c r="A381" s="1"/>
      <c r="B381" s="73"/>
    </row>
    <row r="382" ht="15.75" customHeight="1">
      <c r="A382" s="1"/>
      <c r="B382" s="73"/>
    </row>
    <row r="383" ht="15.75" customHeight="1">
      <c r="A383" s="1"/>
      <c r="B383" s="73"/>
    </row>
    <row r="384" ht="15.75" customHeight="1">
      <c r="A384" s="1"/>
      <c r="B384" s="73"/>
    </row>
    <row r="385" ht="15.75" customHeight="1">
      <c r="A385" s="1"/>
      <c r="B385" s="73"/>
    </row>
    <row r="386" ht="15.75" customHeight="1">
      <c r="A386" s="1"/>
      <c r="B386" s="73"/>
    </row>
    <row r="387" ht="15.75" customHeight="1">
      <c r="A387" s="1"/>
      <c r="B387" s="73"/>
    </row>
    <row r="388" ht="15.75" customHeight="1">
      <c r="A388" s="1"/>
      <c r="B388" s="73"/>
    </row>
    <row r="389" ht="15.75" customHeight="1">
      <c r="A389" s="1"/>
      <c r="B389" s="73"/>
    </row>
    <row r="390" ht="15.75" customHeight="1">
      <c r="A390" s="1"/>
      <c r="B390" s="73"/>
    </row>
    <row r="391" ht="15.75" customHeight="1">
      <c r="A391" s="1"/>
      <c r="B391" s="73"/>
    </row>
    <row r="392" ht="15.75" customHeight="1">
      <c r="A392" s="1"/>
      <c r="B392" s="73"/>
    </row>
    <row r="393" ht="15.75" customHeight="1">
      <c r="A393" s="1"/>
      <c r="B393" s="73"/>
    </row>
    <row r="394" ht="15.75" customHeight="1">
      <c r="A394" s="1"/>
      <c r="B394" s="73"/>
    </row>
    <row r="395" ht="15.75" customHeight="1">
      <c r="A395" s="1"/>
      <c r="B395" s="73"/>
    </row>
    <row r="396" ht="15.75" customHeight="1">
      <c r="A396" s="1"/>
      <c r="B396" s="73"/>
    </row>
    <row r="397" ht="15.75" customHeight="1">
      <c r="A397" s="1"/>
      <c r="B397" s="73"/>
    </row>
    <row r="398" ht="15.75" customHeight="1">
      <c r="A398" s="1"/>
      <c r="B398" s="73"/>
    </row>
    <row r="399" ht="15.75" customHeight="1">
      <c r="A399" s="1"/>
      <c r="B399" s="73"/>
    </row>
    <row r="400" ht="15.75" customHeight="1">
      <c r="A400" s="1"/>
      <c r="B400" s="73"/>
    </row>
    <row r="401" ht="15.75" customHeight="1">
      <c r="A401" s="1"/>
      <c r="B401" s="73"/>
    </row>
    <row r="402" ht="15.75" customHeight="1">
      <c r="A402" s="1"/>
      <c r="B402" s="73"/>
    </row>
    <row r="403" ht="15.75" customHeight="1">
      <c r="A403" s="1"/>
      <c r="B403" s="73"/>
    </row>
    <row r="404" ht="15.75" customHeight="1">
      <c r="A404" s="1"/>
      <c r="B404" s="73"/>
    </row>
    <row r="405" ht="15.75" customHeight="1">
      <c r="A405" s="1"/>
      <c r="B405" s="73"/>
    </row>
    <row r="406" ht="15.75" customHeight="1">
      <c r="A406" s="1"/>
      <c r="B406" s="73"/>
    </row>
    <row r="407" ht="15.75" customHeight="1">
      <c r="A407" s="1"/>
      <c r="B407" s="73"/>
    </row>
    <row r="408" ht="15.75" customHeight="1">
      <c r="A408" s="1"/>
      <c r="B408" s="73"/>
    </row>
    <row r="409" ht="15.75" customHeight="1">
      <c r="A409" s="1"/>
      <c r="B409" s="73"/>
    </row>
    <row r="410" ht="15.75" customHeight="1">
      <c r="A410" s="1"/>
      <c r="B410" s="73"/>
    </row>
    <row r="411" ht="15.75" customHeight="1">
      <c r="A411" s="1"/>
      <c r="B411" s="73"/>
    </row>
    <row r="412" ht="15.75" customHeight="1">
      <c r="A412" s="1"/>
      <c r="B412" s="73"/>
    </row>
    <row r="413" ht="15.75" customHeight="1">
      <c r="A413" s="1"/>
      <c r="B413" s="73"/>
    </row>
    <row r="414" ht="15.75" customHeight="1">
      <c r="A414" s="1"/>
      <c r="B414" s="73"/>
    </row>
    <row r="415" ht="15.75" customHeight="1">
      <c r="A415" s="1"/>
      <c r="B415" s="73"/>
    </row>
    <row r="416" ht="15.75" customHeight="1">
      <c r="A416" s="1"/>
      <c r="B416" s="73"/>
    </row>
    <row r="417" ht="15.75" customHeight="1">
      <c r="A417" s="1"/>
      <c r="B417" s="73"/>
    </row>
    <row r="418" ht="15.75" customHeight="1">
      <c r="A418" s="1"/>
      <c r="B418" s="73"/>
    </row>
    <row r="419" ht="15.75" customHeight="1">
      <c r="A419" s="1"/>
      <c r="B419" s="73"/>
    </row>
    <row r="420" ht="15.75" customHeight="1">
      <c r="A420" s="1"/>
      <c r="B420" s="73"/>
    </row>
    <row r="421" ht="15.75" customHeight="1">
      <c r="A421" s="1"/>
      <c r="B421" s="73"/>
    </row>
    <row r="422" ht="15.75" customHeight="1">
      <c r="A422" s="1"/>
      <c r="B422" s="73"/>
    </row>
    <row r="423" ht="15.75" customHeight="1">
      <c r="A423" s="1"/>
      <c r="B423" s="73"/>
    </row>
    <row r="424" ht="15.75" customHeight="1">
      <c r="A424" s="1"/>
      <c r="B424" s="73"/>
    </row>
    <row r="425" ht="15.75" customHeight="1">
      <c r="A425" s="1"/>
      <c r="B425" s="73"/>
    </row>
    <row r="426" ht="15.75" customHeight="1">
      <c r="A426" s="1"/>
      <c r="B426" s="73"/>
    </row>
    <row r="427" ht="15.75" customHeight="1">
      <c r="A427" s="1"/>
      <c r="B427" s="73"/>
    </row>
    <row r="428" ht="15.75" customHeight="1">
      <c r="A428" s="1"/>
      <c r="B428" s="73"/>
    </row>
    <row r="429" ht="15.75" customHeight="1">
      <c r="A429" s="1"/>
      <c r="B429" s="73"/>
    </row>
    <row r="430" ht="15.75" customHeight="1">
      <c r="A430" s="1"/>
      <c r="B430" s="73"/>
    </row>
    <row r="431" ht="15.75" customHeight="1">
      <c r="A431" s="1"/>
      <c r="B431" s="73"/>
    </row>
    <row r="432" ht="15.75" customHeight="1">
      <c r="A432" s="1"/>
      <c r="B432" s="73"/>
    </row>
    <row r="433" ht="15.75" customHeight="1">
      <c r="A433" s="1"/>
      <c r="B433" s="73"/>
    </row>
    <row r="434" ht="15.75" customHeight="1">
      <c r="A434" s="1"/>
      <c r="B434" s="73"/>
    </row>
    <row r="435" ht="15.75" customHeight="1">
      <c r="A435" s="1"/>
      <c r="B435" s="73"/>
    </row>
    <row r="436" ht="15.75" customHeight="1">
      <c r="A436" s="1"/>
      <c r="B436" s="73"/>
    </row>
    <row r="437" ht="15.75" customHeight="1">
      <c r="A437" s="1"/>
      <c r="B437" s="73"/>
    </row>
    <row r="438" ht="15.75" customHeight="1">
      <c r="A438" s="1"/>
      <c r="B438" s="73"/>
    </row>
    <row r="439" ht="15.75" customHeight="1">
      <c r="A439" s="1"/>
      <c r="B439" s="73"/>
    </row>
    <row r="440" ht="15.75" customHeight="1">
      <c r="A440" s="1"/>
      <c r="B440" s="73"/>
    </row>
    <row r="441" ht="15.75" customHeight="1">
      <c r="A441" s="1"/>
      <c r="B441" s="73"/>
    </row>
    <row r="442" ht="15.75" customHeight="1">
      <c r="A442" s="1"/>
      <c r="B442" s="73"/>
    </row>
    <row r="443" ht="15.75" customHeight="1">
      <c r="A443" s="1"/>
      <c r="B443" s="73"/>
    </row>
    <row r="444" ht="15.75" customHeight="1">
      <c r="A444" s="1"/>
      <c r="B444" s="73"/>
    </row>
    <row r="445" ht="15.75" customHeight="1">
      <c r="A445" s="1"/>
      <c r="B445" s="73"/>
    </row>
    <row r="446" ht="15.75" customHeight="1">
      <c r="A446" s="1"/>
      <c r="B446" s="73"/>
    </row>
    <row r="447" ht="15.75" customHeight="1">
      <c r="A447" s="1"/>
      <c r="B447" s="73"/>
    </row>
    <row r="448" ht="15.75" customHeight="1">
      <c r="A448" s="1"/>
      <c r="B448" s="73"/>
    </row>
    <row r="449" ht="15.75" customHeight="1">
      <c r="A449" s="1"/>
      <c r="B449" s="73"/>
    </row>
    <row r="450" ht="15.75" customHeight="1">
      <c r="A450" s="1"/>
      <c r="B450" s="73"/>
    </row>
    <row r="451" ht="15.75" customHeight="1">
      <c r="A451" s="1"/>
      <c r="B451" s="73"/>
    </row>
    <row r="452" ht="15.75" customHeight="1">
      <c r="A452" s="1"/>
      <c r="B452" s="73"/>
    </row>
    <row r="453" ht="15.75" customHeight="1">
      <c r="A453" s="1"/>
      <c r="B453" s="73"/>
    </row>
    <row r="454" ht="15.75" customHeight="1">
      <c r="A454" s="1"/>
      <c r="B454" s="73"/>
    </row>
    <row r="455" ht="15.75" customHeight="1">
      <c r="A455" s="1"/>
      <c r="B455" s="73"/>
    </row>
    <row r="456" ht="15.75" customHeight="1">
      <c r="A456" s="1"/>
      <c r="B456" s="73"/>
    </row>
    <row r="457" ht="15.75" customHeight="1">
      <c r="A457" s="1"/>
      <c r="B457" s="73"/>
    </row>
    <row r="458" ht="15.75" customHeight="1">
      <c r="A458" s="1"/>
      <c r="B458" s="73"/>
    </row>
    <row r="459" ht="15.75" customHeight="1">
      <c r="A459" s="1"/>
      <c r="B459" s="73"/>
    </row>
    <row r="460" ht="15.75" customHeight="1">
      <c r="A460" s="1"/>
      <c r="B460" s="73"/>
    </row>
    <row r="461" ht="15.75" customHeight="1">
      <c r="A461" s="1"/>
      <c r="B461" s="73"/>
    </row>
    <row r="462" ht="15.75" customHeight="1">
      <c r="A462" s="1"/>
      <c r="B462" s="73"/>
    </row>
    <row r="463" ht="15.75" customHeight="1">
      <c r="A463" s="1"/>
      <c r="B463" s="73"/>
    </row>
    <row r="464" ht="15.75" customHeight="1">
      <c r="A464" s="1"/>
      <c r="B464" s="73"/>
    </row>
    <row r="465" ht="15.75" customHeight="1">
      <c r="A465" s="1"/>
      <c r="B465" s="73"/>
    </row>
    <row r="466" ht="15.75" customHeight="1">
      <c r="A466" s="1"/>
      <c r="B466" s="73"/>
    </row>
    <row r="467" ht="15.75" customHeight="1">
      <c r="A467" s="1"/>
      <c r="B467" s="73"/>
    </row>
    <row r="468" ht="15.75" customHeight="1">
      <c r="A468" s="1"/>
      <c r="B468" s="73"/>
    </row>
    <row r="469" ht="15.75" customHeight="1">
      <c r="A469" s="1"/>
      <c r="B469" s="73"/>
    </row>
    <row r="470" ht="15.75" customHeight="1">
      <c r="A470" s="1"/>
      <c r="B470" s="73"/>
    </row>
    <row r="471" ht="15.75" customHeight="1">
      <c r="A471" s="1"/>
      <c r="B471" s="73"/>
    </row>
    <row r="472" ht="15.75" customHeight="1">
      <c r="A472" s="1"/>
      <c r="B472" s="73"/>
    </row>
    <row r="473" ht="15.75" customHeight="1">
      <c r="A473" s="1"/>
      <c r="B473" s="73"/>
    </row>
    <row r="474" ht="15.75" customHeight="1">
      <c r="A474" s="1"/>
      <c r="B474" s="73"/>
    </row>
    <row r="475" ht="15.75" customHeight="1">
      <c r="A475" s="1"/>
      <c r="B475" s="73"/>
    </row>
    <row r="476" ht="15.75" customHeight="1">
      <c r="A476" s="1"/>
      <c r="B476" s="73"/>
    </row>
    <row r="477" ht="15.75" customHeight="1">
      <c r="A477" s="1"/>
      <c r="B477" s="73"/>
    </row>
    <row r="478" ht="15.75" customHeight="1">
      <c r="A478" s="1"/>
      <c r="B478" s="73"/>
    </row>
    <row r="479" ht="15.75" customHeight="1">
      <c r="A479" s="1"/>
      <c r="B479" s="73"/>
    </row>
    <row r="480" ht="15.75" customHeight="1">
      <c r="A480" s="1"/>
      <c r="B480" s="73"/>
    </row>
    <row r="481" ht="15.75" customHeight="1">
      <c r="A481" s="1"/>
      <c r="B481" s="73"/>
    </row>
    <row r="482" ht="15.75" customHeight="1">
      <c r="A482" s="1"/>
      <c r="B482" s="73"/>
    </row>
    <row r="483" ht="15.75" customHeight="1">
      <c r="A483" s="1"/>
      <c r="B483" s="73"/>
    </row>
    <row r="484" ht="15.75" customHeight="1">
      <c r="A484" s="1"/>
      <c r="B484" s="73"/>
    </row>
    <row r="485" ht="15.75" customHeight="1">
      <c r="A485" s="1"/>
      <c r="B485" s="73"/>
    </row>
    <row r="486" ht="15.75" customHeight="1">
      <c r="A486" s="1"/>
      <c r="B486" s="73"/>
    </row>
    <row r="487" ht="15.75" customHeight="1">
      <c r="A487" s="1"/>
      <c r="B487" s="73"/>
    </row>
    <row r="488" ht="15.75" customHeight="1">
      <c r="A488" s="1"/>
      <c r="B488" s="73"/>
    </row>
    <row r="489" ht="15.75" customHeight="1">
      <c r="A489" s="1"/>
      <c r="B489" s="73"/>
    </row>
    <row r="490" ht="15.75" customHeight="1">
      <c r="A490" s="1"/>
      <c r="B490" s="73"/>
    </row>
    <row r="491" ht="15.75" customHeight="1">
      <c r="A491" s="1"/>
      <c r="B491" s="73"/>
    </row>
    <row r="492" ht="15.75" customHeight="1">
      <c r="A492" s="1"/>
      <c r="B492" s="73"/>
    </row>
    <row r="493" ht="15.75" customHeight="1">
      <c r="A493" s="1"/>
      <c r="B493" s="73"/>
    </row>
    <row r="494" ht="15.75" customHeight="1">
      <c r="A494" s="1"/>
      <c r="B494" s="73"/>
    </row>
    <row r="495" ht="15.75" customHeight="1">
      <c r="A495" s="1"/>
      <c r="B495" s="73"/>
    </row>
    <row r="496" ht="15.75" customHeight="1">
      <c r="A496" s="1"/>
      <c r="B496" s="73"/>
    </row>
    <row r="497" ht="15.75" customHeight="1">
      <c r="A497" s="1"/>
      <c r="B497" s="73"/>
    </row>
    <row r="498" ht="15.75" customHeight="1">
      <c r="A498" s="1"/>
      <c r="B498" s="73"/>
    </row>
    <row r="499" ht="15.75" customHeight="1">
      <c r="A499" s="1"/>
      <c r="B499" s="73"/>
    </row>
    <row r="500" ht="15.75" customHeight="1">
      <c r="A500" s="1"/>
      <c r="B500" s="73"/>
    </row>
    <row r="501" ht="15.75" customHeight="1">
      <c r="A501" s="1"/>
      <c r="B501" s="73"/>
    </row>
    <row r="502" ht="15.75" customHeight="1">
      <c r="A502" s="1"/>
      <c r="B502" s="73"/>
    </row>
    <row r="503" ht="15.75" customHeight="1">
      <c r="A503" s="1"/>
      <c r="B503" s="73"/>
    </row>
    <row r="504" ht="15.75" customHeight="1">
      <c r="A504" s="1"/>
      <c r="B504" s="73"/>
    </row>
    <row r="505" ht="15.75" customHeight="1">
      <c r="A505" s="1"/>
      <c r="B505" s="73"/>
    </row>
    <row r="506" ht="15.75" customHeight="1">
      <c r="A506" s="1"/>
      <c r="B506" s="73"/>
    </row>
    <row r="507" ht="15.75" customHeight="1">
      <c r="A507" s="1"/>
      <c r="B507" s="73"/>
    </row>
    <row r="508" ht="15.75" customHeight="1">
      <c r="A508" s="1"/>
      <c r="B508" s="73"/>
    </row>
    <row r="509" ht="15.75" customHeight="1">
      <c r="A509" s="1"/>
      <c r="B509" s="73"/>
    </row>
    <row r="510" ht="15.75" customHeight="1">
      <c r="A510" s="1"/>
      <c r="B510" s="73"/>
    </row>
    <row r="511" ht="15.75" customHeight="1">
      <c r="A511" s="1"/>
      <c r="B511" s="73"/>
    </row>
    <row r="512" ht="15.75" customHeight="1">
      <c r="A512" s="1"/>
      <c r="B512" s="73"/>
    </row>
    <row r="513" ht="15.75" customHeight="1">
      <c r="A513" s="1"/>
      <c r="B513" s="73"/>
    </row>
    <row r="514" ht="15.75" customHeight="1">
      <c r="A514" s="1"/>
      <c r="B514" s="73"/>
    </row>
    <row r="515" ht="15.75" customHeight="1">
      <c r="A515" s="1"/>
      <c r="B515" s="73"/>
    </row>
    <row r="516" ht="15.75" customHeight="1">
      <c r="A516" s="1"/>
      <c r="B516" s="73"/>
    </row>
    <row r="517" ht="15.75" customHeight="1">
      <c r="A517" s="1"/>
      <c r="B517" s="73"/>
    </row>
    <row r="518" ht="15.75" customHeight="1">
      <c r="A518" s="1"/>
      <c r="B518" s="73"/>
    </row>
    <row r="519" ht="15.75" customHeight="1">
      <c r="A519" s="1"/>
      <c r="B519" s="73"/>
    </row>
    <row r="520" ht="15.75" customHeight="1">
      <c r="A520" s="1"/>
      <c r="B520" s="73"/>
    </row>
    <row r="521" ht="15.75" customHeight="1">
      <c r="A521" s="1"/>
      <c r="B521" s="73"/>
    </row>
    <row r="522" ht="15.75" customHeight="1">
      <c r="A522" s="1"/>
      <c r="B522" s="73"/>
    </row>
    <row r="523" ht="15.75" customHeight="1">
      <c r="A523" s="1"/>
      <c r="B523" s="73"/>
    </row>
    <row r="524" ht="15.75" customHeight="1">
      <c r="A524" s="1"/>
      <c r="B524" s="73"/>
    </row>
    <row r="525" ht="15.75" customHeight="1">
      <c r="A525" s="1"/>
      <c r="B525" s="73"/>
    </row>
    <row r="526" ht="15.75" customHeight="1">
      <c r="A526" s="1"/>
      <c r="B526" s="73"/>
    </row>
    <row r="527" ht="15.75" customHeight="1">
      <c r="A527" s="1"/>
      <c r="B527" s="73"/>
    </row>
    <row r="528" ht="15.75" customHeight="1">
      <c r="A528" s="1"/>
      <c r="B528" s="73"/>
    </row>
    <row r="529" ht="15.75" customHeight="1">
      <c r="A529" s="1"/>
      <c r="B529" s="73"/>
    </row>
    <row r="530" ht="15.75" customHeight="1">
      <c r="A530" s="1"/>
      <c r="B530" s="73"/>
    </row>
    <row r="531" ht="15.75" customHeight="1">
      <c r="A531" s="1"/>
      <c r="B531" s="73"/>
    </row>
    <row r="532" ht="15.75" customHeight="1">
      <c r="A532" s="1"/>
      <c r="B532" s="73"/>
    </row>
    <row r="533" ht="15.75" customHeight="1">
      <c r="A533" s="1"/>
      <c r="B533" s="73"/>
    </row>
    <row r="534" ht="15.75" customHeight="1">
      <c r="A534" s="1"/>
      <c r="B534" s="73"/>
    </row>
    <row r="535" ht="15.75" customHeight="1">
      <c r="A535" s="1"/>
      <c r="B535" s="73"/>
    </row>
    <row r="536" ht="15.75" customHeight="1">
      <c r="A536" s="1"/>
      <c r="B536" s="73"/>
    </row>
    <row r="537" ht="15.75" customHeight="1">
      <c r="A537" s="1"/>
      <c r="B537" s="73"/>
    </row>
    <row r="538" ht="15.75" customHeight="1">
      <c r="A538" s="1"/>
      <c r="B538" s="73"/>
    </row>
    <row r="539" ht="15.75" customHeight="1">
      <c r="A539" s="1"/>
      <c r="B539" s="73"/>
    </row>
    <row r="540" ht="15.75" customHeight="1">
      <c r="A540" s="1"/>
      <c r="B540" s="73"/>
    </row>
    <row r="541" ht="15.75" customHeight="1">
      <c r="A541" s="1"/>
      <c r="B541" s="73"/>
    </row>
    <row r="542" ht="15.75" customHeight="1">
      <c r="A542" s="1"/>
      <c r="B542" s="73"/>
    </row>
    <row r="543" ht="15.75" customHeight="1">
      <c r="A543" s="1"/>
      <c r="B543" s="73"/>
    </row>
    <row r="544" ht="15.75" customHeight="1">
      <c r="A544" s="1"/>
      <c r="B544" s="73"/>
    </row>
    <row r="545" ht="15.75" customHeight="1">
      <c r="A545" s="1"/>
      <c r="B545" s="73"/>
    </row>
    <row r="546" ht="15.75" customHeight="1">
      <c r="A546" s="1"/>
      <c r="B546" s="73"/>
    </row>
    <row r="547" ht="15.75" customHeight="1">
      <c r="A547" s="1"/>
      <c r="B547" s="73"/>
    </row>
    <row r="548" ht="15.75" customHeight="1">
      <c r="A548" s="1"/>
      <c r="B548" s="73"/>
    </row>
    <row r="549" ht="15.75" customHeight="1">
      <c r="A549" s="1"/>
      <c r="B549" s="73"/>
    </row>
    <row r="550" ht="15.75" customHeight="1">
      <c r="A550" s="1"/>
      <c r="B550" s="73"/>
    </row>
    <row r="551" ht="15.75" customHeight="1">
      <c r="A551" s="1"/>
      <c r="B551" s="73"/>
    </row>
    <row r="552" ht="15.75" customHeight="1">
      <c r="A552" s="1"/>
      <c r="B552" s="73"/>
    </row>
    <row r="553" ht="15.75" customHeight="1">
      <c r="A553" s="1"/>
      <c r="B553" s="73"/>
    </row>
    <row r="554" ht="15.75" customHeight="1">
      <c r="A554" s="1"/>
      <c r="B554" s="73"/>
    </row>
    <row r="555" ht="15.75" customHeight="1">
      <c r="A555" s="1"/>
      <c r="B555" s="73"/>
    </row>
    <row r="556" ht="15.75" customHeight="1">
      <c r="A556" s="1"/>
      <c r="B556" s="73"/>
    </row>
    <row r="557" ht="15.75" customHeight="1">
      <c r="A557" s="1"/>
      <c r="B557" s="73"/>
    </row>
    <row r="558" ht="15.75" customHeight="1">
      <c r="A558" s="1"/>
      <c r="B558" s="73"/>
    </row>
    <row r="559" ht="15.75" customHeight="1">
      <c r="A559" s="1"/>
      <c r="B559" s="73"/>
    </row>
    <row r="560" ht="15.75" customHeight="1">
      <c r="A560" s="1"/>
      <c r="B560" s="73"/>
    </row>
    <row r="561" ht="15.75" customHeight="1">
      <c r="A561" s="1"/>
      <c r="B561" s="73"/>
    </row>
    <row r="562" ht="15.75" customHeight="1">
      <c r="A562" s="1"/>
      <c r="B562" s="73"/>
    </row>
    <row r="563" ht="15.75" customHeight="1">
      <c r="A563" s="1"/>
      <c r="B563" s="73"/>
    </row>
    <row r="564" ht="15.75" customHeight="1">
      <c r="A564" s="1"/>
      <c r="B564" s="73"/>
    </row>
    <row r="565" ht="15.75" customHeight="1">
      <c r="A565" s="1"/>
      <c r="B565" s="73"/>
    </row>
    <row r="566" ht="15.75" customHeight="1">
      <c r="A566" s="1"/>
      <c r="B566" s="73"/>
    </row>
    <row r="567" ht="15.75" customHeight="1">
      <c r="A567" s="1"/>
      <c r="B567" s="73"/>
    </row>
    <row r="568" ht="15.75" customHeight="1">
      <c r="A568" s="1"/>
      <c r="B568" s="73"/>
    </row>
    <row r="569" ht="15.75" customHeight="1">
      <c r="A569" s="1"/>
      <c r="B569" s="73"/>
    </row>
    <row r="570" ht="15.75" customHeight="1">
      <c r="A570" s="1"/>
      <c r="B570" s="73"/>
    </row>
    <row r="571" ht="15.75" customHeight="1">
      <c r="A571" s="1"/>
      <c r="B571" s="73"/>
    </row>
    <row r="572" ht="15.75" customHeight="1">
      <c r="A572" s="1"/>
      <c r="B572" s="73"/>
    </row>
    <row r="573" ht="15.75" customHeight="1">
      <c r="A573" s="1"/>
      <c r="B573" s="73"/>
    </row>
    <row r="574" ht="15.75" customHeight="1">
      <c r="A574" s="1"/>
      <c r="B574" s="73"/>
    </row>
    <row r="575" ht="15.75" customHeight="1">
      <c r="A575" s="1"/>
      <c r="B575" s="73"/>
    </row>
    <row r="576" ht="15.75" customHeight="1">
      <c r="A576" s="1"/>
      <c r="B576" s="73"/>
    </row>
    <row r="577" ht="15.75" customHeight="1">
      <c r="A577" s="1"/>
      <c r="B577" s="73"/>
    </row>
    <row r="578" ht="15.75" customHeight="1">
      <c r="A578" s="1"/>
      <c r="B578" s="73"/>
    </row>
    <row r="579" ht="15.75" customHeight="1">
      <c r="A579" s="1"/>
      <c r="B579" s="73"/>
    </row>
    <row r="580" ht="15.75" customHeight="1">
      <c r="A580" s="1"/>
      <c r="B580" s="73"/>
    </row>
    <row r="581" ht="15.75" customHeight="1">
      <c r="A581" s="1"/>
      <c r="B581" s="73"/>
    </row>
    <row r="582" ht="15.75" customHeight="1">
      <c r="A582" s="1"/>
      <c r="B582" s="73"/>
    </row>
    <row r="583" ht="15.75" customHeight="1">
      <c r="A583" s="1"/>
      <c r="B583" s="73"/>
    </row>
    <row r="584" ht="15.75" customHeight="1">
      <c r="A584" s="1"/>
      <c r="B584" s="73"/>
    </row>
    <row r="585" ht="15.75" customHeight="1">
      <c r="A585" s="1"/>
      <c r="B585" s="73"/>
    </row>
    <row r="586" ht="15.75" customHeight="1">
      <c r="A586" s="1"/>
      <c r="B586" s="73"/>
    </row>
    <row r="587" ht="15.75" customHeight="1">
      <c r="A587" s="1"/>
      <c r="B587" s="73"/>
    </row>
    <row r="588" ht="15.75" customHeight="1">
      <c r="A588" s="1"/>
      <c r="B588" s="73"/>
    </row>
    <row r="589" ht="15.75" customHeight="1">
      <c r="A589" s="1"/>
      <c r="B589" s="73"/>
    </row>
    <row r="590" ht="15.75" customHeight="1">
      <c r="A590" s="1"/>
      <c r="B590" s="73"/>
    </row>
    <row r="591" ht="15.75" customHeight="1">
      <c r="A591" s="1"/>
      <c r="B591" s="73"/>
    </row>
    <row r="592" ht="15.75" customHeight="1">
      <c r="A592" s="1"/>
      <c r="B592" s="73"/>
    </row>
    <row r="593" ht="15.75" customHeight="1">
      <c r="A593" s="1"/>
      <c r="B593" s="73"/>
    </row>
    <row r="594" ht="15.75" customHeight="1">
      <c r="A594" s="1"/>
      <c r="B594" s="73"/>
    </row>
    <row r="595" ht="15.75" customHeight="1">
      <c r="A595" s="1"/>
      <c r="B595" s="73"/>
    </row>
    <row r="596" ht="15.75" customHeight="1">
      <c r="A596" s="1"/>
      <c r="B596" s="73"/>
    </row>
    <row r="597" ht="15.75" customHeight="1">
      <c r="A597" s="1"/>
      <c r="B597" s="73"/>
    </row>
    <row r="598" ht="15.75" customHeight="1">
      <c r="A598" s="1"/>
      <c r="B598" s="73"/>
    </row>
    <row r="599" ht="15.75" customHeight="1">
      <c r="A599" s="1"/>
      <c r="B599" s="73"/>
    </row>
    <row r="600" ht="15.75" customHeight="1">
      <c r="A600" s="1"/>
      <c r="B600" s="73"/>
    </row>
    <row r="601" ht="15.75" customHeight="1">
      <c r="A601" s="1"/>
      <c r="B601" s="73"/>
    </row>
    <row r="602" ht="15.75" customHeight="1">
      <c r="A602" s="1"/>
      <c r="B602" s="73"/>
    </row>
    <row r="603" ht="15.75" customHeight="1">
      <c r="A603" s="1"/>
      <c r="B603" s="73"/>
    </row>
    <row r="604" ht="15.75" customHeight="1">
      <c r="A604" s="1"/>
      <c r="B604" s="73"/>
    </row>
    <row r="605" ht="15.75" customHeight="1">
      <c r="A605" s="1"/>
      <c r="B605" s="73"/>
    </row>
    <row r="606" ht="15.75" customHeight="1">
      <c r="A606" s="1"/>
      <c r="B606" s="73"/>
    </row>
    <row r="607" ht="15.75" customHeight="1">
      <c r="A607" s="1"/>
      <c r="B607" s="73"/>
    </row>
    <row r="608" ht="15.75" customHeight="1">
      <c r="A608" s="1"/>
      <c r="B608" s="73"/>
    </row>
    <row r="609" ht="15.75" customHeight="1">
      <c r="A609" s="1"/>
      <c r="B609" s="73"/>
    </row>
    <row r="610" ht="15.75" customHeight="1">
      <c r="A610" s="1"/>
      <c r="B610" s="73"/>
    </row>
    <row r="611" ht="15.75" customHeight="1">
      <c r="A611" s="1"/>
      <c r="B611" s="73"/>
    </row>
    <row r="612" ht="15.75" customHeight="1">
      <c r="A612" s="1"/>
      <c r="B612" s="73"/>
    </row>
    <row r="613" ht="15.75" customHeight="1">
      <c r="A613" s="1"/>
      <c r="B613" s="73"/>
    </row>
    <row r="614" ht="15.75" customHeight="1">
      <c r="A614" s="1"/>
      <c r="B614" s="73"/>
    </row>
    <row r="615" ht="15.75" customHeight="1">
      <c r="A615" s="1"/>
      <c r="B615" s="73"/>
    </row>
    <row r="616" ht="15.75" customHeight="1">
      <c r="A616" s="1"/>
      <c r="B616" s="73"/>
    </row>
    <row r="617" ht="15.75" customHeight="1">
      <c r="A617" s="1"/>
      <c r="B617" s="73"/>
    </row>
    <row r="618" ht="15.75" customHeight="1">
      <c r="A618" s="1"/>
      <c r="B618" s="73"/>
    </row>
    <row r="619" ht="15.75" customHeight="1">
      <c r="A619" s="1"/>
      <c r="B619" s="73"/>
    </row>
    <row r="620" ht="15.75" customHeight="1">
      <c r="A620" s="1"/>
      <c r="B620" s="73"/>
    </row>
    <row r="621" ht="15.75" customHeight="1">
      <c r="A621" s="1"/>
      <c r="B621" s="73"/>
    </row>
    <row r="622" ht="15.75" customHeight="1">
      <c r="A622" s="1"/>
      <c r="B622" s="73"/>
    </row>
    <row r="623" ht="15.75" customHeight="1">
      <c r="A623" s="1"/>
      <c r="B623" s="73"/>
    </row>
    <row r="624" ht="15.75" customHeight="1">
      <c r="A624" s="1"/>
      <c r="B624" s="73"/>
    </row>
    <row r="625" ht="15.75" customHeight="1">
      <c r="A625" s="1"/>
      <c r="B625" s="73"/>
    </row>
    <row r="626" ht="15.75" customHeight="1">
      <c r="A626" s="1"/>
      <c r="B626" s="73"/>
    </row>
    <row r="627" ht="15.75" customHeight="1">
      <c r="A627" s="1"/>
      <c r="B627" s="73"/>
    </row>
    <row r="628" ht="15.75" customHeight="1">
      <c r="A628" s="1"/>
      <c r="B628" s="73"/>
    </row>
    <row r="629" ht="15.75" customHeight="1">
      <c r="A629" s="1"/>
      <c r="B629" s="73"/>
    </row>
    <row r="630" ht="15.75" customHeight="1">
      <c r="A630" s="1"/>
      <c r="B630" s="73"/>
    </row>
    <row r="631" ht="15.75" customHeight="1">
      <c r="A631" s="1"/>
      <c r="B631" s="73"/>
    </row>
    <row r="632" ht="15.75" customHeight="1">
      <c r="A632" s="1"/>
      <c r="B632" s="73"/>
    </row>
    <row r="633" ht="15.75" customHeight="1">
      <c r="A633" s="1"/>
      <c r="B633" s="73"/>
    </row>
    <row r="634" ht="15.75" customHeight="1">
      <c r="A634" s="1"/>
      <c r="B634" s="73"/>
    </row>
    <row r="635" ht="15.75" customHeight="1">
      <c r="A635" s="1"/>
      <c r="B635" s="73"/>
    </row>
    <row r="636" ht="15.75" customHeight="1">
      <c r="A636" s="1"/>
      <c r="B636" s="73"/>
    </row>
    <row r="637" ht="15.75" customHeight="1">
      <c r="A637" s="1"/>
      <c r="B637" s="73"/>
    </row>
    <row r="638" ht="15.75" customHeight="1">
      <c r="A638" s="1"/>
      <c r="B638" s="73"/>
    </row>
    <row r="639" ht="15.75" customHeight="1">
      <c r="A639" s="1"/>
      <c r="B639" s="73"/>
    </row>
    <row r="640" ht="15.75" customHeight="1">
      <c r="A640" s="1"/>
      <c r="B640" s="73"/>
    </row>
    <row r="641" ht="15.75" customHeight="1">
      <c r="A641" s="1"/>
      <c r="B641" s="73"/>
    </row>
    <row r="642" ht="15.75" customHeight="1">
      <c r="A642" s="1"/>
      <c r="B642" s="73"/>
    </row>
    <row r="643" ht="15.75" customHeight="1">
      <c r="A643" s="1"/>
      <c r="B643" s="73"/>
    </row>
    <row r="644" ht="15.75" customHeight="1">
      <c r="A644" s="1"/>
      <c r="B644" s="73"/>
    </row>
    <row r="645" ht="15.75" customHeight="1">
      <c r="A645" s="1"/>
      <c r="B645" s="73"/>
    </row>
    <row r="646" ht="15.75" customHeight="1">
      <c r="A646" s="1"/>
      <c r="B646" s="73"/>
    </row>
    <row r="647" ht="15.75" customHeight="1">
      <c r="A647" s="1"/>
      <c r="B647" s="73"/>
    </row>
    <row r="648" ht="15.75" customHeight="1">
      <c r="A648" s="1"/>
      <c r="B648" s="73"/>
    </row>
    <row r="649" ht="15.75" customHeight="1">
      <c r="A649" s="1"/>
      <c r="B649" s="73"/>
    </row>
    <row r="650" ht="15.75" customHeight="1">
      <c r="A650" s="1"/>
      <c r="B650" s="73"/>
    </row>
    <row r="651" ht="15.75" customHeight="1">
      <c r="A651" s="1"/>
      <c r="B651" s="73"/>
    </row>
    <row r="652" ht="15.75" customHeight="1">
      <c r="A652" s="1"/>
      <c r="B652" s="73"/>
    </row>
    <row r="653" ht="15.75" customHeight="1">
      <c r="A653" s="1"/>
      <c r="B653" s="73"/>
    </row>
    <row r="654" ht="15.75" customHeight="1">
      <c r="A654" s="1"/>
      <c r="B654" s="73"/>
    </row>
    <row r="655" ht="15.75" customHeight="1">
      <c r="A655" s="1"/>
      <c r="B655" s="73"/>
    </row>
    <row r="656" ht="15.75" customHeight="1">
      <c r="A656" s="1"/>
      <c r="B656" s="73"/>
    </row>
    <row r="657" ht="15.75" customHeight="1">
      <c r="A657" s="1"/>
      <c r="B657" s="73"/>
    </row>
    <row r="658" ht="15.75" customHeight="1">
      <c r="A658" s="1"/>
      <c r="B658" s="73"/>
    </row>
    <row r="659" ht="15.75" customHeight="1">
      <c r="A659" s="1"/>
      <c r="B659" s="73"/>
    </row>
    <row r="660" ht="15.75" customHeight="1">
      <c r="A660" s="1"/>
      <c r="B660" s="73"/>
    </row>
    <row r="661" ht="15.75" customHeight="1">
      <c r="A661" s="1"/>
      <c r="B661" s="73"/>
    </row>
    <row r="662" ht="15.75" customHeight="1">
      <c r="A662" s="1"/>
      <c r="B662" s="73"/>
    </row>
    <row r="663" ht="15.75" customHeight="1">
      <c r="A663" s="1"/>
      <c r="B663" s="73"/>
    </row>
    <row r="664" ht="15.75" customHeight="1">
      <c r="A664" s="1"/>
      <c r="B664" s="73"/>
    </row>
    <row r="665" ht="15.75" customHeight="1">
      <c r="A665" s="1"/>
      <c r="B665" s="73"/>
    </row>
    <row r="666" ht="15.75" customHeight="1">
      <c r="A666" s="1"/>
      <c r="B666" s="73"/>
    </row>
    <row r="667" ht="15.75" customHeight="1">
      <c r="A667" s="1"/>
      <c r="B667" s="73"/>
    </row>
    <row r="668" ht="15.75" customHeight="1">
      <c r="A668" s="1"/>
      <c r="B668" s="73"/>
    </row>
    <row r="669" ht="15.75" customHeight="1">
      <c r="A669" s="1"/>
      <c r="B669" s="73"/>
    </row>
    <row r="670" ht="15.75" customHeight="1">
      <c r="A670" s="1"/>
      <c r="B670" s="73"/>
    </row>
    <row r="671" ht="15.75" customHeight="1">
      <c r="A671" s="1"/>
      <c r="B671" s="73"/>
    </row>
    <row r="672" ht="15.75" customHeight="1">
      <c r="A672" s="1"/>
      <c r="B672" s="73"/>
    </row>
    <row r="673" ht="15.75" customHeight="1">
      <c r="A673" s="1"/>
      <c r="B673" s="73"/>
    </row>
    <row r="674" ht="15.75" customHeight="1">
      <c r="A674" s="1"/>
      <c r="B674" s="73"/>
    </row>
    <row r="675" ht="15.75" customHeight="1">
      <c r="A675" s="1"/>
      <c r="B675" s="73"/>
    </row>
    <row r="676" ht="15.75" customHeight="1">
      <c r="A676" s="1"/>
      <c r="B676" s="73"/>
    </row>
    <row r="677" ht="15.75" customHeight="1">
      <c r="A677" s="1"/>
      <c r="B677" s="73"/>
    </row>
    <row r="678" ht="15.75" customHeight="1">
      <c r="A678" s="1"/>
      <c r="B678" s="73"/>
    </row>
    <row r="679" ht="15.75" customHeight="1">
      <c r="A679" s="1"/>
      <c r="B679" s="73"/>
    </row>
    <row r="680" ht="15.75" customHeight="1">
      <c r="A680" s="1"/>
      <c r="B680" s="73"/>
    </row>
    <row r="681" ht="15.75" customHeight="1">
      <c r="A681" s="1"/>
      <c r="B681" s="73"/>
    </row>
    <row r="682" ht="15.75" customHeight="1">
      <c r="A682" s="1"/>
      <c r="B682" s="73"/>
    </row>
    <row r="683" ht="15.75" customHeight="1">
      <c r="A683" s="1"/>
      <c r="B683" s="73"/>
    </row>
    <row r="684" ht="15.75" customHeight="1">
      <c r="A684" s="1"/>
      <c r="B684" s="73"/>
    </row>
    <row r="685" ht="15.75" customHeight="1">
      <c r="A685" s="1"/>
      <c r="B685" s="73"/>
    </row>
    <row r="686" ht="15.75" customHeight="1">
      <c r="A686" s="1"/>
      <c r="B686" s="73"/>
    </row>
    <row r="687" ht="15.75" customHeight="1">
      <c r="A687" s="1"/>
      <c r="B687" s="73"/>
    </row>
    <row r="688" ht="15.75" customHeight="1">
      <c r="A688" s="1"/>
      <c r="B688" s="73"/>
    </row>
    <row r="689" ht="15.75" customHeight="1">
      <c r="A689" s="1"/>
      <c r="B689" s="73"/>
    </row>
    <row r="690" ht="15.75" customHeight="1">
      <c r="A690" s="1"/>
      <c r="B690" s="73"/>
    </row>
    <row r="691" ht="15.75" customHeight="1">
      <c r="A691" s="1"/>
      <c r="B691" s="73"/>
    </row>
    <row r="692" ht="15.75" customHeight="1">
      <c r="A692" s="1"/>
      <c r="B692" s="73"/>
    </row>
    <row r="693" ht="15.75" customHeight="1">
      <c r="A693" s="1"/>
      <c r="B693" s="73"/>
    </row>
    <row r="694" ht="15.75" customHeight="1">
      <c r="A694" s="1"/>
      <c r="B694" s="73"/>
    </row>
    <row r="695" ht="15.75" customHeight="1">
      <c r="A695" s="1"/>
      <c r="B695" s="73"/>
    </row>
    <row r="696" ht="15.75" customHeight="1">
      <c r="A696" s="1"/>
      <c r="B696" s="73"/>
    </row>
    <row r="697" ht="15.75" customHeight="1">
      <c r="A697" s="1"/>
      <c r="B697" s="73"/>
    </row>
    <row r="698" ht="15.75" customHeight="1">
      <c r="A698" s="1"/>
      <c r="B698" s="73"/>
    </row>
    <row r="699" ht="15.75" customHeight="1">
      <c r="A699" s="1"/>
      <c r="B699" s="73"/>
    </row>
    <row r="700" ht="15.75" customHeight="1">
      <c r="A700" s="1"/>
      <c r="B700" s="73"/>
    </row>
    <row r="701" ht="15.75" customHeight="1">
      <c r="A701" s="1"/>
      <c r="B701" s="73"/>
    </row>
    <row r="702" ht="15.75" customHeight="1">
      <c r="A702" s="1"/>
      <c r="B702" s="73"/>
    </row>
    <row r="703" ht="15.75" customHeight="1">
      <c r="A703" s="1"/>
      <c r="B703" s="73"/>
    </row>
    <row r="704" ht="15.75" customHeight="1">
      <c r="A704" s="1"/>
      <c r="B704" s="73"/>
    </row>
    <row r="705" ht="15.75" customHeight="1">
      <c r="A705" s="1"/>
      <c r="B705" s="73"/>
    </row>
    <row r="706" ht="15.75" customHeight="1">
      <c r="A706" s="1"/>
      <c r="B706" s="73"/>
    </row>
    <row r="707" ht="15.75" customHeight="1">
      <c r="A707" s="1"/>
      <c r="B707" s="73"/>
    </row>
    <row r="708" ht="15.75" customHeight="1">
      <c r="A708" s="1"/>
      <c r="B708" s="73"/>
    </row>
    <row r="709" ht="15.75" customHeight="1">
      <c r="A709" s="1"/>
      <c r="B709" s="73"/>
    </row>
    <row r="710" ht="15.75" customHeight="1">
      <c r="A710" s="1"/>
      <c r="B710" s="73"/>
    </row>
    <row r="711" ht="15.75" customHeight="1">
      <c r="A711" s="1"/>
      <c r="B711" s="73"/>
    </row>
    <row r="712" ht="15.75" customHeight="1">
      <c r="A712" s="1"/>
      <c r="B712" s="73"/>
    </row>
    <row r="713" ht="15.75" customHeight="1">
      <c r="A713" s="1"/>
      <c r="B713" s="73"/>
    </row>
    <row r="714" ht="15.75" customHeight="1">
      <c r="A714" s="1"/>
      <c r="B714" s="73"/>
    </row>
    <row r="715" ht="15.75" customHeight="1">
      <c r="A715" s="1"/>
      <c r="B715" s="73"/>
    </row>
    <row r="716" ht="15.75" customHeight="1">
      <c r="A716" s="1"/>
      <c r="B716" s="73"/>
    </row>
    <row r="717" ht="15.75" customHeight="1">
      <c r="A717" s="1"/>
      <c r="B717" s="73"/>
    </row>
    <row r="718" ht="15.75" customHeight="1">
      <c r="A718" s="1"/>
      <c r="B718" s="73"/>
    </row>
    <row r="719" ht="15.75" customHeight="1">
      <c r="A719" s="1"/>
      <c r="B719" s="73"/>
    </row>
    <row r="720" ht="15.75" customHeight="1">
      <c r="A720" s="1"/>
      <c r="B720" s="73"/>
    </row>
    <row r="721" ht="15.75" customHeight="1">
      <c r="A721" s="1"/>
      <c r="B721" s="73"/>
    </row>
    <row r="722" ht="15.75" customHeight="1">
      <c r="A722" s="1"/>
      <c r="B722" s="73"/>
    </row>
    <row r="723" ht="15.75" customHeight="1">
      <c r="A723" s="1"/>
      <c r="B723" s="73"/>
    </row>
    <row r="724" ht="15.75" customHeight="1">
      <c r="A724" s="1"/>
      <c r="B724" s="73"/>
    </row>
    <row r="725" ht="15.75" customHeight="1">
      <c r="A725" s="1"/>
      <c r="B725" s="73"/>
    </row>
    <row r="726" ht="15.75" customHeight="1">
      <c r="A726" s="1"/>
      <c r="B726" s="73"/>
    </row>
    <row r="727" ht="15.75" customHeight="1">
      <c r="A727" s="1"/>
      <c r="B727" s="73"/>
    </row>
    <row r="728" ht="15.75" customHeight="1">
      <c r="A728" s="1"/>
      <c r="B728" s="73"/>
    </row>
    <row r="729" ht="15.75" customHeight="1">
      <c r="A729" s="1"/>
      <c r="B729" s="73"/>
    </row>
    <row r="730" ht="15.75" customHeight="1">
      <c r="A730" s="1"/>
      <c r="B730" s="73"/>
    </row>
    <row r="731" ht="15.75" customHeight="1">
      <c r="A731" s="1"/>
      <c r="B731" s="73"/>
    </row>
    <row r="732" ht="15.75" customHeight="1">
      <c r="A732" s="1"/>
      <c r="B732" s="73"/>
    </row>
    <row r="733" ht="15.75" customHeight="1">
      <c r="A733" s="1"/>
      <c r="B733" s="73"/>
    </row>
    <row r="734" ht="15.75" customHeight="1">
      <c r="A734" s="1"/>
      <c r="B734" s="73"/>
    </row>
    <row r="735" ht="15.75" customHeight="1">
      <c r="A735" s="1"/>
      <c r="B735" s="73"/>
    </row>
    <row r="736" ht="15.75" customHeight="1">
      <c r="A736" s="1"/>
      <c r="B736" s="73"/>
    </row>
    <row r="737" ht="15.75" customHeight="1">
      <c r="A737" s="1"/>
      <c r="B737" s="73"/>
    </row>
    <row r="738" ht="15.75" customHeight="1">
      <c r="A738" s="1"/>
      <c r="B738" s="73"/>
    </row>
    <row r="739" ht="15.75" customHeight="1">
      <c r="A739" s="1"/>
      <c r="B739" s="73"/>
    </row>
    <row r="740" ht="15.75" customHeight="1">
      <c r="A740" s="1"/>
      <c r="B740" s="73"/>
    </row>
    <row r="741" ht="15.75" customHeight="1">
      <c r="A741" s="1"/>
      <c r="B741" s="73"/>
    </row>
    <row r="742" ht="15.75" customHeight="1">
      <c r="A742" s="1"/>
      <c r="B742" s="73"/>
    </row>
    <row r="743" ht="15.75" customHeight="1">
      <c r="A743" s="1"/>
      <c r="B743" s="73"/>
    </row>
    <row r="744" ht="15.75" customHeight="1">
      <c r="A744" s="1"/>
      <c r="B744" s="73"/>
    </row>
    <row r="745" ht="15.75" customHeight="1">
      <c r="A745" s="1"/>
      <c r="B745" s="73"/>
    </row>
    <row r="746" ht="15.75" customHeight="1">
      <c r="A746" s="1"/>
      <c r="B746" s="73"/>
    </row>
    <row r="747" ht="15.75" customHeight="1">
      <c r="A747" s="1"/>
      <c r="B747" s="73"/>
    </row>
    <row r="748" ht="15.75" customHeight="1">
      <c r="A748" s="1"/>
      <c r="B748" s="73"/>
    </row>
    <row r="749" ht="15.75" customHeight="1">
      <c r="A749" s="1"/>
      <c r="B749" s="73"/>
    </row>
    <row r="750" ht="15.75" customHeight="1">
      <c r="A750" s="1"/>
      <c r="B750" s="73"/>
    </row>
    <row r="751" ht="15.75" customHeight="1">
      <c r="A751" s="1"/>
      <c r="B751" s="73"/>
    </row>
    <row r="752" ht="15.75" customHeight="1">
      <c r="A752" s="1"/>
      <c r="B752" s="73"/>
    </row>
    <row r="753" ht="15.75" customHeight="1">
      <c r="A753" s="1"/>
      <c r="B753" s="73"/>
    </row>
    <row r="754" ht="15.75" customHeight="1">
      <c r="A754" s="1"/>
      <c r="B754" s="73"/>
    </row>
    <row r="755" ht="15.75" customHeight="1">
      <c r="A755" s="1"/>
      <c r="B755" s="73"/>
    </row>
    <row r="756" ht="15.75" customHeight="1">
      <c r="A756" s="1"/>
      <c r="B756" s="73"/>
    </row>
    <row r="757" ht="15.75" customHeight="1">
      <c r="A757" s="1"/>
      <c r="B757" s="73"/>
    </row>
    <row r="758" ht="15.75" customHeight="1">
      <c r="A758" s="1"/>
      <c r="B758" s="73"/>
    </row>
    <row r="759" ht="15.75" customHeight="1">
      <c r="A759" s="1"/>
      <c r="B759" s="73"/>
    </row>
    <row r="760" ht="15.75" customHeight="1">
      <c r="A760" s="1"/>
      <c r="B760" s="73"/>
    </row>
    <row r="761" ht="15.75" customHeight="1">
      <c r="A761" s="1"/>
      <c r="B761" s="73"/>
    </row>
    <row r="762" ht="15.75" customHeight="1">
      <c r="A762" s="1"/>
      <c r="B762" s="73"/>
    </row>
    <row r="763" ht="15.75" customHeight="1">
      <c r="A763" s="1"/>
      <c r="B763" s="73"/>
    </row>
    <row r="764" ht="15.75" customHeight="1">
      <c r="A764" s="1"/>
      <c r="B764" s="73"/>
    </row>
    <row r="765" ht="15.75" customHeight="1">
      <c r="A765" s="1"/>
      <c r="B765" s="73"/>
    </row>
    <row r="766" ht="15.75" customHeight="1">
      <c r="A766" s="1"/>
      <c r="B766" s="73"/>
    </row>
    <row r="767" ht="15.75" customHeight="1">
      <c r="A767" s="1"/>
      <c r="B767" s="73"/>
    </row>
    <row r="768" ht="15.75" customHeight="1">
      <c r="A768" s="1"/>
      <c r="B768" s="73"/>
    </row>
    <row r="769" ht="15.75" customHeight="1">
      <c r="A769" s="1"/>
      <c r="B769" s="73"/>
    </row>
    <row r="770" ht="15.75" customHeight="1">
      <c r="A770" s="1"/>
      <c r="B770" s="73"/>
    </row>
    <row r="771" ht="15.75" customHeight="1">
      <c r="A771" s="1"/>
      <c r="B771" s="73"/>
    </row>
    <row r="772" ht="15.75" customHeight="1">
      <c r="A772" s="1"/>
      <c r="B772" s="73"/>
    </row>
    <row r="773" ht="15.75" customHeight="1">
      <c r="A773" s="1"/>
      <c r="B773" s="73"/>
    </row>
    <row r="774" ht="15.75" customHeight="1">
      <c r="A774" s="1"/>
      <c r="B774" s="73"/>
    </row>
    <row r="775" ht="15.75" customHeight="1">
      <c r="A775" s="1"/>
      <c r="B775" s="73"/>
    </row>
    <row r="776" ht="15.75" customHeight="1">
      <c r="A776" s="1"/>
      <c r="B776" s="73"/>
    </row>
    <row r="777" ht="15.75" customHeight="1">
      <c r="A777" s="1"/>
      <c r="B777" s="73"/>
    </row>
    <row r="778" ht="15.75" customHeight="1">
      <c r="A778" s="1"/>
      <c r="B778" s="73"/>
    </row>
    <row r="779" ht="15.75" customHeight="1">
      <c r="A779" s="1"/>
      <c r="B779" s="73"/>
    </row>
    <row r="780" ht="15.75" customHeight="1">
      <c r="A780" s="1"/>
      <c r="B780" s="73"/>
    </row>
    <row r="781" ht="15.75" customHeight="1">
      <c r="A781" s="1"/>
      <c r="B781" s="73"/>
    </row>
    <row r="782" ht="15.75" customHeight="1">
      <c r="A782" s="1"/>
      <c r="B782" s="73"/>
    </row>
    <row r="783" ht="15.75" customHeight="1">
      <c r="A783" s="1"/>
      <c r="B783" s="73"/>
    </row>
    <row r="784" ht="15.75" customHeight="1">
      <c r="A784" s="1"/>
      <c r="B784" s="73"/>
    </row>
    <row r="785" ht="15.75" customHeight="1">
      <c r="A785" s="1"/>
      <c r="B785" s="73"/>
    </row>
    <row r="786" ht="15.75" customHeight="1">
      <c r="A786" s="1"/>
      <c r="B786" s="73"/>
    </row>
    <row r="787" ht="15.75" customHeight="1">
      <c r="A787" s="1"/>
      <c r="B787" s="73"/>
    </row>
    <row r="788" ht="15.75" customHeight="1">
      <c r="A788" s="1"/>
      <c r="B788" s="73"/>
    </row>
    <row r="789" ht="15.75" customHeight="1">
      <c r="A789" s="1"/>
      <c r="B789" s="73"/>
    </row>
    <row r="790" ht="15.75" customHeight="1">
      <c r="A790" s="1"/>
      <c r="B790" s="73"/>
    </row>
    <row r="791" ht="15.75" customHeight="1">
      <c r="A791" s="1"/>
      <c r="B791" s="73"/>
    </row>
    <row r="792" ht="15.75" customHeight="1">
      <c r="A792" s="1"/>
      <c r="B792" s="73"/>
    </row>
    <row r="793" ht="15.75" customHeight="1">
      <c r="A793" s="1"/>
      <c r="B793" s="73"/>
    </row>
    <row r="794" ht="15.75" customHeight="1">
      <c r="A794" s="1"/>
      <c r="B794" s="73"/>
    </row>
    <row r="795" ht="15.75" customHeight="1">
      <c r="A795" s="1"/>
      <c r="B795" s="73"/>
    </row>
    <row r="796" ht="15.75" customHeight="1">
      <c r="A796" s="1"/>
      <c r="B796" s="73"/>
    </row>
    <row r="797" ht="15.75" customHeight="1">
      <c r="A797" s="1"/>
      <c r="B797" s="73"/>
    </row>
    <row r="798" ht="15.75" customHeight="1">
      <c r="A798" s="1"/>
      <c r="B798" s="73"/>
    </row>
    <row r="799" ht="15.75" customHeight="1">
      <c r="A799" s="1"/>
      <c r="B799" s="73"/>
    </row>
    <row r="800" ht="15.75" customHeight="1">
      <c r="A800" s="1"/>
      <c r="B800" s="73"/>
    </row>
    <row r="801" ht="15.75" customHeight="1">
      <c r="A801" s="1"/>
      <c r="B801" s="73"/>
    </row>
    <row r="802" ht="15.75" customHeight="1">
      <c r="A802" s="1"/>
      <c r="B802" s="73"/>
    </row>
    <row r="803" ht="15.75" customHeight="1">
      <c r="A803" s="1"/>
      <c r="B803" s="73"/>
    </row>
    <row r="804" ht="15.75" customHeight="1">
      <c r="A804" s="1"/>
      <c r="B804" s="73"/>
    </row>
    <row r="805" ht="15.75" customHeight="1">
      <c r="A805" s="1"/>
      <c r="B805" s="73"/>
    </row>
    <row r="806" ht="15.75" customHeight="1">
      <c r="A806" s="1"/>
      <c r="B806" s="73"/>
    </row>
    <row r="807" ht="15.75" customHeight="1">
      <c r="A807" s="1"/>
      <c r="B807" s="73"/>
    </row>
    <row r="808" ht="15.75" customHeight="1">
      <c r="A808" s="1"/>
      <c r="B808" s="73"/>
    </row>
    <row r="809" ht="15.75" customHeight="1">
      <c r="A809" s="1"/>
      <c r="B809" s="73"/>
    </row>
    <row r="810" ht="15.75" customHeight="1">
      <c r="A810" s="1"/>
      <c r="B810" s="73"/>
    </row>
    <row r="811" ht="15.75" customHeight="1">
      <c r="A811" s="1"/>
      <c r="B811" s="73"/>
    </row>
    <row r="812" ht="15.75" customHeight="1">
      <c r="A812" s="1"/>
      <c r="B812" s="73"/>
    </row>
    <row r="813" ht="15.75" customHeight="1">
      <c r="A813" s="1"/>
      <c r="B813" s="73"/>
    </row>
    <row r="814" ht="15.75" customHeight="1">
      <c r="A814" s="1"/>
      <c r="B814" s="73"/>
    </row>
    <row r="815" ht="15.75" customHeight="1">
      <c r="A815" s="1"/>
      <c r="B815" s="73"/>
    </row>
    <row r="816" ht="15.75" customHeight="1">
      <c r="A816" s="1"/>
      <c r="B816" s="73"/>
    </row>
    <row r="817" ht="15.75" customHeight="1">
      <c r="A817" s="1"/>
      <c r="B817" s="73"/>
    </row>
    <row r="818" ht="15.75" customHeight="1">
      <c r="A818" s="1"/>
      <c r="B818" s="73"/>
    </row>
    <row r="819" ht="15.75" customHeight="1">
      <c r="A819" s="1"/>
      <c r="B819" s="73"/>
    </row>
    <row r="820" ht="15.75" customHeight="1">
      <c r="A820" s="1"/>
      <c r="B820" s="73"/>
    </row>
    <row r="821" ht="15.75" customHeight="1">
      <c r="A821" s="1"/>
      <c r="B821" s="73"/>
    </row>
    <row r="822" ht="15.75" customHeight="1">
      <c r="A822" s="1"/>
      <c r="B822" s="73"/>
    </row>
    <row r="823" ht="15.75" customHeight="1">
      <c r="A823" s="1"/>
      <c r="B823" s="73"/>
    </row>
    <row r="824" ht="15.75" customHeight="1">
      <c r="A824" s="1"/>
      <c r="B824" s="73"/>
    </row>
    <row r="825" ht="15.75" customHeight="1">
      <c r="A825" s="1"/>
      <c r="B825" s="73"/>
    </row>
    <row r="826" ht="15.75" customHeight="1">
      <c r="A826" s="1"/>
      <c r="B826" s="73"/>
    </row>
    <row r="827" ht="15.75" customHeight="1">
      <c r="A827" s="1"/>
      <c r="B827" s="73"/>
    </row>
    <row r="828" ht="15.75" customHeight="1">
      <c r="A828" s="1"/>
      <c r="B828" s="73"/>
    </row>
    <row r="829" ht="15.75" customHeight="1">
      <c r="A829" s="1"/>
      <c r="B829" s="73"/>
    </row>
    <row r="830" ht="15.75" customHeight="1">
      <c r="A830" s="1"/>
      <c r="B830" s="73"/>
    </row>
    <row r="831" ht="15.75" customHeight="1">
      <c r="A831" s="1"/>
      <c r="B831" s="73"/>
    </row>
    <row r="832" ht="15.75" customHeight="1">
      <c r="A832" s="1"/>
      <c r="B832" s="73"/>
    </row>
    <row r="833" ht="15.75" customHeight="1">
      <c r="A833" s="1"/>
      <c r="B833" s="73"/>
    </row>
    <row r="834" ht="15.75" customHeight="1">
      <c r="A834" s="1"/>
      <c r="B834" s="73"/>
    </row>
    <row r="835" ht="15.75" customHeight="1">
      <c r="A835" s="1"/>
      <c r="B835" s="73"/>
    </row>
    <row r="836" ht="15.75" customHeight="1">
      <c r="A836" s="1"/>
      <c r="B836" s="73"/>
    </row>
    <row r="837" ht="15.75" customHeight="1">
      <c r="A837" s="1"/>
      <c r="B837" s="73"/>
    </row>
    <row r="838" ht="15.75" customHeight="1">
      <c r="A838" s="1"/>
      <c r="B838" s="73"/>
    </row>
    <row r="839" ht="15.75" customHeight="1">
      <c r="A839" s="1"/>
      <c r="B839" s="73"/>
    </row>
    <row r="840" ht="15.75" customHeight="1">
      <c r="A840" s="1"/>
      <c r="B840" s="73"/>
    </row>
    <row r="841" ht="15.75" customHeight="1">
      <c r="A841" s="1"/>
      <c r="B841" s="73"/>
    </row>
    <row r="842" ht="15.75" customHeight="1">
      <c r="A842" s="1"/>
      <c r="B842" s="73"/>
    </row>
    <row r="843" ht="15.75" customHeight="1">
      <c r="A843" s="1"/>
      <c r="B843" s="73"/>
    </row>
    <row r="844" ht="15.75" customHeight="1">
      <c r="A844" s="1"/>
      <c r="B844" s="73"/>
    </row>
    <row r="845" ht="15.75" customHeight="1">
      <c r="A845" s="1"/>
      <c r="B845" s="73"/>
    </row>
    <row r="846" ht="15.75" customHeight="1">
      <c r="A846" s="1"/>
      <c r="B846" s="73"/>
    </row>
    <row r="847" ht="15.75" customHeight="1">
      <c r="A847" s="1"/>
      <c r="B847" s="73"/>
    </row>
    <row r="848" ht="15.75" customHeight="1">
      <c r="A848" s="1"/>
      <c r="B848" s="73"/>
    </row>
    <row r="849" ht="15.75" customHeight="1">
      <c r="A849" s="1"/>
      <c r="B849" s="73"/>
    </row>
    <row r="850" ht="15.75" customHeight="1">
      <c r="A850" s="1"/>
      <c r="B850" s="73"/>
    </row>
    <row r="851" ht="15.75" customHeight="1">
      <c r="A851" s="1"/>
      <c r="B851" s="73"/>
    </row>
    <row r="852" ht="15.75" customHeight="1">
      <c r="A852" s="1"/>
      <c r="B852" s="73"/>
    </row>
    <row r="853" ht="15.75" customHeight="1">
      <c r="A853" s="1"/>
      <c r="B853" s="73"/>
    </row>
    <row r="854" ht="15.75" customHeight="1">
      <c r="A854" s="1"/>
      <c r="B854" s="73"/>
    </row>
    <row r="855" ht="15.75" customHeight="1">
      <c r="A855" s="1"/>
      <c r="B855" s="73"/>
    </row>
    <row r="856" ht="15.75" customHeight="1">
      <c r="A856" s="1"/>
      <c r="B856" s="73"/>
    </row>
    <row r="857" ht="15.75" customHeight="1">
      <c r="A857" s="1"/>
      <c r="B857" s="73"/>
    </row>
    <row r="858" ht="15.75" customHeight="1">
      <c r="A858" s="1"/>
      <c r="B858" s="73"/>
    </row>
    <row r="859" ht="15.75" customHeight="1">
      <c r="A859" s="1"/>
      <c r="B859" s="73"/>
    </row>
    <row r="860" ht="15.75" customHeight="1">
      <c r="A860" s="1"/>
      <c r="B860" s="73"/>
    </row>
    <row r="861" ht="15.75" customHeight="1">
      <c r="A861" s="1"/>
      <c r="B861" s="73"/>
    </row>
    <row r="862" ht="15.75" customHeight="1">
      <c r="A862" s="1"/>
      <c r="B862" s="73"/>
    </row>
    <row r="863" ht="15.75" customHeight="1">
      <c r="A863" s="1"/>
      <c r="B863" s="73"/>
    </row>
    <row r="864" ht="15.75" customHeight="1">
      <c r="A864" s="1"/>
      <c r="B864" s="73"/>
    </row>
    <row r="865" ht="15.75" customHeight="1">
      <c r="A865" s="1"/>
      <c r="B865" s="73"/>
    </row>
    <row r="866" ht="15.75" customHeight="1">
      <c r="A866" s="1"/>
      <c r="B866" s="73"/>
    </row>
    <row r="867" ht="15.75" customHeight="1">
      <c r="A867" s="1"/>
      <c r="B867" s="73"/>
    </row>
    <row r="868" ht="15.75" customHeight="1">
      <c r="A868" s="1"/>
      <c r="B868" s="73"/>
    </row>
    <row r="869" ht="15.75" customHeight="1">
      <c r="A869" s="1"/>
      <c r="B869" s="73"/>
    </row>
    <row r="870" ht="15.75" customHeight="1">
      <c r="A870" s="1"/>
      <c r="B870" s="73"/>
    </row>
    <row r="871" ht="15.75" customHeight="1">
      <c r="A871" s="1"/>
      <c r="B871" s="73"/>
    </row>
    <row r="872" ht="15.75" customHeight="1">
      <c r="A872" s="1"/>
      <c r="B872" s="73"/>
    </row>
    <row r="873" ht="15.75" customHeight="1">
      <c r="A873" s="1"/>
      <c r="B873" s="73"/>
    </row>
    <row r="874" ht="15.75" customHeight="1">
      <c r="A874" s="1"/>
      <c r="B874" s="73"/>
    </row>
    <row r="875" ht="15.75" customHeight="1">
      <c r="A875" s="1"/>
      <c r="B875" s="73"/>
    </row>
    <row r="876" ht="15.75" customHeight="1">
      <c r="A876" s="1"/>
      <c r="B876" s="73"/>
    </row>
    <row r="877" ht="15.75" customHeight="1">
      <c r="A877" s="1"/>
      <c r="B877" s="73"/>
    </row>
    <row r="878" ht="15.75" customHeight="1">
      <c r="A878" s="1"/>
      <c r="B878" s="73"/>
    </row>
    <row r="879" ht="15.75" customHeight="1">
      <c r="A879" s="1"/>
      <c r="B879" s="73"/>
    </row>
    <row r="880" ht="15.75" customHeight="1">
      <c r="A880" s="1"/>
      <c r="B880" s="73"/>
    </row>
    <row r="881" ht="15.75" customHeight="1">
      <c r="A881" s="1"/>
      <c r="B881" s="73"/>
    </row>
    <row r="882" ht="15.75" customHeight="1">
      <c r="A882" s="1"/>
      <c r="B882" s="73"/>
    </row>
    <row r="883" ht="15.75" customHeight="1">
      <c r="A883" s="1"/>
      <c r="B883" s="73"/>
    </row>
    <row r="884" ht="15.75" customHeight="1">
      <c r="A884" s="1"/>
      <c r="B884" s="73"/>
    </row>
    <row r="885" ht="15.75" customHeight="1">
      <c r="A885" s="1"/>
      <c r="B885" s="73"/>
    </row>
    <row r="886" ht="15.75" customHeight="1">
      <c r="A886" s="1"/>
      <c r="B886" s="73"/>
    </row>
    <row r="887" ht="15.75" customHeight="1">
      <c r="A887" s="1"/>
      <c r="B887" s="73"/>
    </row>
    <row r="888" ht="15.75" customHeight="1">
      <c r="A888" s="1"/>
      <c r="B888" s="73"/>
    </row>
    <row r="889" ht="15.75" customHeight="1">
      <c r="A889" s="1"/>
      <c r="B889" s="73"/>
    </row>
    <row r="890" ht="15.75" customHeight="1">
      <c r="A890" s="1"/>
      <c r="B890" s="73"/>
    </row>
    <row r="891" ht="15.75" customHeight="1">
      <c r="A891" s="1"/>
      <c r="B891" s="73"/>
    </row>
    <row r="892" ht="15.75" customHeight="1">
      <c r="A892" s="1"/>
      <c r="B892" s="73"/>
    </row>
    <row r="893" ht="15.75" customHeight="1">
      <c r="A893" s="1"/>
      <c r="B893" s="73"/>
    </row>
    <row r="894" ht="15.75" customHeight="1">
      <c r="A894" s="1"/>
      <c r="B894" s="73"/>
    </row>
    <row r="895" ht="15.75" customHeight="1">
      <c r="A895" s="1"/>
      <c r="B895" s="73"/>
    </row>
    <row r="896" ht="15.75" customHeight="1">
      <c r="A896" s="1"/>
      <c r="B896" s="73"/>
    </row>
    <row r="897" ht="15.75" customHeight="1">
      <c r="A897" s="1"/>
      <c r="B897" s="73"/>
    </row>
    <row r="898" ht="15.75" customHeight="1">
      <c r="A898" s="1"/>
      <c r="B898" s="73"/>
    </row>
    <row r="899" ht="15.75" customHeight="1">
      <c r="A899" s="1"/>
      <c r="B899" s="73"/>
    </row>
    <row r="900" ht="15.75" customHeight="1">
      <c r="A900" s="1"/>
      <c r="B900" s="73"/>
    </row>
    <row r="901" ht="15.75" customHeight="1">
      <c r="A901" s="1"/>
      <c r="B901" s="73"/>
    </row>
    <row r="902" ht="15.75" customHeight="1">
      <c r="A902" s="1"/>
      <c r="B902" s="73"/>
    </row>
    <row r="903" ht="15.75" customHeight="1">
      <c r="A903" s="1"/>
      <c r="B903" s="73"/>
    </row>
    <row r="904" ht="15.75" customHeight="1">
      <c r="A904" s="1"/>
      <c r="B904" s="73"/>
    </row>
    <row r="905" ht="15.75" customHeight="1">
      <c r="A905" s="1"/>
      <c r="B905" s="73"/>
    </row>
    <row r="906" ht="15.75" customHeight="1">
      <c r="A906" s="1"/>
      <c r="B906" s="73"/>
    </row>
    <row r="907" ht="15.75" customHeight="1">
      <c r="A907" s="1"/>
      <c r="B907" s="73"/>
    </row>
    <row r="908" ht="15.75" customHeight="1">
      <c r="A908" s="1"/>
      <c r="B908" s="73"/>
    </row>
    <row r="909" ht="15.75" customHeight="1">
      <c r="A909" s="1"/>
      <c r="B909" s="73"/>
    </row>
    <row r="910" ht="15.75" customHeight="1">
      <c r="A910" s="1"/>
      <c r="B910" s="73"/>
    </row>
    <row r="911" ht="15.75" customHeight="1">
      <c r="A911" s="1"/>
      <c r="B911" s="73"/>
    </row>
    <row r="912" ht="15.75" customHeight="1">
      <c r="A912" s="1"/>
      <c r="B912" s="73"/>
    </row>
    <row r="913" ht="15.75" customHeight="1">
      <c r="A913" s="1"/>
      <c r="B913" s="73"/>
    </row>
    <row r="914" ht="15.75" customHeight="1">
      <c r="A914" s="1"/>
      <c r="B914" s="73"/>
    </row>
    <row r="915" ht="15.75" customHeight="1">
      <c r="A915" s="1"/>
      <c r="B915" s="73"/>
    </row>
    <row r="916" ht="15.75" customHeight="1">
      <c r="A916" s="1"/>
      <c r="B916" s="73"/>
    </row>
    <row r="917" ht="15.75" customHeight="1">
      <c r="A917" s="1"/>
      <c r="B917" s="73"/>
    </row>
    <row r="918" ht="15.75" customHeight="1">
      <c r="A918" s="1"/>
      <c r="B918" s="73"/>
    </row>
    <row r="919" ht="15.75" customHeight="1">
      <c r="A919" s="1"/>
      <c r="B919" s="73"/>
    </row>
    <row r="920" ht="15.75" customHeight="1">
      <c r="A920" s="1"/>
      <c r="B920" s="73"/>
    </row>
    <row r="921" ht="15.75" customHeight="1">
      <c r="A921" s="1"/>
      <c r="B921" s="73"/>
    </row>
    <row r="922" ht="15.75" customHeight="1">
      <c r="A922" s="1"/>
      <c r="B922" s="73"/>
    </row>
    <row r="923" ht="15.75" customHeight="1">
      <c r="A923" s="1"/>
      <c r="B923" s="73"/>
    </row>
    <row r="924" ht="15.75" customHeight="1">
      <c r="A924" s="1"/>
      <c r="B924" s="73"/>
    </row>
    <row r="925" ht="15.75" customHeight="1">
      <c r="A925" s="1"/>
      <c r="B925" s="73"/>
    </row>
    <row r="926" ht="15.75" customHeight="1">
      <c r="A926" s="1"/>
      <c r="B926" s="73"/>
    </row>
    <row r="927" ht="15.75" customHeight="1">
      <c r="A927" s="1"/>
      <c r="B927" s="73"/>
    </row>
    <row r="928" ht="15.75" customHeight="1">
      <c r="A928" s="1"/>
      <c r="B928" s="73"/>
    </row>
    <row r="929" ht="15.75" customHeight="1">
      <c r="A929" s="1"/>
      <c r="B929" s="73"/>
    </row>
    <row r="930" ht="15.75" customHeight="1">
      <c r="A930" s="1"/>
      <c r="B930" s="73"/>
    </row>
    <row r="931" ht="15.75" customHeight="1">
      <c r="A931" s="1"/>
      <c r="B931" s="73"/>
    </row>
    <row r="932" ht="15.75" customHeight="1">
      <c r="A932" s="1"/>
      <c r="B932" s="73"/>
    </row>
    <row r="933" ht="15.75" customHeight="1">
      <c r="A933" s="1"/>
      <c r="B933" s="73"/>
    </row>
    <row r="934" ht="15.75" customHeight="1">
      <c r="A934" s="1"/>
      <c r="B934" s="73"/>
    </row>
    <row r="935" ht="15.75" customHeight="1">
      <c r="A935" s="1"/>
      <c r="B935" s="73"/>
    </row>
    <row r="936" ht="15.75" customHeight="1">
      <c r="A936" s="1"/>
      <c r="B936" s="73"/>
    </row>
    <row r="937" ht="15.75" customHeight="1">
      <c r="A937" s="1"/>
      <c r="B937" s="73"/>
    </row>
    <row r="938" ht="15.75" customHeight="1">
      <c r="A938" s="1"/>
      <c r="B938" s="73"/>
    </row>
    <row r="939" ht="15.75" customHeight="1">
      <c r="A939" s="1"/>
      <c r="B939" s="73"/>
    </row>
    <row r="940" ht="15.75" customHeight="1">
      <c r="A940" s="1"/>
      <c r="B940" s="73"/>
    </row>
    <row r="941" ht="15.75" customHeight="1">
      <c r="A941" s="1"/>
      <c r="B941" s="73"/>
    </row>
    <row r="942" ht="15.75" customHeight="1">
      <c r="A942" s="1"/>
      <c r="B942" s="73"/>
    </row>
    <row r="943" ht="15.75" customHeight="1">
      <c r="A943" s="1"/>
      <c r="B943" s="73"/>
    </row>
    <row r="944" ht="15.75" customHeight="1">
      <c r="A944" s="1"/>
      <c r="B944" s="73"/>
    </row>
    <row r="945" ht="15.75" customHeight="1">
      <c r="A945" s="1"/>
      <c r="B945" s="73"/>
    </row>
    <row r="946" ht="15.75" customHeight="1">
      <c r="A946" s="1"/>
      <c r="B946" s="73"/>
    </row>
    <row r="947" ht="15.75" customHeight="1">
      <c r="A947" s="1"/>
      <c r="B947" s="73"/>
    </row>
    <row r="948" ht="15.75" customHeight="1">
      <c r="A948" s="1"/>
      <c r="B948" s="73"/>
    </row>
    <row r="949" ht="15.75" customHeight="1">
      <c r="A949" s="1"/>
      <c r="B949" s="73"/>
    </row>
    <row r="950" ht="15.75" customHeight="1">
      <c r="A950" s="1"/>
      <c r="B950" s="73"/>
    </row>
    <row r="951" ht="15.75" customHeight="1">
      <c r="A951" s="1"/>
      <c r="B951" s="73"/>
    </row>
    <row r="952" ht="15.75" customHeight="1">
      <c r="A952" s="1"/>
      <c r="B952" s="73"/>
    </row>
    <row r="953" ht="15.75" customHeight="1">
      <c r="A953" s="1"/>
      <c r="B953" s="73"/>
    </row>
    <row r="954" ht="15.75" customHeight="1">
      <c r="A954" s="1"/>
      <c r="B954" s="73"/>
    </row>
    <row r="955" ht="15.75" customHeight="1">
      <c r="A955" s="1"/>
      <c r="B955" s="73"/>
    </row>
    <row r="956" ht="15.75" customHeight="1">
      <c r="A956" s="1"/>
      <c r="B956" s="73"/>
    </row>
    <row r="957" ht="15.75" customHeight="1">
      <c r="A957" s="1"/>
      <c r="B957" s="73"/>
    </row>
    <row r="958" ht="15.75" customHeight="1">
      <c r="A958" s="1"/>
      <c r="B958" s="73"/>
    </row>
    <row r="959" ht="15.75" customHeight="1">
      <c r="A959" s="1"/>
      <c r="B959" s="73"/>
    </row>
    <row r="960" ht="15.75" customHeight="1">
      <c r="A960" s="1"/>
      <c r="B960" s="73"/>
    </row>
    <row r="961" ht="15.75" customHeight="1">
      <c r="A961" s="1"/>
      <c r="B961" s="73"/>
    </row>
    <row r="962" ht="15.75" customHeight="1">
      <c r="A962" s="1"/>
      <c r="B962" s="73"/>
    </row>
    <row r="963" ht="15.75" customHeight="1">
      <c r="A963" s="1"/>
      <c r="B963" s="73"/>
    </row>
    <row r="964" ht="15.75" customHeight="1">
      <c r="A964" s="1"/>
      <c r="B964" s="73"/>
    </row>
    <row r="965" ht="15.75" customHeight="1">
      <c r="A965" s="1"/>
      <c r="B965" s="73"/>
    </row>
    <row r="966" ht="15.75" customHeight="1">
      <c r="A966" s="1"/>
      <c r="B966" s="73"/>
    </row>
    <row r="967" ht="15.75" customHeight="1">
      <c r="A967" s="1"/>
      <c r="B967" s="73"/>
    </row>
    <row r="968" ht="15.75" customHeight="1">
      <c r="A968" s="1"/>
      <c r="B968" s="73"/>
    </row>
    <row r="969" ht="15.75" customHeight="1">
      <c r="A969" s="1"/>
      <c r="B969" s="73"/>
    </row>
    <row r="970" ht="15.75" customHeight="1">
      <c r="A970" s="1"/>
      <c r="B970" s="73"/>
    </row>
    <row r="971" ht="15.75" customHeight="1">
      <c r="A971" s="1"/>
      <c r="B971" s="73"/>
    </row>
    <row r="972" ht="15.75" customHeight="1">
      <c r="A972" s="1"/>
      <c r="B972" s="73"/>
    </row>
    <row r="973" ht="15.75" customHeight="1">
      <c r="A973" s="1"/>
      <c r="B973" s="73"/>
    </row>
    <row r="974" ht="15.75" customHeight="1">
      <c r="A974" s="1"/>
      <c r="B974" s="73"/>
    </row>
    <row r="975" ht="15.75" customHeight="1">
      <c r="A975" s="1"/>
      <c r="B975" s="73"/>
    </row>
    <row r="976" ht="15.75" customHeight="1">
      <c r="A976" s="1"/>
      <c r="B976" s="73"/>
    </row>
    <row r="977" ht="15.75" customHeight="1">
      <c r="A977" s="1"/>
      <c r="B977" s="73"/>
    </row>
    <row r="978" ht="15.75" customHeight="1">
      <c r="A978" s="1"/>
      <c r="B978" s="73"/>
    </row>
    <row r="979" ht="15.75" customHeight="1">
      <c r="A979" s="1"/>
      <c r="B979" s="73"/>
    </row>
    <row r="980" ht="15.75" customHeight="1">
      <c r="A980" s="1"/>
      <c r="B980" s="73"/>
    </row>
    <row r="981" ht="15.75" customHeight="1">
      <c r="A981" s="1"/>
      <c r="B981" s="73"/>
    </row>
    <row r="982" ht="15.75" customHeight="1">
      <c r="A982" s="1"/>
      <c r="B982" s="73"/>
    </row>
    <row r="983" ht="15.75" customHeight="1">
      <c r="A983" s="1"/>
      <c r="B983" s="73"/>
    </row>
    <row r="984" ht="15.75" customHeight="1">
      <c r="A984" s="1"/>
      <c r="B984" s="73"/>
    </row>
    <row r="985" ht="15.75" customHeight="1">
      <c r="A985" s="1"/>
      <c r="B985" s="73"/>
    </row>
    <row r="986" ht="15.75" customHeight="1">
      <c r="A986" s="1"/>
      <c r="B986" s="73"/>
    </row>
    <row r="987" ht="15.75" customHeight="1">
      <c r="A987" s="1"/>
      <c r="B987" s="73"/>
    </row>
    <row r="988" ht="15.75" customHeight="1">
      <c r="A988" s="1"/>
      <c r="B988" s="73"/>
    </row>
    <row r="989" ht="15.75" customHeight="1">
      <c r="A989" s="1"/>
      <c r="B989" s="73"/>
    </row>
    <row r="990" ht="15.75" customHeight="1">
      <c r="A990" s="1"/>
      <c r="B990" s="73"/>
    </row>
    <row r="991" ht="15.75" customHeight="1">
      <c r="A991" s="1"/>
      <c r="B991" s="73"/>
    </row>
    <row r="992" ht="15.75" customHeight="1">
      <c r="A992" s="1"/>
      <c r="B992" s="73"/>
    </row>
    <row r="993" ht="15.75" customHeight="1">
      <c r="A993" s="1"/>
      <c r="B993" s="73"/>
    </row>
    <row r="994" ht="15.75" customHeight="1">
      <c r="A994" s="1"/>
      <c r="B994" s="73"/>
    </row>
    <row r="995" ht="15.75" customHeight="1">
      <c r="A995" s="1"/>
      <c r="B995" s="73"/>
    </row>
    <row r="996" ht="15.75" customHeight="1">
      <c r="A996" s="1"/>
      <c r="B996" s="73"/>
    </row>
    <row r="997" ht="15.75" customHeight="1">
      <c r="A997" s="1"/>
      <c r="B997" s="73"/>
    </row>
    <row r="998" ht="15.75" customHeight="1">
      <c r="A998" s="1"/>
      <c r="B998" s="73"/>
    </row>
    <row r="999" ht="15.75" customHeight="1">
      <c r="A999" s="1"/>
      <c r="B999" s="73"/>
    </row>
    <row r="1000" ht="15.75" customHeight="1">
      <c r="A1000" s="1"/>
      <c r="B1000" s="73"/>
    </row>
  </sheetData>
  <mergeCells count="12">
    <mergeCell ref="C25:N25"/>
    <mergeCell ref="O25:Z25"/>
    <mergeCell ref="AA25:AL25"/>
    <mergeCell ref="AN25:AX25"/>
    <mergeCell ref="AY25:BJ25"/>
    <mergeCell ref="B2:B3"/>
    <mergeCell ref="B5:O5"/>
    <mergeCell ref="C7:N7"/>
    <mergeCell ref="O7:Z7"/>
    <mergeCell ref="AA7:AL7"/>
    <mergeCell ref="AM7:AX7"/>
    <mergeCell ref="AY7:BJ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57"/>
    <col customWidth="1" min="2" max="36" width="11.57"/>
    <col customWidth="1" min="37" max="37" width="3.71"/>
  </cols>
  <sheetData>
    <row r="2">
      <c r="A2" s="1"/>
      <c r="B2" s="129" t="s">
        <v>97</v>
      </c>
      <c r="C2" s="130"/>
      <c r="D2" s="130"/>
      <c r="E2" s="131"/>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row>
    <row r="3">
      <c r="A3" s="1"/>
      <c r="B3" s="132"/>
      <c r="C3" s="133"/>
      <c r="D3" s="133"/>
      <c r="E3" s="134"/>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c r="A4" s="1"/>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row>
    <row r="5">
      <c r="A5" s="1"/>
      <c r="B5" s="17"/>
      <c r="C5" s="135" t="s">
        <v>77</v>
      </c>
      <c r="D5" s="135" t="s">
        <v>78</v>
      </c>
      <c r="E5" s="135" t="s">
        <v>79</v>
      </c>
      <c r="F5" s="135" t="s">
        <v>80</v>
      </c>
      <c r="G5" s="135" t="s">
        <v>81</v>
      </c>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row>
    <row r="6">
      <c r="A6" s="1"/>
      <c r="B6" s="128" t="s">
        <v>98</v>
      </c>
      <c r="C6" s="136">
        <f>Personnel!P30</f>
        <v>3.166666667</v>
      </c>
      <c r="D6" s="136">
        <f>Personnel!AD30</f>
        <v>4.583333333</v>
      </c>
      <c r="E6" s="136">
        <f>Personnel!AH30</f>
        <v>6.5</v>
      </c>
      <c r="F6" s="136">
        <f>Personnel!AL30</f>
        <v>0</v>
      </c>
      <c r="G6" s="136">
        <f>Personnel!AP30</f>
        <v>0</v>
      </c>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row>
    <row r="7">
      <c r="A7" s="1"/>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row>
    <row r="8" ht="15.0" customHeight="1">
      <c r="A8" s="1"/>
      <c r="B8" s="137" t="s">
        <v>99</v>
      </c>
      <c r="C8" s="22"/>
      <c r="D8" s="22"/>
      <c r="E8" s="22"/>
      <c r="F8" s="22"/>
      <c r="G8" s="22"/>
      <c r="H8" s="22"/>
      <c r="I8" s="22"/>
      <c r="J8" s="22"/>
      <c r="K8" s="22"/>
      <c r="L8" s="22"/>
      <c r="M8" s="22"/>
      <c r="N8" s="23"/>
      <c r="O8" s="138"/>
      <c r="P8" s="138"/>
      <c r="Q8" s="138"/>
      <c r="R8" s="138"/>
      <c r="S8" s="138"/>
      <c r="T8" s="138"/>
      <c r="U8" s="138"/>
      <c r="V8" s="138"/>
      <c r="W8" s="138"/>
      <c r="X8" s="138"/>
      <c r="Y8" s="138"/>
      <c r="Z8" s="138"/>
      <c r="AA8" s="138"/>
      <c r="AB8" s="138"/>
      <c r="AC8" s="138"/>
      <c r="AD8" s="138"/>
      <c r="AE8" s="138"/>
      <c r="AF8" s="138"/>
      <c r="AG8" s="138"/>
      <c r="AH8" s="138"/>
      <c r="AI8" s="138"/>
      <c r="AJ8" s="138"/>
      <c r="AK8" s="17"/>
    </row>
    <row r="9">
      <c r="A9" s="1"/>
      <c r="B9" s="137" t="s">
        <v>77</v>
      </c>
      <c r="C9" s="22"/>
      <c r="D9" s="22"/>
      <c r="E9" s="22"/>
      <c r="F9" s="22"/>
      <c r="G9" s="22"/>
      <c r="H9" s="22"/>
      <c r="I9" s="22"/>
      <c r="J9" s="22"/>
      <c r="K9" s="22"/>
      <c r="L9" s="22"/>
      <c r="M9" s="22"/>
      <c r="N9" s="23"/>
      <c r="O9" s="137" t="s">
        <v>78</v>
      </c>
      <c r="P9" s="22"/>
      <c r="Q9" s="22"/>
      <c r="R9" s="22"/>
      <c r="S9" s="22"/>
      <c r="T9" s="22"/>
      <c r="U9" s="22"/>
      <c r="V9" s="22"/>
      <c r="W9" s="22"/>
      <c r="X9" s="22"/>
      <c r="Y9" s="22"/>
      <c r="Z9" s="22"/>
      <c r="AA9" s="23"/>
      <c r="AB9" s="137" t="s">
        <v>79</v>
      </c>
      <c r="AC9" s="22"/>
      <c r="AD9" s="23"/>
      <c r="AE9" s="137" t="s">
        <v>80</v>
      </c>
      <c r="AF9" s="22"/>
      <c r="AG9" s="23"/>
      <c r="AH9" s="137" t="s">
        <v>81</v>
      </c>
      <c r="AI9" s="22"/>
      <c r="AJ9" s="23"/>
      <c r="AK9" s="17"/>
    </row>
    <row r="10">
      <c r="A10" s="1"/>
      <c r="B10" s="124">
        <f>Config!$C$7</f>
        <v>45505</v>
      </c>
      <c r="C10" s="124">
        <f t="shared" ref="C10:M10" si="1">DATE(YEAR(B10),MONTH(B10)+1,DAY(B10))</f>
        <v>45536</v>
      </c>
      <c r="D10" s="124">
        <f t="shared" si="1"/>
        <v>45566</v>
      </c>
      <c r="E10" s="124">
        <f t="shared" si="1"/>
        <v>45597</v>
      </c>
      <c r="F10" s="124">
        <f t="shared" si="1"/>
        <v>45627</v>
      </c>
      <c r="G10" s="124">
        <f t="shared" si="1"/>
        <v>45658</v>
      </c>
      <c r="H10" s="124">
        <f t="shared" si="1"/>
        <v>45689</v>
      </c>
      <c r="I10" s="124">
        <f t="shared" si="1"/>
        <v>45717</v>
      </c>
      <c r="J10" s="124">
        <f t="shared" si="1"/>
        <v>45748</v>
      </c>
      <c r="K10" s="124">
        <f t="shared" si="1"/>
        <v>45778</v>
      </c>
      <c r="L10" s="124">
        <f t="shared" si="1"/>
        <v>45809</v>
      </c>
      <c r="M10" s="124">
        <f t="shared" si="1"/>
        <v>45839</v>
      </c>
      <c r="N10" s="139" t="s">
        <v>100</v>
      </c>
      <c r="O10" s="124">
        <f>DATE(YEAR(M10),MONTH(M10)+1,DAY(M10))</f>
        <v>45870</v>
      </c>
      <c r="P10" s="124">
        <f t="shared" ref="P10:Z10" si="2">DATE(YEAR(O10),MONTH(O10)+1,DAY(O10))</f>
        <v>45901</v>
      </c>
      <c r="Q10" s="124">
        <f t="shared" si="2"/>
        <v>45931</v>
      </c>
      <c r="R10" s="124">
        <f t="shared" si="2"/>
        <v>45962</v>
      </c>
      <c r="S10" s="124">
        <f t="shared" si="2"/>
        <v>45992</v>
      </c>
      <c r="T10" s="124">
        <f t="shared" si="2"/>
        <v>46023</v>
      </c>
      <c r="U10" s="124">
        <f t="shared" si="2"/>
        <v>46054</v>
      </c>
      <c r="V10" s="124">
        <f t="shared" si="2"/>
        <v>46082</v>
      </c>
      <c r="W10" s="124">
        <f t="shared" si="2"/>
        <v>46113</v>
      </c>
      <c r="X10" s="124">
        <f t="shared" si="2"/>
        <v>46143</v>
      </c>
      <c r="Y10" s="124">
        <f t="shared" si="2"/>
        <v>46174</v>
      </c>
      <c r="Z10" s="124">
        <f t="shared" si="2"/>
        <v>46204</v>
      </c>
      <c r="AA10" s="139" t="s">
        <v>100</v>
      </c>
      <c r="AB10" s="140" t="s">
        <v>85</v>
      </c>
      <c r="AC10" s="140" t="s">
        <v>86</v>
      </c>
      <c r="AD10" s="139" t="s">
        <v>100</v>
      </c>
      <c r="AE10" s="140" t="s">
        <v>85</v>
      </c>
      <c r="AF10" s="140" t="s">
        <v>86</v>
      </c>
      <c r="AG10" s="139" t="s">
        <v>100</v>
      </c>
      <c r="AH10" s="140" t="s">
        <v>85</v>
      </c>
      <c r="AI10" s="140" t="s">
        <v>86</v>
      </c>
      <c r="AJ10" s="139" t="s">
        <v>100</v>
      </c>
      <c r="AK10" s="17"/>
    </row>
    <row r="11">
      <c r="A11" s="1"/>
      <c r="B11" s="141">
        <f>Personnel!$C10*Personnel!D10/12</f>
        <v>0</v>
      </c>
      <c r="C11" s="141">
        <f>Personnel!$C10*Personnel!E10/12</f>
        <v>0</v>
      </c>
      <c r="D11" s="141">
        <f>Personnel!$C10*Personnel!F10/12</f>
        <v>0</v>
      </c>
      <c r="E11" s="141">
        <f>Personnel!$C10*Personnel!G10/12</f>
        <v>0</v>
      </c>
      <c r="F11" s="141">
        <f>Personnel!$C10*Personnel!H10/12</f>
        <v>0</v>
      </c>
      <c r="G11" s="141">
        <f>Personnel!$C10*Personnel!I10/12</f>
        <v>0</v>
      </c>
      <c r="H11" s="141">
        <f>Personnel!$C10*Personnel!J10/12</f>
        <v>0</v>
      </c>
      <c r="I11" s="141">
        <f>Personnel!$C10*Personnel!K10/12</f>
        <v>0</v>
      </c>
      <c r="J11" s="141">
        <f>Personnel!$C10*Personnel!L10/12</f>
        <v>0</v>
      </c>
      <c r="K11" s="141">
        <f>Personnel!$C10*Personnel!M10/12</f>
        <v>0</v>
      </c>
      <c r="L11" s="141">
        <f>Personnel!$C10*Personnel!N10/12</f>
        <v>0</v>
      </c>
      <c r="M11" s="141">
        <f>Personnel!$C10*Personnel!O10/12</f>
        <v>0</v>
      </c>
      <c r="N11" s="142">
        <f t="shared" ref="N11:N30" si="3">SUM(B11:M11)</f>
        <v>0</v>
      </c>
      <c r="O11" s="141">
        <f>Personnel!$Q10*Personnel!R10/12</f>
        <v>0</v>
      </c>
      <c r="P11" s="141">
        <f>Personnel!$Q10*Personnel!S10/12</f>
        <v>0</v>
      </c>
      <c r="Q11" s="141">
        <f>Personnel!$Q10*Personnel!T10/12</f>
        <v>0</v>
      </c>
      <c r="R11" s="141">
        <f>Personnel!$Q10*Personnel!U10/12</f>
        <v>0</v>
      </c>
      <c r="S11" s="141">
        <f>Personnel!$Q10*Personnel!V10/12</f>
        <v>0</v>
      </c>
      <c r="T11" s="141">
        <f>Personnel!$Q10*Personnel!W10/12</f>
        <v>0</v>
      </c>
      <c r="U11" s="141">
        <f>Personnel!$Q10*Personnel!X10/12</f>
        <v>0</v>
      </c>
      <c r="V11" s="141">
        <f>Personnel!$Q10*Personnel!Y10/12</f>
        <v>0</v>
      </c>
      <c r="W11" s="141">
        <f>Personnel!$Q10*Personnel!Z10/12</f>
        <v>0</v>
      </c>
      <c r="X11" s="141">
        <f>Personnel!$Q10*Personnel!AA10/12</f>
        <v>0</v>
      </c>
      <c r="Y11" s="141">
        <f>Personnel!$Q10*Personnel!AB10/12</f>
        <v>0</v>
      </c>
      <c r="Z11" s="141">
        <f>Personnel!$Q10*Personnel!AC10/12</f>
        <v>0</v>
      </c>
      <c r="AA11" s="142">
        <f t="shared" ref="AA11:AA30" si="4">SUM(O11:Z11)</f>
        <v>0</v>
      </c>
      <c r="AB11" s="141">
        <f>Personnel!$AE10*Personnel!AF10/2</f>
        <v>0</v>
      </c>
      <c r="AC11" s="141">
        <f>Personnel!$AE10*Personnel!AG10/2</f>
        <v>0</v>
      </c>
      <c r="AD11" s="142">
        <f t="shared" ref="AD11:AD30" si="5">SUM(AB11:AC11)</f>
        <v>0</v>
      </c>
      <c r="AE11" s="141">
        <f>Personnel!$AI10*Personnel!AJ10/2</f>
        <v>0</v>
      </c>
      <c r="AF11" s="141">
        <f>Personnel!$AI10*Personnel!AK10/2</f>
        <v>0</v>
      </c>
      <c r="AG11" s="142">
        <f t="shared" ref="AG11:AG30" si="6">SUM(AE11:AF11)</f>
        <v>0</v>
      </c>
      <c r="AH11" s="141">
        <f>Personnel!$AM10*Personnel!AN10/2</f>
        <v>0</v>
      </c>
      <c r="AI11" s="141">
        <f>Personnel!$AM10*Personnel!AO10/2</f>
        <v>0</v>
      </c>
      <c r="AJ11" s="142">
        <f t="shared" ref="AJ11:AJ30" si="7">SUM(AH11:AI11)</f>
        <v>0</v>
      </c>
      <c r="AK11" s="17"/>
    </row>
    <row r="12">
      <c r="A12" s="1"/>
      <c r="B12" s="143">
        <f>Personnel!$C11*Personnel!D11/12</f>
        <v>0</v>
      </c>
      <c r="C12" s="143">
        <f>Personnel!$C11*Personnel!E11/12</f>
        <v>0</v>
      </c>
      <c r="D12" s="143">
        <f>Personnel!$C11*Personnel!F11/12</f>
        <v>0</v>
      </c>
      <c r="E12" s="143">
        <f>Personnel!$C11*Personnel!G11/12</f>
        <v>0</v>
      </c>
      <c r="F12" s="143">
        <f>Personnel!$C11*Personnel!H11/12</f>
        <v>0</v>
      </c>
      <c r="G12" s="143">
        <f>Personnel!$C11*Personnel!I11/12</f>
        <v>0</v>
      </c>
      <c r="H12" s="143">
        <f>Personnel!$C11*Personnel!J11/12</f>
        <v>0</v>
      </c>
      <c r="I12" s="143">
        <f>Personnel!$C11*Personnel!K11/12</f>
        <v>0</v>
      </c>
      <c r="J12" s="143">
        <f>Personnel!$C11*Personnel!L11/12</f>
        <v>0</v>
      </c>
      <c r="K12" s="143">
        <f>Personnel!$C11*Personnel!M11/12</f>
        <v>0</v>
      </c>
      <c r="L12" s="143">
        <f>Personnel!$C11*Personnel!N11/12</f>
        <v>0</v>
      </c>
      <c r="M12" s="143">
        <f>Personnel!$C11*Personnel!O11/12</f>
        <v>0</v>
      </c>
      <c r="N12" s="144">
        <f t="shared" si="3"/>
        <v>0</v>
      </c>
      <c r="O12" s="143">
        <f>Personnel!$Q11*Personnel!R11/12</f>
        <v>0</v>
      </c>
      <c r="P12" s="143">
        <f>Personnel!$Q11*Personnel!S11/12</f>
        <v>0</v>
      </c>
      <c r="Q12" s="143">
        <f>Personnel!$Q11*Personnel!T11/12</f>
        <v>0</v>
      </c>
      <c r="R12" s="143">
        <f>Personnel!$Q11*Personnel!U11/12</f>
        <v>0</v>
      </c>
      <c r="S12" s="143">
        <f>Personnel!$Q11*Personnel!V11/12</f>
        <v>0</v>
      </c>
      <c r="T12" s="143">
        <f>Personnel!$Q11*Personnel!W11/12</f>
        <v>0</v>
      </c>
      <c r="U12" s="143">
        <f>Personnel!$Q11*Personnel!X11/12</f>
        <v>0</v>
      </c>
      <c r="V12" s="143">
        <f>Personnel!$Q11*Personnel!Y11/12</f>
        <v>0</v>
      </c>
      <c r="W12" s="143">
        <f>Personnel!$Q11*Personnel!Z11/12</f>
        <v>0</v>
      </c>
      <c r="X12" s="143">
        <f>Personnel!$Q11*Personnel!AA11/12</f>
        <v>0</v>
      </c>
      <c r="Y12" s="143">
        <f>Personnel!$Q11*Personnel!AB11/12</f>
        <v>0</v>
      </c>
      <c r="Z12" s="143">
        <f>Personnel!$Q11*Personnel!AC11/12</f>
        <v>0</v>
      </c>
      <c r="AA12" s="144">
        <f t="shared" si="4"/>
        <v>0</v>
      </c>
      <c r="AB12" s="143">
        <f>Personnel!$AE11*Personnel!AF11/2</f>
        <v>0</v>
      </c>
      <c r="AC12" s="143">
        <f>Personnel!$AE11*Personnel!AG11/2</f>
        <v>0</v>
      </c>
      <c r="AD12" s="144">
        <f t="shared" si="5"/>
        <v>0</v>
      </c>
      <c r="AE12" s="143">
        <f>Personnel!$AI11*Personnel!AJ11/2</f>
        <v>0</v>
      </c>
      <c r="AF12" s="143">
        <f>Personnel!$AI11*Personnel!AK11/2</f>
        <v>0</v>
      </c>
      <c r="AG12" s="144">
        <f t="shared" si="6"/>
        <v>0</v>
      </c>
      <c r="AH12" s="143">
        <f>Personnel!$AM11*Personnel!AN11/2</f>
        <v>0</v>
      </c>
      <c r="AI12" s="143">
        <f>Personnel!$AM11*Personnel!AO11/2</f>
        <v>0</v>
      </c>
      <c r="AJ12" s="144">
        <f t="shared" si="7"/>
        <v>0</v>
      </c>
      <c r="AK12" s="17"/>
    </row>
    <row r="13">
      <c r="A13" s="1"/>
      <c r="B13" s="143">
        <f>Personnel!$C12*Personnel!D12/12</f>
        <v>1300000</v>
      </c>
      <c r="C13" s="143">
        <f>Personnel!$C12*Personnel!E12/12</f>
        <v>1300000</v>
      </c>
      <c r="D13" s="143">
        <f>Personnel!$C12*Personnel!F12/12</f>
        <v>1300000</v>
      </c>
      <c r="E13" s="143">
        <f>Personnel!$C12*Personnel!G12/12</f>
        <v>1300000</v>
      </c>
      <c r="F13" s="143">
        <f>Personnel!$C12*Personnel!H12/12</f>
        <v>1300000</v>
      </c>
      <c r="G13" s="143">
        <f>Personnel!$C12*Personnel!I12/12</f>
        <v>1300000</v>
      </c>
      <c r="H13" s="143">
        <f>Personnel!$C12*Personnel!J12/12</f>
        <v>1300000</v>
      </c>
      <c r="I13" s="143">
        <f>Personnel!$C12*Personnel!K12/12</f>
        <v>1300000</v>
      </c>
      <c r="J13" s="143">
        <f>Personnel!$C12*Personnel!L12/12</f>
        <v>1300000</v>
      </c>
      <c r="K13" s="143">
        <f>Personnel!$C12*Personnel!M12/12</f>
        <v>1300000</v>
      </c>
      <c r="L13" s="143">
        <f>Personnel!$C12*Personnel!N12/12</f>
        <v>1300000</v>
      </c>
      <c r="M13" s="143">
        <f>Personnel!$C12*Personnel!O12/12</f>
        <v>1300000</v>
      </c>
      <c r="N13" s="144">
        <f t="shared" si="3"/>
        <v>15600000</v>
      </c>
      <c r="O13" s="143">
        <f>Personnel!$Q12*Personnel!R12/12</f>
        <v>2616666.667</v>
      </c>
      <c r="P13" s="143">
        <f>Personnel!$Q12*Personnel!S12/12</f>
        <v>2616666.667</v>
      </c>
      <c r="Q13" s="143">
        <f>Personnel!$Q12*Personnel!T12/12</f>
        <v>2616666.667</v>
      </c>
      <c r="R13" s="143">
        <f>Personnel!$Q12*Personnel!U12/12</f>
        <v>2616666.667</v>
      </c>
      <c r="S13" s="143">
        <f>Personnel!$Q12*Personnel!V12/12</f>
        <v>2616666.667</v>
      </c>
      <c r="T13" s="143">
        <f>Personnel!$Q12*Personnel!W12/12</f>
        <v>2616666.667</v>
      </c>
      <c r="U13" s="143">
        <f>Personnel!$Q12*Personnel!X12/12</f>
        <v>2616666.667</v>
      </c>
      <c r="V13" s="143">
        <f>Personnel!$Q12*Personnel!Y12/12</f>
        <v>2616666.667</v>
      </c>
      <c r="W13" s="143">
        <f>Personnel!$Q12*Personnel!Z12/12</f>
        <v>2616666.667</v>
      </c>
      <c r="X13" s="143">
        <f>Personnel!$Q12*Personnel!AA12/12</f>
        <v>2616666.667</v>
      </c>
      <c r="Y13" s="143">
        <f>Personnel!$Q12*Personnel!AB12/12</f>
        <v>2616666.667</v>
      </c>
      <c r="Z13" s="143">
        <f>Personnel!$Q12*Personnel!AC12/12</f>
        <v>2616666.667</v>
      </c>
      <c r="AA13" s="144">
        <f t="shared" si="4"/>
        <v>31400000</v>
      </c>
      <c r="AB13" s="143">
        <f>Personnel!$AE12*Personnel!AF12/2</f>
        <v>23850000</v>
      </c>
      <c r="AC13" s="143">
        <f>Personnel!$AE12*Personnel!AG12/2</f>
        <v>23850000</v>
      </c>
      <c r="AD13" s="144">
        <f t="shared" si="5"/>
        <v>47700000</v>
      </c>
      <c r="AE13" s="143">
        <f>Personnel!$AI12*Personnel!AJ12/2</f>
        <v>0</v>
      </c>
      <c r="AF13" s="143">
        <f>Personnel!$AI12*Personnel!AK12/2</f>
        <v>0</v>
      </c>
      <c r="AG13" s="144">
        <f t="shared" si="6"/>
        <v>0</v>
      </c>
      <c r="AH13" s="143">
        <f>Personnel!$AM12*Personnel!AN12/2</f>
        <v>0</v>
      </c>
      <c r="AI13" s="143">
        <f>Personnel!$AM12*Personnel!AO12/2</f>
        <v>0</v>
      </c>
      <c r="AJ13" s="144">
        <f t="shared" si="7"/>
        <v>0</v>
      </c>
      <c r="AK13" s="17"/>
    </row>
    <row r="14">
      <c r="A14" s="1"/>
      <c r="B14" s="143">
        <f>Personnel!$C13*Personnel!D13/12</f>
        <v>1300000</v>
      </c>
      <c r="C14" s="143">
        <f>Personnel!$C13*Personnel!E13/12</f>
        <v>1300000</v>
      </c>
      <c r="D14" s="143">
        <f>Personnel!$C13*Personnel!F13/12</f>
        <v>1300000</v>
      </c>
      <c r="E14" s="143">
        <f>Personnel!$C13*Personnel!G13/12</f>
        <v>1300000</v>
      </c>
      <c r="F14" s="143">
        <f>Personnel!$C13*Personnel!H13/12</f>
        <v>1300000</v>
      </c>
      <c r="G14" s="143">
        <f>Personnel!$C13*Personnel!I13/12</f>
        <v>1300000</v>
      </c>
      <c r="H14" s="143">
        <f>Personnel!$C13*Personnel!J13/12</f>
        <v>1300000</v>
      </c>
      <c r="I14" s="143">
        <f>Personnel!$C13*Personnel!K13/12</f>
        <v>1300000</v>
      </c>
      <c r="J14" s="143">
        <f>Personnel!$C13*Personnel!L13/12</f>
        <v>1300000</v>
      </c>
      <c r="K14" s="143">
        <f>Personnel!$C13*Personnel!M13/12</f>
        <v>1300000</v>
      </c>
      <c r="L14" s="143">
        <f>Personnel!$C13*Personnel!N13/12</f>
        <v>1300000</v>
      </c>
      <c r="M14" s="143">
        <f>Personnel!$C13*Personnel!O13/12</f>
        <v>1300000</v>
      </c>
      <c r="N14" s="144">
        <f t="shared" si="3"/>
        <v>15600000</v>
      </c>
      <c r="O14" s="143">
        <f>Personnel!$Q13*Personnel!R13/12</f>
        <v>2616666.667</v>
      </c>
      <c r="P14" s="143">
        <f>Personnel!$Q13*Personnel!S13/12</f>
        <v>2616666.667</v>
      </c>
      <c r="Q14" s="143">
        <f>Personnel!$Q13*Personnel!T13/12</f>
        <v>2616666.667</v>
      </c>
      <c r="R14" s="143">
        <f>Personnel!$Q13*Personnel!U13/12</f>
        <v>2616666.667</v>
      </c>
      <c r="S14" s="143">
        <f>Personnel!$Q13*Personnel!V13/12</f>
        <v>2616666.667</v>
      </c>
      <c r="T14" s="143">
        <f>Personnel!$Q13*Personnel!W13/12</f>
        <v>2616666.667</v>
      </c>
      <c r="U14" s="143">
        <f>Personnel!$Q13*Personnel!X13/12</f>
        <v>2616666.667</v>
      </c>
      <c r="V14" s="143">
        <f>Personnel!$Q13*Personnel!Y13/12</f>
        <v>2616666.667</v>
      </c>
      <c r="W14" s="143">
        <f>Personnel!$Q13*Personnel!Z13/12</f>
        <v>2616666.667</v>
      </c>
      <c r="X14" s="143">
        <f>Personnel!$Q13*Personnel!AA13/12</f>
        <v>2616666.667</v>
      </c>
      <c r="Y14" s="143">
        <f>Personnel!$Q13*Personnel!AB13/12</f>
        <v>2616666.667</v>
      </c>
      <c r="Z14" s="143">
        <f>Personnel!$Q13*Personnel!AC13/12</f>
        <v>2616666.667</v>
      </c>
      <c r="AA14" s="144">
        <f t="shared" si="4"/>
        <v>31400000</v>
      </c>
      <c r="AB14" s="143">
        <f>Personnel!$AE13*Personnel!AF13/2</f>
        <v>23850000</v>
      </c>
      <c r="AC14" s="143">
        <f>Personnel!$AE13*Personnel!AG13/2</f>
        <v>23850000</v>
      </c>
      <c r="AD14" s="144">
        <f t="shared" si="5"/>
        <v>47700000</v>
      </c>
      <c r="AE14" s="143">
        <f>Personnel!$AI13*Personnel!AJ13/2</f>
        <v>0</v>
      </c>
      <c r="AF14" s="143">
        <f>Personnel!$AI13*Personnel!AK13/2</f>
        <v>0</v>
      </c>
      <c r="AG14" s="144">
        <f t="shared" si="6"/>
        <v>0</v>
      </c>
      <c r="AH14" s="143">
        <f>Personnel!$AM13*Personnel!AN13/2</f>
        <v>0</v>
      </c>
      <c r="AI14" s="143">
        <f>Personnel!$AM13*Personnel!AO13/2</f>
        <v>0</v>
      </c>
      <c r="AJ14" s="144">
        <f t="shared" si="7"/>
        <v>0</v>
      </c>
      <c r="AK14" s="17"/>
    </row>
    <row r="15">
      <c r="A15" s="1"/>
      <c r="B15" s="143">
        <f>Personnel!$C14*Personnel!D14/12</f>
        <v>0</v>
      </c>
      <c r="C15" s="143">
        <f>Personnel!$C14*Personnel!E14/12</f>
        <v>0</v>
      </c>
      <c r="D15" s="143">
        <f>Personnel!$C14*Personnel!F14/12</f>
        <v>0</v>
      </c>
      <c r="E15" s="143">
        <f>Personnel!$C14*Personnel!G14/12</f>
        <v>0</v>
      </c>
      <c r="F15" s="143">
        <f>Personnel!$C14*Personnel!H14/12</f>
        <v>0</v>
      </c>
      <c r="G15" s="143">
        <f>Personnel!$C14*Personnel!I14/12</f>
        <v>650000</v>
      </c>
      <c r="H15" s="143">
        <f>Personnel!$C14*Personnel!J14/12</f>
        <v>650000</v>
      </c>
      <c r="I15" s="143">
        <f>Personnel!$C14*Personnel!K14/12</f>
        <v>650000</v>
      </c>
      <c r="J15" s="143">
        <f>Personnel!$C14*Personnel!L14/12</f>
        <v>650000</v>
      </c>
      <c r="K15" s="143">
        <f>Personnel!$C14*Personnel!M14/12</f>
        <v>650000</v>
      </c>
      <c r="L15" s="143">
        <f>Personnel!$C14*Personnel!N14/12</f>
        <v>650000</v>
      </c>
      <c r="M15" s="143">
        <f>Personnel!$C14*Personnel!O14/12</f>
        <v>650000</v>
      </c>
      <c r="N15" s="144">
        <f t="shared" si="3"/>
        <v>4550000</v>
      </c>
      <c r="O15" s="143">
        <f>Personnel!$Q14*Personnel!R14/12</f>
        <v>800000</v>
      </c>
      <c r="P15" s="143">
        <f>Personnel!$Q14*Personnel!S14/12</f>
        <v>800000</v>
      </c>
      <c r="Q15" s="143">
        <f>Personnel!$Q14*Personnel!T14/12</f>
        <v>800000</v>
      </c>
      <c r="R15" s="143">
        <f>Personnel!$Q14*Personnel!U14/12</f>
        <v>800000</v>
      </c>
      <c r="S15" s="143">
        <f>Personnel!$Q14*Personnel!V14/12</f>
        <v>800000</v>
      </c>
      <c r="T15" s="143">
        <f>Personnel!$Q14*Personnel!W14/12</f>
        <v>1600000</v>
      </c>
      <c r="U15" s="143">
        <f>Personnel!$Q14*Personnel!X14/12</f>
        <v>1600000</v>
      </c>
      <c r="V15" s="143">
        <f>Personnel!$Q14*Personnel!Y14/12</f>
        <v>1600000</v>
      </c>
      <c r="W15" s="143">
        <f>Personnel!$Q14*Personnel!Z14/12</f>
        <v>1600000</v>
      </c>
      <c r="X15" s="143">
        <f>Personnel!$Q14*Personnel!AA14/12</f>
        <v>1600000</v>
      </c>
      <c r="Y15" s="143">
        <f>Personnel!$Q14*Personnel!AB14/12</f>
        <v>1600000</v>
      </c>
      <c r="Z15" s="143">
        <f>Personnel!$Q14*Personnel!AC14/12</f>
        <v>1600000</v>
      </c>
      <c r="AA15" s="144">
        <f t="shared" si="4"/>
        <v>15200000</v>
      </c>
      <c r="AB15" s="143">
        <f>Personnel!$AE14*Personnel!AF14/2</f>
        <v>15600000</v>
      </c>
      <c r="AC15" s="143">
        <f>Personnel!$AE14*Personnel!AG14/2</f>
        <v>23400000</v>
      </c>
      <c r="AD15" s="144">
        <f t="shared" si="5"/>
        <v>39000000</v>
      </c>
      <c r="AE15" s="143">
        <f>Personnel!$AI14*Personnel!AJ14/2</f>
        <v>0</v>
      </c>
      <c r="AF15" s="143">
        <f>Personnel!$AI14*Personnel!AK14/2</f>
        <v>0</v>
      </c>
      <c r="AG15" s="144">
        <f t="shared" si="6"/>
        <v>0</v>
      </c>
      <c r="AH15" s="143">
        <f>Personnel!$AM14*Personnel!AN14/2</f>
        <v>0</v>
      </c>
      <c r="AI15" s="143">
        <f>Personnel!$AM14*Personnel!AO14/2</f>
        <v>0</v>
      </c>
      <c r="AJ15" s="144">
        <f t="shared" si="7"/>
        <v>0</v>
      </c>
      <c r="AK15" s="17"/>
    </row>
    <row r="16">
      <c r="A16" s="1"/>
      <c r="B16" s="143">
        <f>Personnel!$C15*Personnel!D15/12</f>
        <v>0</v>
      </c>
      <c r="C16" s="143">
        <f>Personnel!$C15*Personnel!E15/12</f>
        <v>0</v>
      </c>
      <c r="D16" s="143">
        <f>Personnel!$C15*Personnel!F15/12</f>
        <v>0</v>
      </c>
      <c r="E16" s="143">
        <f>Personnel!$C15*Personnel!G15/12</f>
        <v>0</v>
      </c>
      <c r="F16" s="143">
        <f>Personnel!$C15*Personnel!H15/12</f>
        <v>0</v>
      </c>
      <c r="G16" s="143">
        <f>Personnel!$C15*Personnel!I15/12</f>
        <v>800000</v>
      </c>
      <c r="H16" s="143">
        <f>Personnel!$C15*Personnel!J15/12</f>
        <v>800000</v>
      </c>
      <c r="I16" s="143">
        <f>Personnel!$C15*Personnel!K15/12</f>
        <v>800000</v>
      </c>
      <c r="J16" s="143">
        <f>Personnel!$C15*Personnel!L15/12</f>
        <v>800000</v>
      </c>
      <c r="K16" s="143">
        <f>Personnel!$C15*Personnel!M15/12</f>
        <v>800000</v>
      </c>
      <c r="L16" s="143">
        <f>Personnel!$C15*Personnel!N15/12</f>
        <v>800000</v>
      </c>
      <c r="M16" s="143">
        <f>Personnel!$C15*Personnel!O15/12</f>
        <v>800000</v>
      </c>
      <c r="N16" s="144">
        <f t="shared" si="3"/>
        <v>5600000</v>
      </c>
      <c r="O16" s="143">
        <f>Personnel!$Q15*Personnel!R15/12</f>
        <v>1300000</v>
      </c>
      <c r="P16" s="143">
        <f>Personnel!$Q15*Personnel!S15/12</f>
        <v>1300000</v>
      </c>
      <c r="Q16" s="143">
        <f>Personnel!$Q15*Personnel!T15/12</f>
        <v>1300000</v>
      </c>
      <c r="R16" s="143">
        <f>Personnel!$Q15*Personnel!U15/12</f>
        <v>1300000</v>
      </c>
      <c r="S16" s="143">
        <f>Personnel!$Q15*Personnel!V15/12</f>
        <v>1300000</v>
      </c>
      <c r="T16" s="143">
        <f>Personnel!$Q15*Personnel!W15/12</f>
        <v>1300000</v>
      </c>
      <c r="U16" s="143">
        <f>Personnel!$Q15*Personnel!X15/12</f>
        <v>1300000</v>
      </c>
      <c r="V16" s="143">
        <f>Personnel!$Q15*Personnel!Y15/12</f>
        <v>1300000</v>
      </c>
      <c r="W16" s="143">
        <f>Personnel!$Q15*Personnel!Z15/12</f>
        <v>1300000</v>
      </c>
      <c r="X16" s="143">
        <f>Personnel!$Q15*Personnel!AA15/12</f>
        <v>1300000</v>
      </c>
      <c r="Y16" s="143">
        <f>Personnel!$Q15*Personnel!AB15/12</f>
        <v>1300000</v>
      </c>
      <c r="Z16" s="143">
        <f>Personnel!$Q15*Personnel!AC15/12</f>
        <v>1300000</v>
      </c>
      <c r="AA16" s="144">
        <f t="shared" si="4"/>
        <v>15600000</v>
      </c>
      <c r="AB16" s="143">
        <f>Personnel!$AE15*Personnel!AF15/2</f>
        <v>21400000</v>
      </c>
      <c r="AC16" s="143">
        <f>Personnel!$AE15*Personnel!AG15/2</f>
        <v>21400000</v>
      </c>
      <c r="AD16" s="144">
        <f t="shared" si="5"/>
        <v>42800000</v>
      </c>
      <c r="AE16" s="143">
        <f>Personnel!$AI15*Personnel!AJ15/2</f>
        <v>0</v>
      </c>
      <c r="AF16" s="143">
        <f>Personnel!$AI15*Personnel!AK15/2</f>
        <v>0</v>
      </c>
      <c r="AG16" s="144">
        <f t="shared" si="6"/>
        <v>0</v>
      </c>
      <c r="AH16" s="143">
        <f>Personnel!$AM15*Personnel!AN15/2</f>
        <v>0</v>
      </c>
      <c r="AI16" s="143">
        <f>Personnel!$AM15*Personnel!AO15/2</f>
        <v>0</v>
      </c>
      <c r="AJ16" s="144">
        <f t="shared" si="7"/>
        <v>0</v>
      </c>
      <c r="AK16" s="17"/>
    </row>
    <row r="17">
      <c r="A17" s="1"/>
      <c r="B17" s="143">
        <f>Personnel!$C16*Personnel!D16/12</f>
        <v>0</v>
      </c>
      <c r="C17" s="143">
        <f>Personnel!$C16*Personnel!E16/12</f>
        <v>0</v>
      </c>
      <c r="D17" s="143">
        <f>Personnel!$C16*Personnel!F16/12</f>
        <v>0</v>
      </c>
      <c r="E17" s="143">
        <f>Personnel!$C16*Personnel!G16/12</f>
        <v>0</v>
      </c>
      <c r="F17" s="143">
        <f>Personnel!$C16*Personnel!H16/12</f>
        <v>0</v>
      </c>
      <c r="G17" s="143">
        <f>Personnel!$C16*Personnel!I16/12</f>
        <v>0</v>
      </c>
      <c r="H17" s="143">
        <f>Personnel!$C16*Personnel!J16/12</f>
        <v>0</v>
      </c>
      <c r="I17" s="143">
        <f>Personnel!$C16*Personnel!K16/12</f>
        <v>0</v>
      </c>
      <c r="J17" s="143">
        <f>Personnel!$C16*Personnel!L16/12</f>
        <v>0</v>
      </c>
      <c r="K17" s="143">
        <f>Personnel!$C16*Personnel!M16/12</f>
        <v>0</v>
      </c>
      <c r="L17" s="143">
        <f>Personnel!$C16*Personnel!N16/12</f>
        <v>0</v>
      </c>
      <c r="M17" s="143">
        <f>Personnel!$C16*Personnel!O16/12</f>
        <v>0</v>
      </c>
      <c r="N17" s="144">
        <f t="shared" si="3"/>
        <v>0</v>
      </c>
      <c r="O17" s="143">
        <f>Personnel!$Q16*Personnel!R16/12</f>
        <v>0</v>
      </c>
      <c r="P17" s="143">
        <f>Personnel!$Q16*Personnel!S16/12</f>
        <v>0</v>
      </c>
      <c r="Q17" s="143">
        <f>Personnel!$Q16*Personnel!T16/12</f>
        <v>0</v>
      </c>
      <c r="R17" s="143">
        <f>Personnel!$Q16*Personnel!U16/12</f>
        <v>0</v>
      </c>
      <c r="S17" s="143">
        <f>Personnel!$Q16*Personnel!V16/12</f>
        <v>0</v>
      </c>
      <c r="T17" s="143">
        <f>Personnel!$Q16*Personnel!W16/12</f>
        <v>0</v>
      </c>
      <c r="U17" s="143">
        <f>Personnel!$Q16*Personnel!X16/12</f>
        <v>0</v>
      </c>
      <c r="V17" s="143">
        <f>Personnel!$Q16*Personnel!Y16/12</f>
        <v>0</v>
      </c>
      <c r="W17" s="143">
        <f>Personnel!$Q16*Personnel!Z16/12</f>
        <v>0</v>
      </c>
      <c r="X17" s="143">
        <f>Personnel!$Q16*Personnel!AA16/12</f>
        <v>0</v>
      </c>
      <c r="Y17" s="143">
        <f>Personnel!$Q16*Personnel!AB16/12</f>
        <v>0</v>
      </c>
      <c r="Z17" s="143">
        <f>Personnel!$Q16*Personnel!AC16/12</f>
        <v>0</v>
      </c>
      <c r="AA17" s="144">
        <f t="shared" si="4"/>
        <v>0</v>
      </c>
      <c r="AB17" s="143">
        <f>Personnel!$AE16*Personnel!AF16/2</f>
        <v>0</v>
      </c>
      <c r="AC17" s="143">
        <f>Personnel!$AE16*Personnel!AG16/2</f>
        <v>0</v>
      </c>
      <c r="AD17" s="144">
        <f t="shared" si="5"/>
        <v>0</v>
      </c>
      <c r="AE17" s="143">
        <f>Personnel!$AI16*Personnel!AJ16/2</f>
        <v>0</v>
      </c>
      <c r="AF17" s="143">
        <f>Personnel!$AI16*Personnel!AK16/2</f>
        <v>0</v>
      </c>
      <c r="AG17" s="144">
        <f t="shared" si="6"/>
        <v>0</v>
      </c>
      <c r="AH17" s="143">
        <f>Personnel!$AM16*Personnel!AN16/2</f>
        <v>0</v>
      </c>
      <c r="AI17" s="143">
        <f>Personnel!$AM16*Personnel!AO16/2</f>
        <v>0</v>
      </c>
      <c r="AJ17" s="144">
        <f t="shared" si="7"/>
        <v>0</v>
      </c>
      <c r="AK17" s="17"/>
    </row>
    <row r="18">
      <c r="A18" s="1"/>
      <c r="B18" s="143">
        <f>Personnel!$C17*Personnel!D17/12</f>
        <v>0</v>
      </c>
      <c r="C18" s="143">
        <f>Personnel!$C17*Personnel!E17/12</f>
        <v>0</v>
      </c>
      <c r="D18" s="143">
        <f>Personnel!$C17*Personnel!F17/12</f>
        <v>0</v>
      </c>
      <c r="E18" s="143">
        <f>Personnel!$C17*Personnel!G17/12</f>
        <v>0</v>
      </c>
      <c r="F18" s="143">
        <f>Personnel!$C17*Personnel!H17/12</f>
        <v>0</v>
      </c>
      <c r="G18" s="143">
        <f>Personnel!$C17*Personnel!I17/12</f>
        <v>0</v>
      </c>
      <c r="H18" s="143">
        <f>Personnel!$C17*Personnel!J17/12</f>
        <v>0</v>
      </c>
      <c r="I18" s="143">
        <f>Personnel!$C17*Personnel!K17/12</f>
        <v>0</v>
      </c>
      <c r="J18" s="143">
        <f>Personnel!$C17*Personnel!L17/12</f>
        <v>0</v>
      </c>
      <c r="K18" s="143">
        <f>Personnel!$C17*Personnel!M17/12</f>
        <v>0</v>
      </c>
      <c r="L18" s="143">
        <f>Personnel!$C17*Personnel!N17/12</f>
        <v>0</v>
      </c>
      <c r="M18" s="143">
        <f>Personnel!$C17*Personnel!O17/12</f>
        <v>0</v>
      </c>
      <c r="N18" s="144">
        <f t="shared" si="3"/>
        <v>0</v>
      </c>
      <c r="O18" s="143">
        <f>Personnel!$Q17*Personnel!R17/12</f>
        <v>0</v>
      </c>
      <c r="P18" s="143">
        <f>Personnel!$Q17*Personnel!S17/12</f>
        <v>0</v>
      </c>
      <c r="Q18" s="143">
        <f>Personnel!$Q17*Personnel!T17/12</f>
        <v>0</v>
      </c>
      <c r="R18" s="143">
        <f>Personnel!$Q17*Personnel!U17/12</f>
        <v>0</v>
      </c>
      <c r="S18" s="143">
        <f>Personnel!$Q17*Personnel!V17/12</f>
        <v>0</v>
      </c>
      <c r="T18" s="143">
        <f>Personnel!$Q17*Personnel!W17/12</f>
        <v>0</v>
      </c>
      <c r="U18" s="143">
        <f>Personnel!$Q17*Personnel!X17/12</f>
        <v>0</v>
      </c>
      <c r="V18" s="143">
        <f>Personnel!$Q17*Personnel!Y17/12</f>
        <v>0</v>
      </c>
      <c r="W18" s="143">
        <f>Personnel!$Q17*Personnel!Z17/12</f>
        <v>0</v>
      </c>
      <c r="X18" s="143">
        <f>Personnel!$Q17*Personnel!AA17/12</f>
        <v>0</v>
      </c>
      <c r="Y18" s="143">
        <f>Personnel!$Q17*Personnel!AB17/12</f>
        <v>0</v>
      </c>
      <c r="Z18" s="143">
        <f>Personnel!$Q17*Personnel!AC17/12</f>
        <v>0</v>
      </c>
      <c r="AA18" s="144">
        <f t="shared" si="4"/>
        <v>0</v>
      </c>
      <c r="AB18" s="143">
        <f>Personnel!$AE17*Personnel!AF17/2</f>
        <v>0</v>
      </c>
      <c r="AC18" s="143">
        <f>Personnel!$AE17*Personnel!AG17/2</f>
        <v>0</v>
      </c>
      <c r="AD18" s="144">
        <f t="shared" si="5"/>
        <v>0</v>
      </c>
      <c r="AE18" s="143">
        <f>Personnel!$AI17*Personnel!AJ17/2</f>
        <v>0</v>
      </c>
      <c r="AF18" s="143">
        <f>Personnel!$AI17*Personnel!AK17/2</f>
        <v>0</v>
      </c>
      <c r="AG18" s="144">
        <f t="shared" si="6"/>
        <v>0</v>
      </c>
      <c r="AH18" s="143">
        <f>Personnel!$AM17*Personnel!AN17/2</f>
        <v>0</v>
      </c>
      <c r="AI18" s="143">
        <f>Personnel!$AM17*Personnel!AO17/2</f>
        <v>0</v>
      </c>
      <c r="AJ18" s="144">
        <f t="shared" si="7"/>
        <v>0</v>
      </c>
      <c r="AK18" s="17"/>
    </row>
    <row r="19">
      <c r="A19" s="1"/>
      <c r="B19" s="143">
        <f>Personnel!$C18*Personnel!D18/12</f>
        <v>0</v>
      </c>
      <c r="C19" s="143">
        <f>Personnel!$C18*Personnel!E18/12</f>
        <v>0</v>
      </c>
      <c r="D19" s="143">
        <f>Personnel!$C18*Personnel!F18/12</f>
        <v>0</v>
      </c>
      <c r="E19" s="143">
        <f>Personnel!$C18*Personnel!G18/12</f>
        <v>0</v>
      </c>
      <c r="F19" s="143">
        <f>Personnel!$C18*Personnel!H18/12</f>
        <v>0</v>
      </c>
      <c r="G19" s="143">
        <f>Personnel!$C18*Personnel!I18/12</f>
        <v>0</v>
      </c>
      <c r="H19" s="143">
        <f>Personnel!$C18*Personnel!J18/12</f>
        <v>0</v>
      </c>
      <c r="I19" s="143">
        <f>Personnel!$C18*Personnel!K18/12</f>
        <v>0</v>
      </c>
      <c r="J19" s="143">
        <f>Personnel!$C18*Personnel!L18/12</f>
        <v>0</v>
      </c>
      <c r="K19" s="143">
        <f>Personnel!$C18*Personnel!M18/12</f>
        <v>0</v>
      </c>
      <c r="L19" s="143">
        <f>Personnel!$C18*Personnel!N18/12</f>
        <v>0</v>
      </c>
      <c r="M19" s="143">
        <f>Personnel!$C18*Personnel!O18/12</f>
        <v>0</v>
      </c>
      <c r="N19" s="144">
        <f t="shared" si="3"/>
        <v>0</v>
      </c>
      <c r="O19" s="143">
        <f>Personnel!$Q18*Personnel!R18/12</f>
        <v>0</v>
      </c>
      <c r="P19" s="143">
        <f>Personnel!$Q18*Personnel!S18/12</f>
        <v>0</v>
      </c>
      <c r="Q19" s="143">
        <f>Personnel!$Q18*Personnel!T18/12</f>
        <v>0</v>
      </c>
      <c r="R19" s="143">
        <f>Personnel!$Q18*Personnel!U18/12</f>
        <v>0</v>
      </c>
      <c r="S19" s="143">
        <f>Personnel!$Q18*Personnel!V18/12</f>
        <v>0</v>
      </c>
      <c r="T19" s="143">
        <f>Personnel!$Q18*Personnel!W18/12</f>
        <v>0</v>
      </c>
      <c r="U19" s="143">
        <f>Personnel!$Q18*Personnel!X18/12</f>
        <v>0</v>
      </c>
      <c r="V19" s="143">
        <f>Personnel!$Q18*Personnel!Y18/12</f>
        <v>0</v>
      </c>
      <c r="W19" s="143">
        <f>Personnel!$Q18*Personnel!Z18/12</f>
        <v>0</v>
      </c>
      <c r="X19" s="143">
        <f>Personnel!$Q18*Personnel!AA18/12</f>
        <v>0</v>
      </c>
      <c r="Y19" s="143">
        <f>Personnel!$Q18*Personnel!AB18/12</f>
        <v>0</v>
      </c>
      <c r="Z19" s="143">
        <f>Personnel!$Q18*Personnel!AC18/12</f>
        <v>0</v>
      </c>
      <c r="AA19" s="144">
        <f t="shared" si="4"/>
        <v>0</v>
      </c>
      <c r="AB19" s="143">
        <f>Personnel!$AE18*Personnel!AF18/2</f>
        <v>0</v>
      </c>
      <c r="AC19" s="143">
        <f>Personnel!$AE18*Personnel!AG18/2</f>
        <v>0</v>
      </c>
      <c r="AD19" s="144">
        <f t="shared" si="5"/>
        <v>0</v>
      </c>
      <c r="AE19" s="143">
        <f>Personnel!$AI18*Personnel!AJ18/2</f>
        <v>0</v>
      </c>
      <c r="AF19" s="143">
        <f>Personnel!$AI18*Personnel!AK18/2</f>
        <v>0</v>
      </c>
      <c r="AG19" s="144">
        <f t="shared" si="6"/>
        <v>0</v>
      </c>
      <c r="AH19" s="143">
        <f>Personnel!$AM18*Personnel!AN18/2</f>
        <v>0</v>
      </c>
      <c r="AI19" s="143">
        <f>Personnel!$AM18*Personnel!AO18/2</f>
        <v>0</v>
      </c>
      <c r="AJ19" s="144">
        <f t="shared" si="7"/>
        <v>0</v>
      </c>
      <c r="AK19" s="17"/>
    </row>
    <row r="20">
      <c r="A20" s="1"/>
      <c r="B20" s="143">
        <f>Personnel!$C19*Personnel!D19/12</f>
        <v>0</v>
      </c>
      <c r="C20" s="143">
        <f>Personnel!$C19*Personnel!E19/12</f>
        <v>0</v>
      </c>
      <c r="D20" s="143">
        <f>Personnel!$C19*Personnel!F19/12</f>
        <v>0</v>
      </c>
      <c r="E20" s="143">
        <f>Personnel!$C19*Personnel!G19/12</f>
        <v>0</v>
      </c>
      <c r="F20" s="143">
        <f>Personnel!$C19*Personnel!H19/12</f>
        <v>0</v>
      </c>
      <c r="G20" s="143">
        <f>Personnel!$C19*Personnel!I19/12</f>
        <v>0</v>
      </c>
      <c r="H20" s="143">
        <f>Personnel!$C19*Personnel!J19/12</f>
        <v>0</v>
      </c>
      <c r="I20" s="143">
        <f>Personnel!$C19*Personnel!K19/12</f>
        <v>0</v>
      </c>
      <c r="J20" s="143">
        <f>Personnel!$C19*Personnel!L19/12</f>
        <v>0</v>
      </c>
      <c r="K20" s="143">
        <f>Personnel!$C19*Personnel!M19/12</f>
        <v>0</v>
      </c>
      <c r="L20" s="143">
        <f>Personnel!$C19*Personnel!N19/12</f>
        <v>0</v>
      </c>
      <c r="M20" s="143">
        <f>Personnel!$C19*Personnel!O19/12</f>
        <v>0</v>
      </c>
      <c r="N20" s="144">
        <f t="shared" si="3"/>
        <v>0</v>
      </c>
      <c r="O20" s="143">
        <f>Personnel!$Q19*Personnel!R19/12</f>
        <v>0</v>
      </c>
      <c r="P20" s="143">
        <f>Personnel!$Q19*Personnel!S19/12</f>
        <v>0</v>
      </c>
      <c r="Q20" s="143">
        <f>Personnel!$Q19*Personnel!T19/12</f>
        <v>0</v>
      </c>
      <c r="R20" s="143">
        <f>Personnel!$Q19*Personnel!U19/12</f>
        <v>0</v>
      </c>
      <c r="S20" s="143">
        <f>Personnel!$Q19*Personnel!V19/12</f>
        <v>0</v>
      </c>
      <c r="T20" s="143">
        <f>Personnel!$Q19*Personnel!W19/12</f>
        <v>0</v>
      </c>
      <c r="U20" s="143">
        <f>Personnel!$Q19*Personnel!X19/12</f>
        <v>0</v>
      </c>
      <c r="V20" s="143">
        <f>Personnel!$Q19*Personnel!Y19/12</f>
        <v>0</v>
      </c>
      <c r="W20" s="143">
        <f>Personnel!$Q19*Personnel!Z19/12</f>
        <v>0</v>
      </c>
      <c r="X20" s="143">
        <f>Personnel!$Q19*Personnel!AA19/12</f>
        <v>0</v>
      </c>
      <c r="Y20" s="143">
        <f>Personnel!$Q19*Personnel!AB19/12</f>
        <v>0</v>
      </c>
      <c r="Z20" s="143">
        <f>Personnel!$Q19*Personnel!AC19/12</f>
        <v>0</v>
      </c>
      <c r="AA20" s="144">
        <f t="shared" si="4"/>
        <v>0</v>
      </c>
      <c r="AB20" s="143">
        <f>Personnel!$AE19*Personnel!AF19/2</f>
        <v>0</v>
      </c>
      <c r="AC20" s="143">
        <f>Personnel!$AE19*Personnel!AG19/2</f>
        <v>0</v>
      </c>
      <c r="AD20" s="144">
        <f t="shared" si="5"/>
        <v>0</v>
      </c>
      <c r="AE20" s="143">
        <f>Personnel!$AI19*Personnel!AJ19/2</f>
        <v>0</v>
      </c>
      <c r="AF20" s="143">
        <f>Personnel!$AI19*Personnel!AK19/2</f>
        <v>0</v>
      </c>
      <c r="AG20" s="144">
        <f t="shared" si="6"/>
        <v>0</v>
      </c>
      <c r="AH20" s="143">
        <f>Personnel!$AM19*Personnel!AN19/2</f>
        <v>0</v>
      </c>
      <c r="AI20" s="143">
        <f>Personnel!$AM19*Personnel!AO19/2</f>
        <v>0</v>
      </c>
      <c r="AJ20" s="144">
        <f t="shared" si="7"/>
        <v>0</v>
      </c>
      <c r="AK20" s="17"/>
    </row>
    <row r="21" ht="15.75" customHeight="1">
      <c r="A21" s="1"/>
      <c r="B21" s="143">
        <f>Personnel!$C20*Personnel!D20/12</f>
        <v>0</v>
      </c>
      <c r="C21" s="143">
        <f>Personnel!$C20*Personnel!E20/12</f>
        <v>0</v>
      </c>
      <c r="D21" s="143">
        <f>Personnel!$C20*Personnel!F20/12</f>
        <v>0</v>
      </c>
      <c r="E21" s="143">
        <f>Personnel!$C20*Personnel!G20/12</f>
        <v>0</v>
      </c>
      <c r="F21" s="143">
        <f>Personnel!$C20*Personnel!H20/12</f>
        <v>0</v>
      </c>
      <c r="G21" s="143">
        <f>Personnel!$C20*Personnel!I20/12</f>
        <v>0</v>
      </c>
      <c r="H21" s="143">
        <f>Personnel!$C20*Personnel!J20/12</f>
        <v>0</v>
      </c>
      <c r="I21" s="143">
        <f>Personnel!$C20*Personnel!K20/12</f>
        <v>0</v>
      </c>
      <c r="J21" s="143">
        <f>Personnel!$C20*Personnel!L20/12</f>
        <v>0</v>
      </c>
      <c r="K21" s="143">
        <f>Personnel!$C20*Personnel!M20/12</f>
        <v>0</v>
      </c>
      <c r="L21" s="143">
        <f>Personnel!$C20*Personnel!N20/12</f>
        <v>0</v>
      </c>
      <c r="M21" s="143">
        <f>Personnel!$C20*Personnel!O20/12</f>
        <v>0</v>
      </c>
      <c r="N21" s="144">
        <f t="shared" si="3"/>
        <v>0</v>
      </c>
      <c r="O21" s="143">
        <f>Personnel!$Q20*Personnel!R20/12</f>
        <v>0</v>
      </c>
      <c r="P21" s="143">
        <f>Personnel!$Q20*Personnel!S20/12</f>
        <v>0</v>
      </c>
      <c r="Q21" s="143">
        <f>Personnel!$Q20*Personnel!T20/12</f>
        <v>0</v>
      </c>
      <c r="R21" s="143">
        <f>Personnel!$Q20*Personnel!U20/12</f>
        <v>0</v>
      </c>
      <c r="S21" s="143">
        <f>Personnel!$Q20*Personnel!V20/12</f>
        <v>0</v>
      </c>
      <c r="T21" s="143">
        <f>Personnel!$Q20*Personnel!W20/12</f>
        <v>0</v>
      </c>
      <c r="U21" s="143">
        <f>Personnel!$Q20*Personnel!X20/12</f>
        <v>0</v>
      </c>
      <c r="V21" s="143">
        <f>Personnel!$Q20*Personnel!Y20/12</f>
        <v>0</v>
      </c>
      <c r="W21" s="143">
        <f>Personnel!$Q20*Personnel!Z20/12</f>
        <v>0</v>
      </c>
      <c r="X21" s="143">
        <f>Personnel!$Q20*Personnel!AA20/12</f>
        <v>0</v>
      </c>
      <c r="Y21" s="143">
        <f>Personnel!$Q20*Personnel!AB20/12</f>
        <v>0</v>
      </c>
      <c r="Z21" s="143">
        <f>Personnel!$Q20*Personnel!AC20/12</f>
        <v>0</v>
      </c>
      <c r="AA21" s="144">
        <f t="shared" si="4"/>
        <v>0</v>
      </c>
      <c r="AB21" s="143">
        <f>Personnel!$AE20*Personnel!AF20/2</f>
        <v>0</v>
      </c>
      <c r="AC21" s="143">
        <f>Personnel!$AE20*Personnel!AG20/2</f>
        <v>0</v>
      </c>
      <c r="AD21" s="144">
        <f t="shared" si="5"/>
        <v>0</v>
      </c>
      <c r="AE21" s="143">
        <f>Personnel!$AI20*Personnel!AJ20/2</f>
        <v>0</v>
      </c>
      <c r="AF21" s="143">
        <f>Personnel!$AI20*Personnel!AK20/2</f>
        <v>0</v>
      </c>
      <c r="AG21" s="144">
        <f t="shared" si="6"/>
        <v>0</v>
      </c>
      <c r="AH21" s="143">
        <f>Personnel!$AM20*Personnel!AN20/2</f>
        <v>0</v>
      </c>
      <c r="AI21" s="143">
        <f>Personnel!$AM20*Personnel!AO20/2</f>
        <v>0</v>
      </c>
      <c r="AJ21" s="144">
        <f t="shared" si="7"/>
        <v>0</v>
      </c>
      <c r="AK21" s="17"/>
    </row>
    <row r="22" ht="15.75" customHeight="1">
      <c r="A22" s="1"/>
      <c r="B22" s="143">
        <f>Personnel!$C21*Personnel!D21/12</f>
        <v>0</v>
      </c>
      <c r="C22" s="143">
        <f>Personnel!$C21*Personnel!E21/12</f>
        <v>0</v>
      </c>
      <c r="D22" s="143">
        <f>Personnel!$C21*Personnel!F21/12</f>
        <v>0</v>
      </c>
      <c r="E22" s="143">
        <f>Personnel!$C21*Personnel!G21/12</f>
        <v>0</v>
      </c>
      <c r="F22" s="143">
        <f>Personnel!$C21*Personnel!H21/12</f>
        <v>0</v>
      </c>
      <c r="G22" s="143">
        <f>Personnel!$C21*Personnel!I21/12</f>
        <v>0</v>
      </c>
      <c r="H22" s="143">
        <f>Personnel!$C21*Personnel!J21/12</f>
        <v>0</v>
      </c>
      <c r="I22" s="143">
        <f>Personnel!$C21*Personnel!K21/12</f>
        <v>0</v>
      </c>
      <c r="J22" s="143">
        <f>Personnel!$C21*Personnel!L21/12</f>
        <v>0</v>
      </c>
      <c r="K22" s="143">
        <f>Personnel!$C21*Personnel!M21/12</f>
        <v>0</v>
      </c>
      <c r="L22" s="143">
        <f>Personnel!$C21*Personnel!N21/12</f>
        <v>0</v>
      </c>
      <c r="M22" s="143">
        <f>Personnel!$C21*Personnel!O21/12</f>
        <v>0</v>
      </c>
      <c r="N22" s="144">
        <f t="shared" si="3"/>
        <v>0</v>
      </c>
      <c r="O22" s="143">
        <f>Personnel!$Q21*Personnel!R21/12</f>
        <v>0</v>
      </c>
      <c r="P22" s="143">
        <f>Personnel!$Q21*Personnel!S21/12</f>
        <v>0</v>
      </c>
      <c r="Q22" s="143">
        <f>Personnel!$Q21*Personnel!T21/12</f>
        <v>0</v>
      </c>
      <c r="R22" s="143">
        <f>Personnel!$Q21*Personnel!U21/12</f>
        <v>0</v>
      </c>
      <c r="S22" s="143">
        <f>Personnel!$Q21*Personnel!V21/12</f>
        <v>0</v>
      </c>
      <c r="T22" s="143">
        <f>Personnel!$Q21*Personnel!W21/12</f>
        <v>0</v>
      </c>
      <c r="U22" s="143">
        <f>Personnel!$Q21*Personnel!X21/12</f>
        <v>0</v>
      </c>
      <c r="V22" s="143">
        <f>Personnel!$Q21*Personnel!Y21/12</f>
        <v>0</v>
      </c>
      <c r="W22" s="143">
        <f>Personnel!$Q21*Personnel!Z21/12</f>
        <v>0</v>
      </c>
      <c r="X22" s="143">
        <f>Personnel!$Q21*Personnel!AA21/12</f>
        <v>0</v>
      </c>
      <c r="Y22" s="143">
        <f>Personnel!$Q21*Personnel!AB21/12</f>
        <v>0</v>
      </c>
      <c r="Z22" s="143">
        <f>Personnel!$Q21*Personnel!AC21/12</f>
        <v>0</v>
      </c>
      <c r="AA22" s="144">
        <f t="shared" si="4"/>
        <v>0</v>
      </c>
      <c r="AB22" s="143">
        <f>Personnel!$AE21*Personnel!AF21/2</f>
        <v>0</v>
      </c>
      <c r="AC22" s="143">
        <f>Personnel!$AE21*Personnel!AG21/2</f>
        <v>0</v>
      </c>
      <c r="AD22" s="144">
        <f t="shared" si="5"/>
        <v>0</v>
      </c>
      <c r="AE22" s="143">
        <f>Personnel!$AI21*Personnel!AJ21/2</f>
        <v>0</v>
      </c>
      <c r="AF22" s="143">
        <f>Personnel!$AI21*Personnel!AK21/2</f>
        <v>0</v>
      </c>
      <c r="AG22" s="144">
        <f t="shared" si="6"/>
        <v>0</v>
      </c>
      <c r="AH22" s="143">
        <f>Personnel!$AM21*Personnel!AN21/2</f>
        <v>0</v>
      </c>
      <c r="AI22" s="143">
        <f>Personnel!$AM21*Personnel!AO21/2</f>
        <v>0</v>
      </c>
      <c r="AJ22" s="144">
        <f t="shared" si="7"/>
        <v>0</v>
      </c>
      <c r="AK22" s="17"/>
    </row>
    <row r="23" ht="15.75" customHeight="1">
      <c r="A23" s="1"/>
      <c r="B23" s="143">
        <f>Personnel!$C22*Personnel!D22/12</f>
        <v>0</v>
      </c>
      <c r="C23" s="143">
        <f>Personnel!$C22*Personnel!E22/12</f>
        <v>0</v>
      </c>
      <c r="D23" s="143">
        <f>Personnel!$C22*Personnel!F22/12</f>
        <v>0</v>
      </c>
      <c r="E23" s="143">
        <f>Personnel!$C22*Personnel!G22/12</f>
        <v>0</v>
      </c>
      <c r="F23" s="143">
        <f>Personnel!$C22*Personnel!H22/12</f>
        <v>0</v>
      </c>
      <c r="G23" s="143">
        <f>Personnel!$C22*Personnel!I22/12</f>
        <v>0</v>
      </c>
      <c r="H23" s="143">
        <f>Personnel!$C22*Personnel!J22/12</f>
        <v>0</v>
      </c>
      <c r="I23" s="143">
        <f>Personnel!$C22*Personnel!K22/12</f>
        <v>0</v>
      </c>
      <c r="J23" s="143">
        <f>Personnel!$C22*Personnel!L22/12</f>
        <v>0</v>
      </c>
      <c r="K23" s="143">
        <f>Personnel!$C22*Personnel!M22/12</f>
        <v>0</v>
      </c>
      <c r="L23" s="143">
        <f>Personnel!$C22*Personnel!N22/12</f>
        <v>0</v>
      </c>
      <c r="M23" s="143">
        <f>Personnel!$C22*Personnel!O22/12</f>
        <v>0</v>
      </c>
      <c r="N23" s="144">
        <f t="shared" si="3"/>
        <v>0</v>
      </c>
      <c r="O23" s="143">
        <f>Personnel!$Q22*Personnel!R22/12</f>
        <v>0</v>
      </c>
      <c r="P23" s="143">
        <f>Personnel!$Q22*Personnel!S22/12</f>
        <v>0</v>
      </c>
      <c r="Q23" s="143">
        <f>Personnel!$Q22*Personnel!T22/12</f>
        <v>0</v>
      </c>
      <c r="R23" s="143">
        <f>Personnel!$Q22*Personnel!U22/12</f>
        <v>0</v>
      </c>
      <c r="S23" s="143">
        <f>Personnel!$Q22*Personnel!V22/12</f>
        <v>0</v>
      </c>
      <c r="T23" s="143">
        <f>Personnel!$Q22*Personnel!W22/12</f>
        <v>0</v>
      </c>
      <c r="U23" s="143">
        <f>Personnel!$Q22*Personnel!X22/12</f>
        <v>0</v>
      </c>
      <c r="V23" s="143">
        <f>Personnel!$Q22*Personnel!Y22/12</f>
        <v>0</v>
      </c>
      <c r="W23" s="143">
        <f>Personnel!$Q22*Personnel!Z22/12</f>
        <v>0</v>
      </c>
      <c r="X23" s="143">
        <f>Personnel!$Q22*Personnel!AA22/12</f>
        <v>0</v>
      </c>
      <c r="Y23" s="143">
        <f>Personnel!$Q22*Personnel!AB22/12</f>
        <v>0</v>
      </c>
      <c r="Z23" s="143">
        <f>Personnel!$Q22*Personnel!AC22/12</f>
        <v>0</v>
      </c>
      <c r="AA23" s="144">
        <f t="shared" si="4"/>
        <v>0</v>
      </c>
      <c r="AB23" s="143">
        <f>Personnel!$AE22*Personnel!AF22/2</f>
        <v>0</v>
      </c>
      <c r="AC23" s="143">
        <f>Personnel!$AE22*Personnel!AG22/2</f>
        <v>0</v>
      </c>
      <c r="AD23" s="144">
        <f t="shared" si="5"/>
        <v>0</v>
      </c>
      <c r="AE23" s="143">
        <f>Personnel!$AI22*Personnel!AJ22/2</f>
        <v>0</v>
      </c>
      <c r="AF23" s="143">
        <f>Personnel!$AI22*Personnel!AK22/2</f>
        <v>0</v>
      </c>
      <c r="AG23" s="144">
        <f t="shared" si="6"/>
        <v>0</v>
      </c>
      <c r="AH23" s="143">
        <f>Personnel!$AM22*Personnel!AN22/2</f>
        <v>0</v>
      </c>
      <c r="AI23" s="143">
        <f>Personnel!$AM22*Personnel!AO22/2</f>
        <v>0</v>
      </c>
      <c r="AJ23" s="144">
        <f t="shared" si="7"/>
        <v>0</v>
      </c>
      <c r="AK23" s="17"/>
    </row>
    <row r="24" ht="15.75" customHeight="1">
      <c r="A24" s="1"/>
      <c r="B24" s="143">
        <f>Personnel!$C23*Personnel!D23/12</f>
        <v>0</v>
      </c>
      <c r="C24" s="143">
        <f>Personnel!$C23*Personnel!E23/12</f>
        <v>0</v>
      </c>
      <c r="D24" s="143">
        <f>Personnel!$C23*Personnel!F23/12</f>
        <v>0</v>
      </c>
      <c r="E24" s="143">
        <f>Personnel!$C23*Personnel!G23/12</f>
        <v>0</v>
      </c>
      <c r="F24" s="143">
        <f>Personnel!$C23*Personnel!H23/12</f>
        <v>0</v>
      </c>
      <c r="G24" s="143">
        <f>Personnel!$C23*Personnel!I23/12</f>
        <v>0</v>
      </c>
      <c r="H24" s="143">
        <f>Personnel!$C23*Personnel!J23/12</f>
        <v>0</v>
      </c>
      <c r="I24" s="143">
        <f>Personnel!$C23*Personnel!K23/12</f>
        <v>0</v>
      </c>
      <c r="J24" s="143">
        <f>Personnel!$C23*Personnel!L23/12</f>
        <v>0</v>
      </c>
      <c r="K24" s="143">
        <f>Personnel!$C23*Personnel!M23/12</f>
        <v>0</v>
      </c>
      <c r="L24" s="143">
        <f>Personnel!$C23*Personnel!N23/12</f>
        <v>0</v>
      </c>
      <c r="M24" s="143">
        <f>Personnel!$C23*Personnel!O23/12</f>
        <v>0</v>
      </c>
      <c r="N24" s="144">
        <f t="shared" si="3"/>
        <v>0</v>
      </c>
      <c r="O24" s="143">
        <f>Personnel!$Q23*Personnel!R23/12</f>
        <v>0</v>
      </c>
      <c r="P24" s="143">
        <f>Personnel!$Q23*Personnel!S23/12</f>
        <v>0</v>
      </c>
      <c r="Q24" s="143">
        <f>Personnel!$Q23*Personnel!T23/12</f>
        <v>0</v>
      </c>
      <c r="R24" s="143">
        <f>Personnel!$Q23*Personnel!U23/12</f>
        <v>0</v>
      </c>
      <c r="S24" s="143">
        <f>Personnel!$Q23*Personnel!V23/12</f>
        <v>0</v>
      </c>
      <c r="T24" s="143">
        <f>Personnel!$Q23*Personnel!W23/12</f>
        <v>0</v>
      </c>
      <c r="U24" s="143">
        <f>Personnel!$Q23*Personnel!X23/12</f>
        <v>0</v>
      </c>
      <c r="V24" s="143">
        <f>Personnel!$Q23*Personnel!Y23/12</f>
        <v>0</v>
      </c>
      <c r="W24" s="143">
        <f>Personnel!$Q23*Personnel!Z23/12</f>
        <v>0</v>
      </c>
      <c r="X24" s="143">
        <f>Personnel!$Q23*Personnel!AA23/12</f>
        <v>0</v>
      </c>
      <c r="Y24" s="143">
        <f>Personnel!$Q23*Personnel!AB23/12</f>
        <v>0</v>
      </c>
      <c r="Z24" s="143">
        <f>Personnel!$Q23*Personnel!AC23/12</f>
        <v>0</v>
      </c>
      <c r="AA24" s="144">
        <f t="shared" si="4"/>
        <v>0</v>
      </c>
      <c r="AB24" s="143">
        <f>Personnel!$AE23*Personnel!AF23/2</f>
        <v>0</v>
      </c>
      <c r="AC24" s="143">
        <f>Personnel!$AE23*Personnel!AG23/2</f>
        <v>0</v>
      </c>
      <c r="AD24" s="144">
        <f t="shared" si="5"/>
        <v>0</v>
      </c>
      <c r="AE24" s="143">
        <f>Personnel!$AI23*Personnel!AJ23/2</f>
        <v>0</v>
      </c>
      <c r="AF24" s="143">
        <f>Personnel!$AI23*Personnel!AK23/2</f>
        <v>0</v>
      </c>
      <c r="AG24" s="144">
        <f t="shared" si="6"/>
        <v>0</v>
      </c>
      <c r="AH24" s="143">
        <f>Personnel!$AM23*Personnel!AN23/2</f>
        <v>0</v>
      </c>
      <c r="AI24" s="143">
        <f>Personnel!$AM23*Personnel!AO23/2</f>
        <v>0</v>
      </c>
      <c r="AJ24" s="144">
        <f t="shared" si="7"/>
        <v>0</v>
      </c>
      <c r="AK24" s="17"/>
    </row>
    <row r="25" ht="15.75" customHeight="1">
      <c r="A25" s="1"/>
      <c r="B25" s="143">
        <f>Personnel!$C24*Personnel!D24/12</f>
        <v>0</v>
      </c>
      <c r="C25" s="143">
        <f>Personnel!$C24*Personnel!E24/12</f>
        <v>0</v>
      </c>
      <c r="D25" s="143">
        <f>Personnel!$C24*Personnel!F24/12</f>
        <v>0</v>
      </c>
      <c r="E25" s="143">
        <f>Personnel!$C24*Personnel!G24/12</f>
        <v>0</v>
      </c>
      <c r="F25" s="143">
        <f>Personnel!$C24*Personnel!H24/12</f>
        <v>0</v>
      </c>
      <c r="G25" s="143">
        <f>Personnel!$C24*Personnel!I24/12</f>
        <v>0</v>
      </c>
      <c r="H25" s="143">
        <f>Personnel!$C24*Personnel!J24/12</f>
        <v>0</v>
      </c>
      <c r="I25" s="143">
        <f>Personnel!$C24*Personnel!K24/12</f>
        <v>0</v>
      </c>
      <c r="J25" s="143">
        <f>Personnel!$C24*Personnel!L24/12</f>
        <v>0</v>
      </c>
      <c r="K25" s="143">
        <f>Personnel!$C24*Personnel!M24/12</f>
        <v>0</v>
      </c>
      <c r="L25" s="143">
        <f>Personnel!$C24*Personnel!N24/12</f>
        <v>0</v>
      </c>
      <c r="M25" s="143">
        <f>Personnel!$C24*Personnel!O24/12</f>
        <v>0</v>
      </c>
      <c r="N25" s="144">
        <f t="shared" si="3"/>
        <v>0</v>
      </c>
      <c r="O25" s="143">
        <f>Personnel!$Q24*Personnel!R24/12</f>
        <v>0</v>
      </c>
      <c r="P25" s="143">
        <f>Personnel!$Q24*Personnel!S24/12</f>
        <v>0</v>
      </c>
      <c r="Q25" s="143">
        <f>Personnel!$Q24*Personnel!T24/12</f>
        <v>0</v>
      </c>
      <c r="R25" s="143">
        <f>Personnel!$Q24*Personnel!U24/12</f>
        <v>0</v>
      </c>
      <c r="S25" s="143">
        <f>Personnel!$Q24*Personnel!V24/12</f>
        <v>0</v>
      </c>
      <c r="T25" s="143">
        <f>Personnel!$Q24*Personnel!W24/12</f>
        <v>0</v>
      </c>
      <c r="U25" s="143">
        <f>Personnel!$Q24*Personnel!X24/12</f>
        <v>0</v>
      </c>
      <c r="V25" s="143">
        <f>Personnel!$Q24*Personnel!Y24/12</f>
        <v>0</v>
      </c>
      <c r="W25" s="143">
        <f>Personnel!$Q24*Personnel!Z24/12</f>
        <v>0</v>
      </c>
      <c r="X25" s="143">
        <f>Personnel!$Q24*Personnel!AA24/12</f>
        <v>0</v>
      </c>
      <c r="Y25" s="143">
        <f>Personnel!$Q24*Personnel!AB24/12</f>
        <v>0</v>
      </c>
      <c r="Z25" s="143">
        <f>Personnel!$Q24*Personnel!AC24/12</f>
        <v>0</v>
      </c>
      <c r="AA25" s="144">
        <f t="shared" si="4"/>
        <v>0</v>
      </c>
      <c r="AB25" s="143">
        <f>Personnel!$AE24*Personnel!AF24/2</f>
        <v>0</v>
      </c>
      <c r="AC25" s="143">
        <f>Personnel!$AE24*Personnel!AG24/2</f>
        <v>0</v>
      </c>
      <c r="AD25" s="144">
        <f t="shared" si="5"/>
        <v>0</v>
      </c>
      <c r="AE25" s="143">
        <f>Personnel!$AI24*Personnel!AJ24/2</f>
        <v>0</v>
      </c>
      <c r="AF25" s="143">
        <f>Personnel!$AI24*Personnel!AK24/2</f>
        <v>0</v>
      </c>
      <c r="AG25" s="144">
        <f t="shared" si="6"/>
        <v>0</v>
      </c>
      <c r="AH25" s="143">
        <f>Personnel!$AM24*Personnel!AN24/2</f>
        <v>0</v>
      </c>
      <c r="AI25" s="143">
        <f>Personnel!$AM24*Personnel!AO24/2</f>
        <v>0</v>
      </c>
      <c r="AJ25" s="144">
        <f t="shared" si="7"/>
        <v>0</v>
      </c>
      <c r="AK25" s="17"/>
    </row>
    <row r="26" ht="15.75" customHeight="1">
      <c r="A26" s="1"/>
      <c r="B26" s="143">
        <f>Personnel!$C25*Personnel!D25/12</f>
        <v>0</v>
      </c>
      <c r="C26" s="143">
        <f>Personnel!$C25*Personnel!E25/12</f>
        <v>0</v>
      </c>
      <c r="D26" s="143">
        <f>Personnel!$C25*Personnel!F25/12</f>
        <v>0</v>
      </c>
      <c r="E26" s="143">
        <f>Personnel!$C25*Personnel!G25/12</f>
        <v>0</v>
      </c>
      <c r="F26" s="143">
        <f>Personnel!$C25*Personnel!H25/12</f>
        <v>0</v>
      </c>
      <c r="G26" s="143">
        <f>Personnel!$C25*Personnel!I25/12</f>
        <v>0</v>
      </c>
      <c r="H26" s="143">
        <f>Personnel!$C25*Personnel!J25/12</f>
        <v>0</v>
      </c>
      <c r="I26" s="143">
        <f>Personnel!$C25*Personnel!K25/12</f>
        <v>0</v>
      </c>
      <c r="J26" s="143">
        <f>Personnel!$C25*Personnel!L25/12</f>
        <v>0</v>
      </c>
      <c r="K26" s="143">
        <f>Personnel!$C25*Personnel!M25/12</f>
        <v>0</v>
      </c>
      <c r="L26" s="143">
        <f>Personnel!$C25*Personnel!N25/12</f>
        <v>0</v>
      </c>
      <c r="M26" s="143">
        <f>Personnel!$C25*Personnel!O25/12</f>
        <v>0</v>
      </c>
      <c r="N26" s="144">
        <f t="shared" si="3"/>
        <v>0</v>
      </c>
      <c r="O26" s="143">
        <f>Personnel!$Q25*Personnel!R25/12</f>
        <v>0</v>
      </c>
      <c r="P26" s="143">
        <f>Personnel!$Q25*Personnel!S25/12</f>
        <v>0</v>
      </c>
      <c r="Q26" s="143">
        <f>Personnel!$Q25*Personnel!T25/12</f>
        <v>0</v>
      </c>
      <c r="R26" s="143">
        <f>Personnel!$Q25*Personnel!U25/12</f>
        <v>0</v>
      </c>
      <c r="S26" s="143">
        <f>Personnel!$Q25*Personnel!V25/12</f>
        <v>0</v>
      </c>
      <c r="T26" s="143">
        <f>Personnel!$Q25*Personnel!W25/12</f>
        <v>0</v>
      </c>
      <c r="U26" s="143">
        <f>Personnel!$Q25*Personnel!X25/12</f>
        <v>0</v>
      </c>
      <c r="V26" s="143">
        <f>Personnel!$Q25*Personnel!Y25/12</f>
        <v>0</v>
      </c>
      <c r="W26" s="143">
        <f>Personnel!$Q25*Personnel!Z25/12</f>
        <v>0</v>
      </c>
      <c r="X26" s="143">
        <f>Personnel!$Q25*Personnel!AA25/12</f>
        <v>0</v>
      </c>
      <c r="Y26" s="143">
        <f>Personnel!$Q25*Personnel!AB25/12</f>
        <v>0</v>
      </c>
      <c r="Z26" s="143">
        <f>Personnel!$Q25*Personnel!AC25/12</f>
        <v>0</v>
      </c>
      <c r="AA26" s="144">
        <f t="shared" si="4"/>
        <v>0</v>
      </c>
      <c r="AB26" s="143">
        <f>Personnel!$AE25*Personnel!AF25/2</f>
        <v>0</v>
      </c>
      <c r="AC26" s="143">
        <f>Personnel!$AE25*Personnel!AG25/2</f>
        <v>0</v>
      </c>
      <c r="AD26" s="144">
        <f t="shared" si="5"/>
        <v>0</v>
      </c>
      <c r="AE26" s="143">
        <f>Personnel!$AI25*Personnel!AJ25/2</f>
        <v>0</v>
      </c>
      <c r="AF26" s="143">
        <f>Personnel!$AI25*Personnel!AK25/2</f>
        <v>0</v>
      </c>
      <c r="AG26" s="144">
        <f t="shared" si="6"/>
        <v>0</v>
      </c>
      <c r="AH26" s="143">
        <f>Personnel!$AM25*Personnel!AN25/2</f>
        <v>0</v>
      </c>
      <c r="AI26" s="143">
        <f>Personnel!$AM25*Personnel!AO25/2</f>
        <v>0</v>
      </c>
      <c r="AJ26" s="144">
        <f t="shared" si="7"/>
        <v>0</v>
      </c>
      <c r="AK26" s="17"/>
    </row>
    <row r="27" ht="15.75" customHeight="1">
      <c r="A27" s="1"/>
      <c r="B27" s="143">
        <f>Personnel!$C26*Personnel!D26/12</f>
        <v>0</v>
      </c>
      <c r="C27" s="143">
        <f>Personnel!$C26*Personnel!E26/12</f>
        <v>0</v>
      </c>
      <c r="D27" s="143">
        <f>Personnel!$C26*Personnel!F26/12</f>
        <v>0</v>
      </c>
      <c r="E27" s="143">
        <f>Personnel!$C26*Personnel!G26/12</f>
        <v>0</v>
      </c>
      <c r="F27" s="143">
        <f>Personnel!$C26*Personnel!H26/12</f>
        <v>0</v>
      </c>
      <c r="G27" s="143">
        <f>Personnel!$C26*Personnel!I26/12</f>
        <v>0</v>
      </c>
      <c r="H27" s="143">
        <f>Personnel!$C26*Personnel!J26/12</f>
        <v>0</v>
      </c>
      <c r="I27" s="143">
        <f>Personnel!$C26*Personnel!K26/12</f>
        <v>0</v>
      </c>
      <c r="J27" s="143">
        <f>Personnel!$C26*Personnel!L26/12</f>
        <v>0</v>
      </c>
      <c r="K27" s="143">
        <f>Personnel!$C26*Personnel!M26/12</f>
        <v>0</v>
      </c>
      <c r="L27" s="143">
        <f>Personnel!$C26*Personnel!N26/12</f>
        <v>0</v>
      </c>
      <c r="M27" s="143">
        <f>Personnel!$C26*Personnel!O26/12</f>
        <v>0</v>
      </c>
      <c r="N27" s="144">
        <f t="shared" si="3"/>
        <v>0</v>
      </c>
      <c r="O27" s="143">
        <f>Personnel!$Q26*Personnel!R26/12</f>
        <v>0</v>
      </c>
      <c r="P27" s="143">
        <f>Personnel!$Q26*Personnel!S26/12</f>
        <v>0</v>
      </c>
      <c r="Q27" s="143">
        <f>Personnel!$Q26*Personnel!T26/12</f>
        <v>0</v>
      </c>
      <c r="R27" s="143">
        <f>Personnel!$Q26*Personnel!U26/12</f>
        <v>0</v>
      </c>
      <c r="S27" s="143">
        <f>Personnel!$Q26*Personnel!V26/12</f>
        <v>0</v>
      </c>
      <c r="T27" s="143">
        <f>Personnel!$Q26*Personnel!W26/12</f>
        <v>0</v>
      </c>
      <c r="U27" s="143">
        <f>Personnel!$Q26*Personnel!X26/12</f>
        <v>0</v>
      </c>
      <c r="V27" s="143">
        <f>Personnel!$Q26*Personnel!Y26/12</f>
        <v>0</v>
      </c>
      <c r="W27" s="143">
        <f>Personnel!$Q26*Personnel!Z26/12</f>
        <v>0</v>
      </c>
      <c r="X27" s="143">
        <f>Personnel!$Q26*Personnel!AA26/12</f>
        <v>0</v>
      </c>
      <c r="Y27" s="143">
        <f>Personnel!$Q26*Personnel!AB26/12</f>
        <v>0</v>
      </c>
      <c r="Z27" s="143">
        <f>Personnel!$Q26*Personnel!AC26/12</f>
        <v>0</v>
      </c>
      <c r="AA27" s="144">
        <f t="shared" si="4"/>
        <v>0</v>
      </c>
      <c r="AB27" s="143">
        <f>Personnel!$AE26*Personnel!AF26/2</f>
        <v>0</v>
      </c>
      <c r="AC27" s="143">
        <f>Personnel!$AE26*Personnel!AG26/2</f>
        <v>0</v>
      </c>
      <c r="AD27" s="144">
        <f t="shared" si="5"/>
        <v>0</v>
      </c>
      <c r="AE27" s="143">
        <f>Personnel!$AI26*Personnel!AJ26/2</f>
        <v>0</v>
      </c>
      <c r="AF27" s="143">
        <f>Personnel!$AI26*Personnel!AK26/2</f>
        <v>0</v>
      </c>
      <c r="AG27" s="144">
        <f t="shared" si="6"/>
        <v>0</v>
      </c>
      <c r="AH27" s="143">
        <f>Personnel!$AM26*Personnel!AN26/2</f>
        <v>0</v>
      </c>
      <c r="AI27" s="143">
        <f>Personnel!$AM26*Personnel!AO26/2</f>
        <v>0</v>
      </c>
      <c r="AJ27" s="144">
        <f t="shared" si="7"/>
        <v>0</v>
      </c>
      <c r="AK27" s="17"/>
    </row>
    <row r="28" ht="15.75" customHeight="1">
      <c r="A28" s="1"/>
      <c r="B28" s="143">
        <f>Personnel!$C27*Personnel!D27/12</f>
        <v>0</v>
      </c>
      <c r="C28" s="143">
        <f>Personnel!$C27*Personnel!E27/12</f>
        <v>0</v>
      </c>
      <c r="D28" s="143">
        <f>Personnel!$C27*Personnel!F27/12</f>
        <v>0</v>
      </c>
      <c r="E28" s="143">
        <f>Personnel!$C27*Personnel!G27/12</f>
        <v>0</v>
      </c>
      <c r="F28" s="143">
        <f>Personnel!$C27*Personnel!H27/12</f>
        <v>0</v>
      </c>
      <c r="G28" s="143">
        <f>Personnel!$C27*Personnel!I27/12</f>
        <v>0</v>
      </c>
      <c r="H28" s="143">
        <f>Personnel!$C27*Personnel!J27/12</f>
        <v>0</v>
      </c>
      <c r="I28" s="143">
        <f>Personnel!$C27*Personnel!K27/12</f>
        <v>0</v>
      </c>
      <c r="J28" s="143">
        <f>Personnel!$C27*Personnel!L27/12</f>
        <v>0</v>
      </c>
      <c r="K28" s="143">
        <f>Personnel!$C27*Personnel!M27/12</f>
        <v>0</v>
      </c>
      <c r="L28" s="143">
        <f>Personnel!$C27*Personnel!N27/12</f>
        <v>0</v>
      </c>
      <c r="M28" s="143">
        <f>Personnel!$C27*Personnel!O27/12</f>
        <v>0</v>
      </c>
      <c r="N28" s="144">
        <f t="shared" si="3"/>
        <v>0</v>
      </c>
      <c r="O28" s="143">
        <f>Personnel!$Q27*Personnel!R27/12</f>
        <v>0</v>
      </c>
      <c r="P28" s="143">
        <f>Personnel!$Q27*Personnel!S27/12</f>
        <v>0</v>
      </c>
      <c r="Q28" s="143">
        <f>Personnel!$Q27*Personnel!T27/12</f>
        <v>0</v>
      </c>
      <c r="R28" s="143">
        <f>Personnel!$Q27*Personnel!U27/12</f>
        <v>0</v>
      </c>
      <c r="S28" s="143">
        <f>Personnel!$Q27*Personnel!V27/12</f>
        <v>0</v>
      </c>
      <c r="T28" s="143">
        <f>Personnel!$Q27*Personnel!W27/12</f>
        <v>0</v>
      </c>
      <c r="U28" s="143">
        <f>Personnel!$Q27*Personnel!X27/12</f>
        <v>0</v>
      </c>
      <c r="V28" s="143">
        <f>Personnel!$Q27*Personnel!Y27/12</f>
        <v>0</v>
      </c>
      <c r="W28" s="143">
        <f>Personnel!$Q27*Personnel!Z27/12</f>
        <v>0</v>
      </c>
      <c r="X28" s="143">
        <f>Personnel!$Q27*Personnel!AA27/12</f>
        <v>0</v>
      </c>
      <c r="Y28" s="143">
        <f>Personnel!$Q27*Personnel!AB27/12</f>
        <v>0</v>
      </c>
      <c r="Z28" s="143">
        <f>Personnel!$Q27*Personnel!AC27/12</f>
        <v>0</v>
      </c>
      <c r="AA28" s="144">
        <f t="shared" si="4"/>
        <v>0</v>
      </c>
      <c r="AB28" s="143">
        <f>Personnel!$AE27*Personnel!AF27/2</f>
        <v>0</v>
      </c>
      <c r="AC28" s="143">
        <f>Personnel!$AE27*Personnel!AG27/2</f>
        <v>0</v>
      </c>
      <c r="AD28" s="144">
        <f t="shared" si="5"/>
        <v>0</v>
      </c>
      <c r="AE28" s="143">
        <f>Personnel!$AI27*Personnel!AJ27/2</f>
        <v>0</v>
      </c>
      <c r="AF28" s="143">
        <f>Personnel!$AI27*Personnel!AK27/2</f>
        <v>0</v>
      </c>
      <c r="AG28" s="144">
        <f t="shared" si="6"/>
        <v>0</v>
      </c>
      <c r="AH28" s="143">
        <f>Personnel!$AM27*Personnel!AN27/2</f>
        <v>0</v>
      </c>
      <c r="AI28" s="143">
        <f>Personnel!$AM27*Personnel!AO27/2</f>
        <v>0</v>
      </c>
      <c r="AJ28" s="144">
        <f t="shared" si="7"/>
        <v>0</v>
      </c>
      <c r="AK28" s="17"/>
    </row>
    <row r="29" ht="15.75" customHeight="1">
      <c r="A29" s="1"/>
      <c r="B29" s="143">
        <f>Personnel!$C28*Personnel!D28/12</f>
        <v>0</v>
      </c>
      <c r="C29" s="143">
        <f>Personnel!$C28*Personnel!E28/12</f>
        <v>0</v>
      </c>
      <c r="D29" s="143">
        <f>Personnel!$C28*Personnel!F28/12</f>
        <v>0</v>
      </c>
      <c r="E29" s="143">
        <f>Personnel!$C28*Personnel!G28/12</f>
        <v>0</v>
      </c>
      <c r="F29" s="143">
        <f>Personnel!$C28*Personnel!H28/12</f>
        <v>0</v>
      </c>
      <c r="G29" s="143">
        <f>Personnel!$C28*Personnel!I28/12</f>
        <v>0</v>
      </c>
      <c r="H29" s="143">
        <f>Personnel!$C28*Personnel!J28/12</f>
        <v>0</v>
      </c>
      <c r="I29" s="143">
        <f>Personnel!$C28*Personnel!K28/12</f>
        <v>0</v>
      </c>
      <c r="J29" s="143">
        <f>Personnel!$C28*Personnel!L28/12</f>
        <v>0</v>
      </c>
      <c r="K29" s="143">
        <f>Personnel!$C28*Personnel!M28/12</f>
        <v>0</v>
      </c>
      <c r="L29" s="143">
        <f>Personnel!$C28*Personnel!N28/12</f>
        <v>0</v>
      </c>
      <c r="M29" s="143">
        <f>Personnel!$C28*Personnel!O28/12</f>
        <v>0</v>
      </c>
      <c r="N29" s="144">
        <f t="shared" si="3"/>
        <v>0</v>
      </c>
      <c r="O29" s="143">
        <f>Personnel!$Q28*Personnel!R28/12</f>
        <v>0</v>
      </c>
      <c r="P29" s="143">
        <f>Personnel!$Q28*Personnel!S28/12</f>
        <v>0</v>
      </c>
      <c r="Q29" s="143">
        <f>Personnel!$Q28*Personnel!T28/12</f>
        <v>0</v>
      </c>
      <c r="R29" s="143">
        <f>Personnel!$Q28*Personnel!U28/12</f>
        <v>0</v>
      </c>
      <c r="S29" s="143">
        <f>Personnel!$Q28*Personnel!V28/12</f>
        <v>0</v>
      </c>
      <c r="T29" s="143">
        <f>Personnel!$Q28*Personnel!W28/12</f>
        <v>0</v>
      </c>
      <c r="U29" s="143">
        <f>Personnel!$Q28*Personnel!X28/12</f>
        <v>0</v>
      </c>
      <c r="V29" s="143">
        <f>Personnel!$Q28*Personnel!Y28/12</f>
        <v>0</v>
      </c>
      <c r="W29" s="143">
        <f>Personnel!$Q28*Personnel!Z28/12</f>
        <v>0</v>
      </c>
      <c r="X29" s="143">
        <f>Personnel!$Q28*Personnel!AA28/12</f>
        <v>0</v>
      </c>
      <c r="Y29" s="143">
        <f>Personnel!$Q28*Personnel!AB28/12</f>
        <v>0</v>
      </c>
      <c r="Z29" s="143">
        <f>Personnel!$Q28*Personnel!AC28/12</f>
        <v>0</v>
      </c>
      <c r="AA29" s="144">
        <f t="shared" si="4"/>
        <v>0</v>
      </c>
      <c r="AB29" s="143">
        <f>Personnel!$AE28*Personnel!AF28/2</f>
        <v>0</v>
      </c>
      <c r="AC29" s="143">
        <f>Personnel!$AE28*Personnel!AG28/2</f>
        <v>0</v>
      </c>
      <c r="AD29" s="144">
        <f t="shared" si="5"/>
        <v>0</v>
      </c>
      <c r="AE29" s="143">
        <f>Personnel!$AI28*Personnel!AJ28/2</f>
        <v>0</v>
      </c>
      <c r="AF29" s="143">
        <f>Personnel!$AI28*Personnel!AK28/2</f>
        <v>0</v>
      </c>
      <c r="AG29" s="144">
        <f t="shared" si="6"/>
        <v>0</v>
      </c>
      <c r="AH29" s="143">
        <f>Personnel!$AM28*Personnel!AN28/2</f>
        <v>0</v>
      </c>
      <c r="AI29" s="143">
        <f>Personnel!$AM28*Personnel!AO28/2</f>
        <v>0</v>
      </c>
      <c r="AJ29" s="144">
        <f t="shared" si="7"/>
        <v>0</v>
      </c>
      <c r="AK29" s="17"/>
    </row>
    <row r="30" ht="15.75" customHeight="1">
      <c r="A30" s="1"/>
      <c r="B30" s="143">
        <f>Personnel!$C29*Personnel!D29/12</f>
        <v>0</v>
      </c>
      <c r="C30" s="143">
        <f>Personnel!$C29*Personnel!E29/12</f>
        <v>0</v>
      </c>
      <c r="D30" s="143">
        <f>Personnel!$C29*Personnel!F29/12</f>
        <v>0</v>
      </c>
      <c r="E30" s="143">
        <f>Personnel!$C29*Personnel!G29/12</f>
        <v>0</v>
      </c>
      <c r="F30" s="143">
        <f>Personnel!$C29*Personnel!H29/12</f>
        <v>0</v>
      </c>
      <c r="G30" s="143">
        <f>Personnel!$C29*Personnel!I29/12</f>
        <v>0</v>
      </c>
      <c r="H30" s="143">
        <f>Personnel!$C29*Personnel!J29/12</f>
        <v>0</v>
      </c>
      <c r="I30" s="143">
        <f>Personnel!$C29*Personnel!K29/12</f>
        <v>0</v>
      </c>
      <c r="J30" s="143">
        <f>Personnel!$C29*Personnel!L29/12</f>
        <v>0</v>
      </c>
      <c r="K30" s="143">
        <f>Personnel!$C29*Personnel!M29/12</f>
        <v>0</v>
      </c>
      <c r="L30" s="143">
        <f>Personnel!$C29*Personnel!N29/12</f>
        <v>0</v>
      </c>
      <c r="M30" s="143">
        <f>Personnel!$C29*Personnel!O29/12</f>
        <v>0</v>
      </c>
      <c r="N30" s="144">
        <f t="shared" si="3"/>
        <v>0</v>
      </c>
      <c r="O30" s="143">
        <f>Personnel!$Q29*Personnel!R29/12</f>
        <v>0</v>
      </c>
      <c r="P30" s="143">
        <f>Personnel!$Q29*Personnel!S29/12</f>
        <v>0</v>
      </c>
      <c r="Q30" s="143">
        <f>Personnel!$Q29*Personnel!T29/12</f>
        <v>0</v>
      </c>
      <c r="R30" s="143">
        <f>Personnel!$Q29*Personnel!U29/12</f>
        <v>0</v>
      </c>
      <c r="S30" s="143">
        <f>Personnel!$Q29*Personnel!V29/12</f>
        <v>0</v>
      </c>
      <c r="T30" s="143">
        <f>Personnel!$Q29*Personnel!W29/12</f>
        <v>0</v>
      </c>
      <c r="U30" s="143">
        <f>Personnel!$Q29*Personnel!X29/12</f>
        <v>0</v>
      </c>
      <c r="V30" s="143">
        <f>Personnel!$Q29*Personnel!Y29/12</f>
        <v>0</v>
      </c>
      <c r="W30" s="143">
        <f>Personnel!$Q29*Personnel!Z29/12</f>
        <v>0</v>
      </c>
      <c r="X30" s="143">
        <f>Personnel!$Q29*Personnel!AA29/12</f>
        <v>0</v>
      </c>
      <c r="Y30" s="143">
        <f>Personnel!$Q29*Personnel!AB29/12</f>
        <v>0</v>
      </c>
      <c r="Z30" s="143">
        <f>Personnel!$Q29*Personnel!AC29/12</f>
        <v>0</v>
      </c>
      <c r="AA30" s="144">
        <f t="shared" si="4"/>
        <v>0</v>
      </c>
      <c r="AB30" s="143">
        <f>Personnel!$AE29*Personnel!AF29/2</f>
        <v>0</v>
      </c>
      <c r="AC30" s="143">
        <f>Personnel!$AE29*Personnel!AG29/2</f>
        <v>0</v>
      </c>
      <c r="AD30" s="144">
        <f t="shared" si="5"/>
        <v>0</v>
      </c>
      <c r="AE30" s="143">
        <f>Personnel!$AI29*Personnel!AJ29/2</f>
        <v>0</v>
      </c>
      <c r="AF30" s="143">
        <f>Personnel!$AI29*Personnel!AK29/2</f>
        <v>0</v>
      </c>
      <c r="AG30" s="144">
        <f t="shared" si="6"/>
        <v>0</v>
      </c>
      <c r="AH30" s="143">
        <f>Personnel!$AM29*Personnel!AN29/2</f>
        <v>0</v>
      </c>
      <c r="AI30" s="143">
        <f>Personnel!$AM29*Personnel!AO29/2</f>
        <v>0</v>
      </c>
      <c r="AJ30" s="144">
        <f t="shared" si="7"/>
        <v>0</v>
      </c>
      <c r="AK30" s="17"/>
    </row>
    <row r="31" ht="15.75" customHeight="1">
      <c r="A31" s="1"/>
      <c r="B31" s="143">
        <f t="shared" ref="B31:AJ31" si="8">SUM(B11:B30)</f>
        <v>2600000</v>
      </c>
      <c r="C31" s="143">
        <f t="shared" si="8"/>
        <v>2600000</v>
      </c>
      <c r="D31" s="143">
        <f t="shared" si="8"/>
        <v>2600000</v>
      </c>
      <c r="E31" s="143">
        <f t="shared" si="8"/>
        <v>2600000</v>
      </c>
      <c r="F31" s="143">
        <f t="shared" si="8"/>
        <v>2600000</v>
      </c>
      <c r="G31" s="143">
        <f t="shared" si="8"/>
        <v>4050000</v>
      </c>
      <c r="H31" s="143">
        <f t="shared" si="8"/>
        <v>4050000</v>
      </c>
      <c r="I31" s="143">
        <f t="shared" si="8"/>
        <v>4050000</v>
      </c>
      <c r="J31" s="143">
        <f t="shared" si="8"/>
        <v>4050000</v>
      </c>
      <c r="K31" s="143">
        <f t="shared" si="8"/>
        <v>4050000</v>
      </c>
      <c r="L31" s="143">
        <f t="shared" si="8"/>
        <v>4050000</v>
      </c>
      <c r="M31" s="143">
        <f t="shared" si="8"/>
        <v>4050000</v>
      </c>
      <c r="N31" s="143">
        <f t="shared" si="8"/>
        <v>41350000</v>
      </c>
      <c r="O31" s="143">
        <f t="shared" si="8"/>
        <v>7333333.333</v>
      </c>
      <c r="P31" s="143">
        <f t="shared" si="8"/>
        <v>7333333.333</v>
      </c>
      <c r="Q31" s="143">
        <f t="shared" si="8"/>
        <v>7333333.333</v>
      </c>
      <c r="R31" s="143">
        <f t="shared" si="8"/>
        <v>7333333.333</v>
      </c>
      <c r="S31" s="143">
        <f t="shared" si="8"/>
        <v>7333333.333</v>
      </c>
      <c r="T31" s="143">
        <f t="shared" si="8"/>
        <v>8133333.333</v>
      </c>
      <c r="U31" s="143">
        <f t="shared" si="8"/>
        <v>8133333.333</v>
      </c>
      <c r="V31" s="143">
        <f t="shared" si="8"/>
        <v>8133333.333</v>
      </c>
      <c r="W31" s="143">
        <f t="shared" si="8"/>
        <v>8133333.333</v>
      </c>
      <c r="X31" s="143">
        <f t="shared" si="8"/>
        <v>8133333.333</v>
      </c>
      <c r="Y31" s="143">
        <f t="shared" si="8"/>
        <v>8133333.333</v>
      </c>
      <c r="Z31" s="143">
        <f t="shared" si="8"/>
        <v>8133333.333</v>
      </c>
      <c r="AA31" s="143">
        <f t="shared" si="8"/>
        <v>93600000</v>
      </c>
      <c r="AB31" s="143">
        <f t="shared" si="8"/>
        <v>84700000</v>
      </c>
      <c r="AC31" s="143">
        <f t="shared" si="8"/>
        <v>92500000</v>
      </c>
      <c r="AD31" s="143">
        <f t="shared" si="8"/>
        <v>177200000</v>
      </c>
      <c r="AE31" s="143">
        <f t="shared" si="8"/>
        <v>0</v>
      </c>
      <c r="AF31" s="143">
        <f t="shared" si="8"/>
        <v>0</v>
      </c>
      <c r="AG31" s="143">
        <f t="shared" si="8"/>
        <v>0</v>
      </c>
      <c r="AH31" s="143">
        <f t="shared" si="8"/>
        <v>0</v>
      </c>
      <c r="AI31" s="143">
        <f t="shared" si="8"/>
        <v>0</v>
      </c>
      <c r="AJ31" s="143">
        <f t="shared" si="8"/>
        <v>0</v>
      </c>
      <c r="AK31" s="17"/>
    </row>
    <row r="32" ht="15.75" customHeight="1">
      <c r="A32" s="1"/>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row>
    <row r="33" ht="15.0" customHeight="1">
      <c r="A33" s="1"/>
      <c r="B33" s="137" t="s">
        <v>101</v>
      </c>
      <c r="C33" s="22"/>
      <c r="D33" s="22"/>
      <c r="E33" s="22"/>
      <c r="F33" s="22"/>
      <c r="G33" s="22"/>
      <c r="H33" s="22"/>
      <c r="I33" s="22"/>
      <c r="J33" s="22"/>
      <c r="K33" s="22"/>
      <c r="L33" s="22"/>
      <c r="M33" s="22"/>
      <c r="N33" s="23"/>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7"/>
    </row>
    <row r="34" ht="15.75" customHeight="1">
      <c r="A34" s="1"/>
      <c r="B34" s="137" t="s">
        <v>77</v>
      </c>
      <c r="C34" s="22"/>
      <c r="D34" s="22"/>
      <c r="E34" s="22"/>
      <c r="F34" s="22"/>
      <c r="G34" s="22"/>
      <c r="H34" s="22"/>
      <c r="I34" s="22"/>
      <c r="J34" s="22"/>
      <c r="K34" s="22"/>
      <c r="L34" s="22"/>
      <c r="M34" s="22"/>
      <c r="N34" s="23"/>
      <c r="O34" s="137" t="s">
        <v>78</v>
      </c>
      <c r="P34" s="22"/>
      <c r="Q34" s="22"/>
      <c r="R34" s="22"/>
      <c r="S34" s="22"/>
      <c r="T34" s="22"/>
      <c r="U34" s="22"/>
      <c r="V34" s="22"/>
      <c r="W34" s="22"/>
      <c r="X34" s="22"/>
      <c r="Y34" s="22"/>
      <c r="Z34" s="22"/>
      <c r="AA34" s="23"/>
      <c r="AB34" s="137" t="s">
        <v>79</v>
      </c>
      <c r="AC34" s="22"/>
      <c r="AD34" s="23"/>
      <c r="AE34" s="137" t="s">
        <v>80</v>
      </c>
      <c r="AF34" s="22"/>
      <c r="AG34" s="23"/>
      <c r="AH34" s="137" t="s">
        <v>81</v>
      </c>
      <c r="AI34" s="22"/>
      <c r="AJ34" s="23"/>
      <c r="AK34" s="17"/>
    </row>
    <row r="35" ht="15.75" customHeight="1">
      <c r="A35" s="1"/>
      <c r="B35" s="124">
        <f>Config!$C$7</f>
        <v>45505</v>
      </c>
      <c r="C35" s="124">
        <f t="shared" ref="C35:M35" si="9">DATE(YEAR(B35),MONTH(B35)+1,DAY(B35))</f>
        <v>45536</v>
      </c>
      <c r="D35" s="124">
        <f t="shared" si="9"/>
        <v>45566</v>
      </c>
      <c r="E35" s="124">
        <f t="shared" si="9"/>
        <v>45597</v>
      </c>
      <c r="F35" s="124">
        <f t="shared" si="9"/>
        <v>45627</v>
      </c>
      <c r="G35" s="124">
        <f t="shared" si="9"/>
        <v>45658</v>
      </c>
      <c r="H35" s="124">
        <f t="shared" si="9"/>
        <v>45689</v>
      </c>
      <c r="I35" s="124">
        <f t="shared" si="9"/>
        <v>45717</v>
      </c>
      <c r="J35" s="124">
        <f t="shared" si="9"/>
        <v>45748</v>
      </c>
      <c r="K35" s="124">
        <f t="shared" si="9"/>
        <v>45778</v>
      </c>
      <c r="L35" s="124">
        <f t="shared" si="9"/>
        <v>45809</v>
      </c>
      <c r="M35" s="124">
        <f t="shared" si="9"/>
        <v>45839</v>
      </c>
      <c r="N35" s="139" t="s">
        <v>100</v>
      </c>
      <c r="O35" s="124">
        <f>DATE(YEAR(M35),MONTH(M35)+1,DAY(M35))</f>
        <v>45870</v>
      </c>
      <c r="P35" s="124">
        <f t="shared" ref="P35:Z35" si="10">DATE(YEAR(O35),MONTH(O35)+1,DAY(O35))</f>
        <v>45901</v>
      </c>
      <c r="Q35" s="124">
        <f t="shared" si="10"/>
        <v>45931</v>
      </c>
      <c r="R35" s="124">
        <f t="shared" si="10"/>
        <v>45962</v>
      </c>
      <c r="S35" s="124">
        <f t="shared" si="10"/>
        <v>45992</v>
      </c>
      <c r="T35" s="124">
        <f t="shared" si="10"/>
        <v>46023</v>
      </c>
      <c r="U35" s="124">
        <f t="shared" si="10"/>
        <v>46054</v>
      </c>
      <c r="V35" s="124">
        <f t="shared" si="10"/>
        <v>46082</v>
      </c>
      <c r="W35" s="124">
        <f t="shared" si="10"/>
        <v>46113</v>
      </c>
      <c r="X35" s="124">
        <f t="shared" si="10"/>
        <v>46143</v>
      </c>
      <c r="Y35" s="124">
        <f t="shared" si="10"/>
        <v>46174</v>
      </c>
      <c r="Z35" s="124">
        <f t="shared" si="10"/>
        <v>46204</v>
      </c>
      <c r="AA35" s="139" t="s">
        <v>100</v>
      </c>
      <c r="AB35" s="140" t="s">
        <v>85</v>
      </c>
      <c r="AC35" s="140" t="s">
        <v>86</v>
      </c>
      <c r="AD35" s="139" t="s">
        <v>100</v>
      </c>
      <c r="AE35" s="140" t="s">
        <v>85</v>
      </c>
      <c r="AF35" s="140" t="s">
        <v>86</v>
      </c>
      <c r="AG35" s="139" t="s">
        <v>100</v>
      </c>
      <c r="AH35" s="140" t="s">
        <v>85</v>
      </c>
      <c r="AI35" s="140" t="s">
        <v>86</v>
      </c>
      <c r="AJ35" s="139" t="s">
        <v>100</v>
      </c>
      <c r="AK35" s="17"/>
    </row>
    <row r="36" ht="15.75" customHeight="1">
      <c r="A36" s="1"/>
      <c r="B36" s="143"/>
      <c r="C36" s="143"/>
      <c r="D36" s="143"/>
      <c r="E36" s="143"/>
      <c r="F36" s="143"/>
      <c r="G36" s="143"/>
      <c r="H36" s="143"/>
      <c r="I36" s="143"/>
      <c r="J36" s="143"/>
      <c r="K36" s="143"/>
      <c r="L36" s="143"/>
      <c r="M36" s="143"/>
      <c r="N36" s="144">
        <f t="shared" ref="N36:N55" si="11">SUM(B36:M36)</f>
        <v>0</v>
      </c>
      <c r="O36" s="143"/>
      <c r="P36" s="143"/>
      <c r="Q36" s="143"/>
      <c r="R36" s="143"/>
      <c r="S36" s="143"/>
      <c r="T36" s="143"/>
      <c r="U36" s="143"/>
      <c r="V36" s="143"/>
      <c r="W36" s="143"/>
      <c r="X36" s="143"/>
      <c r="Y36" s="143"/>
      <c r="Z36" s="143"/>
      <c r="AA36" s="144">
        <f t="shared" ref="AA36:AA55" si="12">SUM(O36:Z36)</f>
        <v>0</v>
      </c>
      <c r="AB36" s="143"/>
      <c r="AC36" s="143"/>
      <c r="AD36" s="144">
        <f t="shared" ref="AD36:AD55" si="13">SUM(AB36:AC36)</f>
        <v>0</v>
      </c>
      <c r="AE36" s="143"/>
      <c r="AF36" s="143"/>
      <c r="AG36" s="144">
        <f t="shared" ref="AG36:AG55" si="14">SUM(AE36:AF36)</f>
        <v>0</v>
      </c>
      <c r="AH36" s="143"/>
      <c r="AI36" s="143"/>
      <c r="AJ36" s="144">
        <f t="shared" ref="AJ36:AJ55" si="15">SUM(AH36:AI36)</f>
        <v>0</v>
      </c>
      <c r="AK36" s="17"/>
    </row>
    <row r="37" ht="15.75" customHeight="1">
      <c r="A37" s="1"/>
      <c r="B37" s="143"/>
      <c r="C37" s="143"/>
      <c r="D37" s="143"/>
      <c r="E37" s="143"/>
      <c r="F37" s="143"/>
      <c r="G37" s="143"/>
      <c r="H37" s="143"/>
      <c r="I37" s="143"/>
      <c r="J37" s="143"/>
      <c r="K37" s="143"/>
      <c r="L37" s="143"/>
      <c r="M37" s="143"/>
      <c r="N37" s="144">
        <f t="shared" si="11"/>
        <v>0</v>
      </c>
      <c r="O37" s="143"/>
      <c r="P37" s="143"/>
      <c r="Q37" s="143"/>
      <c r="R37" s="143"/>
      <c r="S37" s="143"/>
      <c r="T37" s="143"/>
      <c r="U37" s="143"/>
      <c r="V37" s="143"/>
      <c r="W37" s="143"/>
      <c r="X37" s="143"/>
      <c r="Y37" s="143"/>
      <c r="Z37" s="143"/>
      <c r="AA37" s="144">
        <f t="shared" si="12"/>
        <v>0</v>
      </c>
      <c r="AB37" s="143"/>
      <c r="AC37" s="143"/>
      <c r="AD37" s="144">
        <f t="shared" si="13"/>
        <v>0</v>
      </c>
      <c r="AE37" s="143"/>
      <c r="AF37" s="143"/>
      <c r="AG37" s="144">
        <f t="shared" si="14"/>
        <v>0</v>
      </c>
      <c r="AH37" s="143"/>
      <c r="AI37" s="143"/>
      <c r="AJ37" s="144">
        <f t="shared" si="15"/>
        <v>0</v>
      </c>
      <c r="AK37" s="17"/>
    </row>
    <row r="38" ht="15.75" customHeight="1">
      <c r="A38" s="1"/>
      <c r="B38" s="143">
        <f>IF((B13&lt;=Config!$C$72),0,Config!$C$70*B13)</f>
        <v>247000</v>
      </c>
      <c r="C38" s="143">
        <f>IF((C13&lt;=Config!$C$72),0,Config!$C$70*C13)</f>
        <v>247000</v>
      </c>
      <c r="D38" s="143">
        <f>IF((D13&lt;=Config!$C$72),0,Config!$C$70*D13)</f>
        <v>247000</v>
      </c>
      <c r="E38" s="143">
        <f>IF((E13&lt;=Config!$C$72),0,Config!$C$70*E13)</f>
        <v>247000</v>
      </c>
      <c r="F38" s="143">
        <f>IF((F13&lt;=Config!$C$72),0,Config!$C$70*F13)</f>
        <v>247000</v>
      </c>
      <c r="G38" s="143">
        <f>IF((G13&lt;=Config!$C$72),0,Config!$C$70*G13)</f>
        <v>247000</v>
      </c>
      <c r="H38" s="143">
        <f>IF((H13&lt;=Config!$C$72),0,Config!$C$70*H13)</f>
        <v>247000</v>
      </c>
      <c r="I38" s="143">
        <f>IF((I13&lt;=Config!$C$72),0,Config!$C$70*I13)</f>
        <v>247000</v>
      </c>
      <c r="J38" s="143">
        <f>IF((J13&lt;=Config!$C$72),0,Config!$C$70*J13)</f>
        <v>247000</v>
      </c>
      <c r="K38" s="143">
        <f>IF((K13&lt;=Config!$C$72),0,Config!$C$70*K13)</f>
        <v>247000</v>
      </c>
      <c r="L38" s="143">
        <f>IF((L13&lt;=Config!$C$72),0,Config!$C$70*L13)</f>
        <v>247000</v>
      </c>
      <c r="M38" s="143">
        <f>IF((M13&lt;=Config!$C$72),0,Config!$C$70*M13)</f>
        <v>247000</v>
      </c>
      <c r="N38" s="144">
        <f t="shared" si="11"/>
        <v>2964000</v>
      </c>
      <c r="O38" s="143">
        <f>IF((O13&lt;=Config!$C$72),0,Config!$C$70*O13)</f>
        <v>497166.6667</v>
      </c>
      <c r="P38" s="143">
        <f>IF((P13&lt;=Config!$C$72),0,Config!$C$70*P13)</f>
        <v>497166.6667</v>
      </c>
      <c r="Q38" s="143">
        <f>IF((Q13&lt;=Config!$C$72),0,Config!$C$70*Q13)</f>
        <v>497166.6667</v>
      </c>
      <c r="R38" s="143">
        <f>IF((R13&lt;=Config!$C$72),0,Config!$C$70*R13)</f>
        <v>497166.6667</v>
      </c>
      <c r="S38" s="143">
        <f>IF((S13&lt;=Config!$C$72),0,Config!$C$70*S13)</f>
        <v>497166.6667</v>
      </c>
      <c r="T38" s="143">
        <f>IF((T13&lt;=Config!$C$72),0,Config!$C$70*T13)</f>
        <v>497166.6667</v>
      </c>
      <c r="U38" s="143">
        <f>IF((U13&lt;=Config!$C$72),0,Config!$C$70*U13)</f>
        <v>497166.6667</v>
      </c>
      <c r="V38" s="143">
        <f>IF((V13&lt;=Config!$C$72),0,Config!$C$70*V13)</f>
        <v>497166.6667</v>
      </c>
      <c r="W38" s="143">
        <f>IF((W13&lt;=Config!$C$72),0,Config!$C$70*W13)</f>
        <v>497166.6667</v>
      </c>
      <c r="X38" s="143">
        <f>IF((X13&lt;=Config!$C$72),0,Config!$C$70*X13)</f>
        <v>497166.6667</v>
      </c>
      <c r="Y38" s="143">
        <f>IF((Y13&lt;=Config!$C$72),0,Config!$C$70*Y13)</f>
        <v>497166.6667</v>
      </c>
      <c r="Z38" s="143">
        <f>IF((Z13&lt;=Config!$C$72),0,Config!$C$70*Z13)</f>
        <v>497166.6667</v>
      </c>
      <c r="AA38" s="144">
        <f t="shared" si="12"/>
        <v>5966000</v>
      </c>
      <c r="AB38" s="143">
        <f>IF((AB13&lt;=(Config!$C$72*6)),0,Config!$C$70*AB13)</f>
        <v>4531500</v>
      </c>
      <c r="AC38" s="143">
        <f>IF((AC13&lt;=(Config!$C$72*6)),0,Config!$C$70*AC13)</f>
        <v>4531500</v>
      </c>
      <c r="AD38" s="144">
        <f t="shared" si="13"/>
        <v>9063000</v>
      </c>
      <c r="AE38" s="143">
        <f>IF((AE13&lt;=(Config!$C$72*6)),0,Config!$C$70*AE13)</f>
        <v>0</v>
      </c>
      <c r="AF38" s="143">
        <f>IF((AF13&lt;=(Config!$C$72*6)),0,Config!$C$70*AF13)</f>
        <v>0</v>
      </c>
      <c r="AG38" s="144">
        <f t="shared" si="14"/>
        <v>0</v>
      </c>
      <c r="AH38" s="143">
        <f>IF((AH13&lt;=(Config!$C$72*6)),0,Config!$C$70*AH13)</f>
        <v>0</v>
      </c>
      <c r="AI38" s="143">
        <f>IF((AI13&lt;=(Config!$C$72*6)),0,Config!$C$70*AI13)</f>
        <v>0</v>
      </c>
      <c r="AJ38" s="144">
        <f t="shared" si="15"/>
        <v>0</v>
      </c>
      <c r="AK38" s="17"/>
    </row>
    <row r="39" ht="15.75" customHeight="1">
      <c r="A39" s="1"/>
      <c r="B39" s="143">
        <f>IF((B14&lt;=Config!$C$72),0,Config!$C$70*B14)</f>
        <v>247000</v>
      </c>
      <c r="C39" s="143">
        <f>IF((C14&lt;=Config!$C$72),0,Config!$C$70*C14)</f>
        <v>247000</v>
      </c>
      <c r="D39" s="143">
        <f>IF((D14&lt;=Config!$C$72),0,Config!$C$70*D14)</f>
        <v>247000</v>
      </c>
      <c r="E39" s="143">
        <f>IF((E14&lt;=Config!$C$72),0,Config!$C$70*E14)</f>
        <v>247000</v>
      </c>
      <c r="F39" s="143">
        <f>IF((F14&lt;=Config!$C$72),0,Config!$C$70*F14)</f>
        <v>247000</v>
      </c>
      <c r="G39" s="143">
        <f>IF((G14&lt;=Config!$C$72),0,Config!$C$70*G14)</f>
        <v>247000</v>
      </c>
      <c r="H39" s="143">
        <f>IF((H14&lt;=Config!$C$72),0,Config!$C$70*H14)</f>
        <v>247000</v>
      </c>
      <c r="I39" s="143">
        <f>IF((I14&lt;=Config!$C$72),0,Config!$C$70*I14)</f>
        <v>247000</v>
      </c>
      <c r="J39" s="143">
        <f>IF((J14&lt;=Config!$C$72),0,Config!$C$70*J14)</f>
        <v>247000</v>
      </c>
      <c r="K39" s="143">
        <f>IF((K14&lt;=Config!$C$72),0,Config!$C$70*K14)</f>
        <v>247000</v>
      </c>
      <c r="L39" s="143">
        <f>IF((L14&lt;=Config!$C$72),0,Config!$C$70*L14)</f>
        <v>247000</v>
      </c>
      <c r="M39" s="143">
        <f>IF((M14&lt;=Config!$C$72),0,Config!$C$70*M14)</f>
        <v>247000</v>
      </c>
      <c r="N39" s="144">
        <f t="shared" si="11"/>
        <v>2964000</v>
      </c>
      <c r="O39" s="143">
        <f>IF((O14&lt;=Config!$C$72),0,Config!$C$70*O14)</f>
        <v>497166.6667</v>
      </c>
      <c r="P39" s="143">
        <f>IF((P14&lt;=Config!$C$72),0,Config!$C$70*P14)</f>
        <v>497166.6667</v>
      </c>
      <c r="Q39" s="143">
        <f>IF((Q14&lt;=Config!$C$72),0,Config!$C$70*Q14)</f>
        <v>497166.6667</v>
      </c>
      <c r="R39" s="143">
        <f>IF((R14&lt;=Config!$C$72),0,Config!$C$70*R14)</f>
        <v>497166.6667</v>
      </c>
      <c r="S39" s="143">
        <f>IF((S14&lt;=Config!$C$72),0,Config!$C$70*S14)</f>
        <v>497166.6667</v>
      </c>
      <c r="T39" s="143">
        <f>IF((T14&lt;=Config!$C$72),0,Config!$C$70*T14)</f>
        <v>497166.6667</v>
      </c>
      <c r="U39" s="143">
        <f>IF((U14&lt;=Config!$C$72),0,Config!$C$70*U14)</f>
        <v>497166.6667</v>
      </c>
      <c r="V39" s="143">
        <f>IF((V14&lt;=Config!$C$72),0,Config!$C$70*V14)</f>
        <v>497166.6667</v>
      </c>
      <c r="W39" s="143">
        <f>IF((W14&lt;=Config!$C$72),0,Config!$C$70*W14)</f>
        <v>497166.6667</v>
      </c>
      <c r="X39" s="143">
        <f>IF((X14&lt;=Config!$C$72),0,Config!$C$70*X14)</f>
        <v>497166.6667</v>
      </c>
      <c r="Y39" s="143">
        <f>IF((Y14&lt;=Config!$C$72),0,Config!$C$70*Y14)</f>
        <v>497166.6667</v>
      </c>
      <c r="Z39" s="143">
        <f>IF((Z14&lt;=Config!$C$72),0,Config!$C$70*Z14)</f>
        <v>497166.6667</v>
      </c>
      <c r="AA39" s="144">
        <f t="shared" si="12"/>
        <v>5966000</v>
      </c>
      <c r="AB39" s="143">
        <f>IF((AB14&lt;=(Config!$C$72*6)),0,Config!$C$70*AB14)</f>
        <v>4531500</v>
      </c>
      <c r="AC39" s="143">
        <f>IF((AC14&lt;=(Config!$C$72*6)),0,Config!$C$70*AC14)</f>
        <v>4531500</v>
      </c>
      <c r="AD39" s="144">
        <f t="shared" si="13"/>
        <v>9063000</v>
      </c>
      <c r="AE39" s="143">
        <f>IF((AE14&lt;=(Config!$C$72*6)),0,Config!$C$70*AE14)</f>
        <v>0</v>
      </c>
      <c r="AF39" s="143">
        <f>IF((AF14&lt;=(Config!$C$72*6)),0,Config!$C$70*AF14)</f>
        <v>0</v>
      </c>
      <c r="AG39" s="144">
        <f t="shared" si="14"/>
        <v>0</v>
      </c>
      <c r="AH39" s="143">
        <f>IF((AH14&lt;=(Config!$C$72*6)),0,Config!$C$70*AH14)</f>
        <v>0</v>
      </c>
      <c r="AI39" s="143">
        <f>IF((AI14&lt;=(Config!$C$72*6)),0,Config!$C$70*AI14)</f>
        <v>0</v>
      </c>
      <c r="AJ39" s="144">
        <f t="shared" si="15"/>
        <v>0</v>
      </c>
      <c r="AK39" s="17"/>
    </row>
    <row r="40" ht="15.75" customHeight="1">
      <c r="A40" s="1"/>
      <c r="B40" s="143">
        <f>IF((B15&lt;=Config!$C$72),0,Config!$C$70*B15)</f>
        <v>0</v>
      </c>
      <c r="C40" s="143">
        <f>IF((C15&lt;=Config!$C$72),0,Config!$C$70*C15)</f>
        <v>0</v>
      </c>
      <c r="D40" s="143">
        <f>IF((D15&lt;=Config!$C$72),0,Config!$C$70*D15)</f>
        <v>0</v>
      </c>
      <c r="E40" s="143">
        <f>IF((E15&lt;=Config!$C$72),0,Config!$C$70*E15)</f>
        <v>0</v>
      </c>
      <c r="F40" s="143">
        <f>IF((F15&lt;=Config!$C$72),0,Config!$C$70*F15)</f>
        <v>0</v>
      </c>
      <c r="G40" s="143">
        <f>IF((G15&lt;=Config!$C$72),0,Config!$C$70*G15)</f>
        <v>123500</v>
      </c>
      <c r="H40" s="143">
        <f>IF((H15&lt;=Config!$C$72),0,Config!$C$70*H15)</f>
        <v>123500</v>
      </c>
      <c r="I40" s="143">
        <f>IF((I15&lt;=Config!$C$72),0,Config!$C$70*I15)</f>
        <v>123500</v>
      </c>
      <c r="J40" s="143">
        <f>IF((J15&lt;=Config!$C$72),0,Config!$C$70*J15)</f>
        <v>123500</v>
      </c>
      <c r="K40" s="143">
        <f>IF((K15&lt;=Config!$C$72),0,Config!$C$70*K15)</f>
        <v>123500</v>
      </c>
      <c r="L40" s="143">
        <f>IF((L15&lt;=Config!$C$72),0,Config!$C$70*L15)</f>
        <v>123500</v>
      </c>
      <c r="M40" s="143">
        <f>IF((M15&lt;=Config!$C$72),0,Config!$C$70*M15)</f>
        <v>123500</v>
      </c>
      <c r="N40" s="144">
        <f t="shared" si="11"/>
        <v>864500</v>
      </c>
      <c r="O40" s="143">
        <f>IF((O15&lt;=Config!$C$72),0,Config!$C$70*O15)</f>
        <v>152000</v>
      </c>
      <c r="P40" s="143">
        <f>IF((P15&lt;=Config!$C$72),0,Config!$C$70*P15)</f>
        <v>152000</v>
      </c>
      <c r="Q40" s="143">
        <f>IF((Q15&lt;=Config!$C$72),0,Config!$C$70*Q15)</f>
        <v>152000</v>
      </c>
      <c r="R40" s="143">
        <f>IF((R15&lt;=Config!$C$72),0,Config!$C$70*R15)</f>
        <v>152000</v>
      </c>
      <c r="S40" s="143">
        <f>IF((S15&lt;=Config!$C$72),0,Config!$C$70*S15)</f>
        <v>152000</v>
      </c>
      <c r="T40" s="143">
        <f>IF((T15&lt;=Config!$C$72),0,Config!$C$70*T15)</f>
        <v>304000</v>
      </c>
      <c r="U40" s="143">
        <f>IF((U15&lt;=Config!$C$72),0,Config!$C$70*U15)</f>
        <v>304000</v>
      </c>
      <c r="V40" s="143">
        <f>IF((V15&lt;=Config!$C$72),0,Config!$C$70*V15)</f>
        <v>304000</v>
      </c>
      <c r="W40" s="143">
        <f>IF((W15&lt;=Config!$C$72),0,Config!$C$70*W15)</f>
        <v>304000</v>
      </c>
      <c r="X40" s="143">
        <f>IF((X15&lt;=Config!$C$72),0,Config!$C$70*X15)</f>
        <v>304000</v>
      </c>
      <c r="Y40" s="143">
        <f>IF((Y15&lt;=Config!$C$72),0,Config!$C$70*Y15)</f>
        <v>304000</v>
      </c>
      <c r="Z40" s="143">
        <f>IF((Z15&lt;=Config!$C$72),0,Config!$C$70*Z15)</f>
        <v>304000</v>
      </c>
      <c r="AA40" s="144">
        <f t="shared" si="12"/>
        <v>2888000</v>
      </c>
      <c r="AB40" s="143">
        <f>IF((AB15&lt;=(Config!$C$72*6)),0,Config!$C$70*AB15)</f>
        <v>2964000</v>
      </c>
      <c r="AC40" s="143">
        <f>IF((AC15&lt;=(Config!$C$72*6)),0,Config!$C$70*AC15)</f>
        <v>4446000</v>
      </c>
      <c r="AD40" s="144">
        <f t="shared" si="13"/>
        <v>7410000</v>
      </c>
      <c r="AE40" s="143">
        <f>IF((AE15&lt;=(Config!$C$72*6)),0,Config!$C$70*AE15)</f>
        <v>0</v>
      </c>
      <c r="AF40" s="143">
        <f>IF((AF15&lt;=(Config!$C$72*6)),0,Config!$C$70*AF15)</f>
        <v>0</v>
      </c>
      <c r="AG40" s="144">
        <f t="shared" si="14"/>
        <v>0</v>
      </c>
      <c r="AH40" s="143">
        <f>IF((AH15&lt;=(Config!$C$72*6)),0,Config!$C$70*AH15)</f>
        <v>0</v>
      </c>
      <c r="AI40" s="143">
        <f>IF((AI15&lt;=(Config!$C$72*6)),0,Config!$C$70*AI15)</f>
        <v>0</v>
      </c>
      <c r="AJ40" s="144">
        <f t="shared" si="15"/>
        <v>0</v>
      </c>
      <c r="AK40" s="17"/>
    </row>
    <row r="41" ht="15.75" customHeight="1">
      <c r="A41" s="1"/>
      <c r="B41" s="143">
        <f>IF((B16&lt;=Config!$C$72),0,Config!$C$70*B16)</f>
        <v>0</v>
      </c>
      <c r="C41" s="143">
        <f>IF((C16&lt;=Config!$C$72),0,Config!$C$70*C16)</f>
        <v>0</v>
      </c>
      <c r="D41" s="143">
        <f>IF((D16&lt;=Config!$C$72),0,Config!$C$70*D16)</f>
        <v>0</v>
      </c>
      <c r="E41" s="143">
        <f>IF((E16&lt;=Config!$C$72),0,Config!$C$70*E16)</f>
        <v>0</v>
      </c>
      <c r="F41" s="143">
        <f>IF((F16&lt;=Config!$C$72),0,Config!$C$70*F16)</f>
        <v>0</v>
      </c>
      <c r="G41" s="143">
        <f>IF((G16&lt;=Config!$C$72),0,Config!$C$70*G16)</f>
        <v>152000</v>
      </c>
      <c r="H41" s="143">
        <f>IF((H16&lt;=Config!$C$72),0,Config!$C$70*H16)</f>
        <v>152000</v>
      </c>
      <c r="I41" s="143">
        <f>IF((I16&lt;=Config!$C$72),0,Config!$C$70*I16)</f>
        <v>152000</v>
      </c>
      <c r="J41" s="143">
        <f>IF((J16&lt;=Config!$C$72),0,Config!$C$70*J16)</f>
        <v>152000</v>
      </c>
      <c r="K41" s="143">
        <f>IF((K16&lt;=Config!$C$72),0,Config!$C$70*K16)</f>
        <v>152000</v>
      </c>
      <c r="L41" s="143">
        <f>IF((L16&lt;=Config!$C$72),0,Config!$C$70*L16)</f>
        <v>152000</v>
      </c>
      <c r="M41" s="143">
        <f>IF((M16&lt;=Config!$C$72),0,Config!$C$70*M16)</f>
        <v>152000</v>
      </c>
      <c r="N41" s="144">
        <f t="shared" si="11"/>
        <v>1064000</v>
      </c>
      <c r="O41" s="143">
        <f>IF((O16&lt;=Config!$C$72),0,Config!$C$70*O16)</f>
        <v>247000</v>
      </c>
      <c r="P41" s="143">
        <f>IF((P16&lt;=Config!$C$72),0,Config!$C$70*P16)</f>
        <v>247000</v>
      </c>
      <c r="Q41" s="143">
        <f>IF((Q16&lt;=Config!$C$72),0,Config!$C$70*Q16)</f>
        <v>247000</v>
      </c>
      <c r="R41" s="143">
        <f>IF((R16&lt;=Config!$C$72),0,Config!$C$70*R16)</f>
        <v>247000</v>
      </c>
      <c r="S41" s="143">
        <f>IF((S16&lt;=Config!$C$72),0,Config!$C$70*S16)</f>
        <v>247000</v>
      </c>
      <c r="T41" s="143">
        <f>IF((T16&lt;=Config!$C$72),0,Config!$C$70*T16)</f>
        <v>247000</v>
      </c>
      <c r="U41" s="143">
        <f>IF((U16&lt;=Config!$C$72),0,Config!$C$70*U16)</f>
        <v>247000</v>
      </c>
      <c r="V41" s="143">
        <f>IF((V16&lt;=Config!$C$72),0,Config!$C$70*V16)</f>
        <v>247000</v>
      </c>
      <c r="W41" s="143">
        <f>IF((W16&lt;=Config!$C$72),0,Config!$C$70*W16)</f>
        <v>247000</v>
      </c>
      <c r="X41" s="143">
        <f>IF((X16&lt;=Config!$C$72),0,Config!$C$70*X16)</f>
        <v>247000</v>
      </c>
      <c r="Y41" s="143">
        <f>IF((Y16&lt;=Config!$C$72),0,Config!$C$70*Y16)</f>
        <v>247000</v>
      </c>
      <c r="Z41" s="143">
        <f>IF((Z16&lt;=Config!$C$72),0,Config!$C$70*Z16)</f>
        <v>247000</v>
      </c>
      <c r="AA41" s="144">
        <f t="shared" si="12"/>
        <v>2964000</v>
      </c>
      <c r="AB41" s="143">
        <f>IF((AB16&lt;=(Config!$C$72*6)),0,Config!$C$70*AB16)</f>
        <v>4066000</v>
      </c>
      <c r="AC41" s="143">
        <f>IF((AC16&lt;=(Config!$C$72*6)),0,Config!$C$70*AC16)</f>
        <v>4066000</v>
      </c>
      <c r="AD41" s="144">
        <f t="shared" si="13"/>
        <v>8132000</v>
      </c>
      <c r="AE41" s="143">
        <f>IF((AE16&lt;=(Config!$C$72*6)),0,Config!$C$70*AE16)</f>
        <v>0</v>
      </c>
      <c r="AF41" s="143">
        <f>IF((AF16&lt;=(Config!$C$72*6)),0,Config!$C$70*AF16)</f>
        <v>0</v>
      </c>
      <c r="AG41" s="144">
        <f t="shared" si="14"/>
        <v>0</v>
      </c>
      <c r="AH41" s="143">
        <f>IF((AH16&lt;=(Config!$C$72*6)),0,Config!$C$70*AH16)</f>
        <v>0</v>
      </c>
      <c r="AI41" s="143">
        <f>IF((AI16&lt;=(Config!$C$72*6)),0,Config!$C$70*AI16)</f>
        <v>0</v>
      </c>
      <c r="AJ41" s="144">
        <f t="shared" si="15"/>
        <v>0</v>
      </c>
      <c r="AK41" s="17"/>
    </row>
    <row r="42" ht="15.75" customHeight="1">
      <c r="A42" s="1"/>
      <c r="B42" s="143">
        <f>IF((B17&lt;=Config!$C$72),0,Config!$C$70*B17)</f>
        <v>0</v>
      </c>
      <c r="C42" s="143">
        <f>IF((C17&lt;=Config!$C$72),0,Config!$C$70*C17)</f>
        <v>0</v>
      </c>
      <c r="D42" s="143">
        <f>IF((D17&lt;=Config!$C$72),0,Config!$C$70*D17)</f>
        <v>0</v>
      </c>
      <c r="E42" s="143">
        <f>IF((E17&lt;=Config!$C$72),0,Config!$C$70*E17)</f>
        <v>0</v>
      </c>
      <c r="F42" s="143">
        <f>IF((F17&lt;=Config!$C$72),0,Config!$C$70*F17)</f>
        <v>0</v>
      </c>
      <c r="G42" s="143">
        <f>IF((G17&lt;=Config!$C$72),0,Config!$C$70*G17)</f>
        <v>0</v>
      </c>
      <c r="H42" s="143">
        <f>IF((H17&lt;=Config!$C$72),0,Config!$C$70*H17)</f>
        <v>0</v>
      </c>
      <c r="I42" s="143">
        <f>IF((I17&lt;=Config!$C$72),0,Config!$C$70*I17)</f>
        <v>0</v>
      </c>
      <c r="J42" s="143">
        <f>IF((J17&lt;=Config!$C$72),0,Config!$C$70*J17)</f>
        <v>0</v>
      </c>
      <c r="K42" s="143">
        <f>IF((K17&lt;=Config!$C$72),0,Config!$C$70*K17)</f>
        <v>0</v>
      </c>
      <c r="L42" s="143">
        <f>IF((L17&lt;=Config!$C$72),0,Config!$C$70*L17)</f>
        <v>0</v>
      </c>
      <c r="M42" s="143">
        <f>IF((M17&lt;=Config!$C$72),0,Config!$C$70*M17)</f>
        <v>0</v>
      </c>
      <c r="N42" s="144">
        <f t="shared" si="11"/>
        <v>0</v>
      </c>
      <c r="O42" s="143">
        <f>IF((O17&lt;=Config!$C$72),0,Config!$C$70*O17)</f>
        <v>0</v>
      </c>
      <c r="P42" s="143">
        <f>IF((P17&lt;=Config!$C$72),0,Config!$C$70*P17)</f>
        <v>0</v>
      </c>
      <c r="Q42" s="143">
        <f>IF((Q17&lt;=Config!$C$72),0,Config!$C$70*Q17)</f>
        <v>0</v>
      </c>
      <c r="R42" s="143">
        <f>IF((R17&lt;=Config!$C$72),0,Config!$C$70*R17)</f>
        <v>0</v>
      </c>
      <c r="S42" s="143">
        <f>IF((S17&lt;=Config!$C$72),0,Config!$C$70*S17)</f>
        <v>0</v>
      </c>
      <c r="T42" s="143">
        <f>IF((T17&lt;=Config!$C$72),0,Config!$C$70*T17)</f>
        <v>0</v>
      </c>
      <c r="U42" s="143">
        <f>IF((U17&lt;=Config!$C$72),0,Config!$C$70*U17)</f>
        <v>0</v>
      </c>
      <c r="V42" s="143">
        <f>IF((V17&lt;=Config!$C$72),0,Config!$C$70*V17)</f>
        <v>0</v>
      </c>
      <c r="W42" s="143">
        <f>IF((W17&lt;=Config!$C$72),0,Config!$C$70*W17)</f>
        <v>0</v>
      </c>
      <c r="X42" s="143">
        <f>IF((X17&lt;=Config!$C$72),0,Config!$C$70*X17)</f>
        <v>0</v>
      </c>
      <c r="Y42" s="143">
        <f>IF((Y17&lt;=Config!$C$72),0,Config!$C$70*Y17)</f>
        <v>0</v>
      </c>
      <c r="Z42" s="143">
        <f>IF((Z17&lt;=Config!$C$72),0,Config!$C$70*Z17)</f>
        <v>0</v>
      </c>
      <c r="AA42" s="144">
        <f t="shared" si="12"/>
        <v>0</v>
      </c>
      <c r="AB42" s="143">
        <f>IF((AB17&lt;=(Config!$C$72*6)),0,Config!$C$70*AB17)</f>
        <v>0</v>
      </c>
      <c r="AC42" s="143">
        <f>IF((AC17&lt;=(Config!$C$72*6)),0,Config!$C$70*AC17)</f>
        <v>0</v>
      </c>
      <c r="AD42" s="144">
        <f t="shared" si="13"/>
        <v>0</v>
      </c>
      <c r="AE42" s="143">
        <f>IF((AE17&lt;=(Config!$C$72*6)),0,Config!$C$70*AE17)</f>
        <v>0</v>
      </c>
      <c r="AF42" s="143">
        <f>IF((AF17&lt;=(Config!$C$72*6)),0,Config!$C$70*AF17)</f>
        <v>0</v>
      </c>
      <c r="AG42" s="144">
        <f t="shared" si="14"/>
        <v>0</v>
      </c>
      <c r="AH42" s="143">
        <f>IF((AH17&lt;=(Config!$C$72*6)),0,Config!$C$70*AH17)</f>
        <v>0</v>
      </c>
      <c r="AI42" s="143">
        <f>IF((AI17&lt;=(Config!$C$72*6)),0,Config!$C$70*AI17)</f>
        <v>0</v>
      </c>
      <c r="AJ42" s="144">
        <f t="shared" si="15"/>
        <v>0</v>
      </c>
      <c r="AK42" s="17"/>
    </row>
    <row r="43" ht="15.75" customHeight="1">
      <c r="A43" s="1"/>
      <c r="B43" s="143">
        <f>IF((B18&lt;=Config!$C$72),0,Config!$C$70*B18)</f>
        <v>0</v>
      </c>
      <c r="C43" s="143">
        <f>IF((C18&lt;=Config!$C$72),0,Config!$C$70*C18)</f>
        <v>0</v>
      </c>
      <c r="D43" s="143">
        <f>IF((D18&lt;=Config!$C$72),0,Config!$C$70*D18)</f>
        <v>0</v>
      </c>
      <c r="E43" s="143">
        <f>IF((E18&lt;=Config!$C$72),0,Config!$C$70*E18)</f>
        <v>0</v>
      </c>
      <c r="F43" s="143">
        <f>IF((F18&lt;=Config!$C$72),0,Config!$C$70*F18)</f>
        <v>0</v>
      </c>
      <c r="G43" s="143">
        <f>IF((G18&lt;=Config!$C$72),0,Config!$C$70*G18)</f>
        <v>0</v>
      </c>
      <c r="H43" s="143">
        <f>IF((H18&lt;=Config!$C$72),0,Config!$C$70*H18)</f>
        <v>0</v>
      </c>
      <c r="I43" s="143">
        <f>IF((I18&lt;=Config!$C$72),0,Config!$C$70*I18)</f>
        <v>0</v>
      </c>
      <c r="J43" s="143">
        <f>IF((J18&lt;=Config!$C$72),0,Config!$C$70*J18)</f>
        <v>0</v>
      </c>
      <c r="K43" s="143">
        <f>IF((K18&lt;=Config!$C$72),0,Config!$C$70*K18)</f>
        <v>0</v>
      </c>
      <c r="L43" s="143">
        <f>IF((L18&lt;=Config!$C$72),0,Config!$C$70*L18)</f>
        <v>0</v>
      </c>
      <c r="M43" s="143">
        <f>IF((M18&lt;=Config!$C$72),0,Config!$C$70*M18)</f>
        <v>0</v>
      </c>
      <c r="N43" s="144">
        <f t="shared" si="11"/>
        <v>0</v>
      </c>
      <c r="O43" s="143">
        <f>IF((O18&lt;=Config!$C$72),0,Config!$C$70*O18)</f>
        <v>0</v>
      </c>
      <c r="P43" s="143">
        <f>IF((P18&lt;=Config!$C$72),0,Config!$C$70*P18)</f>
        <v>0</v>
      </c>
      <c r="Q43" s="143">
        <f>IF((Q18&lt;=Config!$C$72),0,Config!$C$70*Q18)</f>
        <v>0</v>
      </c>
      <c r="R43" s="143">
        <f>IF((R18&lt;=Config!$C$72),0,Config!$C$70*R18)</f>
        <v>0</v>
      </c>
      <c r="S43" s="143">
        <f>IF((S18&lt;=Config!$C$72),0,Config!$C$70*S18)</f>
        <v>0</v>
      </c>
      <c r="T43" s="143">
        <f>IF((T18&lt;=Config!$C$72),0,Config!$C$70*T18)</f>
        <v>0</v>
      </c>
      <c r="U43" s="143">
        <f>IF((U18&lt;=Config!$C$72),0,Config!$C$70*U18)</f>
        <v>0</v>
      </c>
      <c r="V43" s="143">
        <f>IF((V18&lt;=Config!$C$72),0,Config!$C$70*V18)</f>
        <v>0</v>
      </c>
      <c r="W43" s="143">
        <f>IF((W18&lt;=Config!$C$72),0,Config!$C$70*W18)</f>
        <v>0</v>
      </c>
      <c r="X43" s="143">
        <f>IF((X18&lt;=Config!$C$72),0,Config!$C$70*X18)</f>
        <v>0</v>
      </c>
      <c r="Y43" s="143">
        <f>IF((Y18&lt;=Config!$C$72),0,Config!$C$70*Y18)</f>
        <v>0</v>
      </c>
      <c r="Z43" s="143">
        <f>IF((Z18&lt;=Config!$C$72),0,Config!$C$70*Z18)</f>
        <v>0</v>
      </c>
      <c r="AA43" s="144">
        <f t="shared" si="12"/>
        <v>0</v>
      </c>
      <c r="AB43" s="143">
        <f>IF((AB18&lt;=(Config!$C$72*6)),0,Config!$C$70*AB18)</f>
        <v>0</v>
      </c>
      <c r="AC43" s="143">
        <f>IF((AC18&lt;=(Config!$C$72*6)),0,Config!$C$70*AC18)</f>
        <v>0</v>
      </c>
      <c r="AD43" s="144">
        <f t="shared" si="13"/>
        <v>0</v>
      </c>
      <c r="AE43" s="143">
        <f>IF((AE18&lt;=(Config!$C$72*6)),0,Config!$C$70*AE18)</f>
        <v>0</v>
      </c>
      <c r="AF43" s="143">
        <f>IF((AF18&lt;=(Config!$C$72*6)),0,Config!$C$70*AF18)</f>
        <v>0</v>
      </c>
      <c r="AG43" s="144">
        <f t="shared" si="14"/>
        <v>0</v>
      </c>
      <c r="AH43" s="143">
        <f>IF((AH18&lt;=(Config!$C$72*6)),0,Config!$C$70*AH18)</f>
        <v>0</v>
      </c>
      <c r="AI43" s="143">
        <f>IF((AI18&lt;=(Config!$C$72*6)),0,Config!$C$70*AI18)</f>
        <v>0</v>
      </c>
      <c r="AJ43" s="144">
        <f t="shared" si="15"/>
        <v>0</v>
      </c>
      <c r="AK43" s="17"/>
    </row>
    <row r="44" ht="15.75" customHeight="1">
      <c r="A44" s="1"/>
      <c r="B44" s="143">
        <f>IF((B19&lt;=Config!$C$72),0,Config!$C$70*B19)</f>
        <v>0</v>
      </c>
      <c r="C44" s="143">
        <f>IF((C19&lt;=Config!$C$72),0,Config!$C$70*C19)</f>
        <v>0</v>
      </c>
      <c r="D44" s="143">
        <f>IF((D19&lt;=Config!$C$72),0,Config!$C$70*D19)</f>
        <v>0</v>
      </c>
      <c r="E44" s="143">
        <f>IF((E19&lt;=Config!$C$72),0,Config!$C$70*E19)</f>
        <v>0</v>
      </c>
      <c r="F44" s="143">
        <f>IF((F19&lt;=Config!$C$72),0,Config!$C$70*F19)</f>
        <v>0</v>
      </c>
      <c r="G44" s="143">
        <f>IF((G19&lt;=Config!$C$72),0,Config!$C$70*G19)</f>
        <v>0</v>
      </c>
      <c r="H44" s="143">
        <f>IF((H19&lt;=Config!$C$72),0,Config!$C$70*H19)</f>
        <v>0</v>
      </c>
      <c r="I44" s="143">
        <f>IF((I19&lt;=Config!$C$72),0,Config!$C$70*I19)</f>
        <v>0</v>
      </c>
      <c r="J44" s="143">
        <f>IF((J19&lt;=Config!$C$72),0,Config!$C$70*J19)</f>
        <v>0</v>
      </c>
      <c r="K44" s="143">
        <f>IF((K19&lt;=Config!$C$72),0,Config!$C$70*K19)</f>
        <v>0</v>
      </c>
      <c r="L44" s="143">
        <f>IF((L19&lt;=Config!$C$72),0,Config!$C$70*L19)</f>
        <v>0</v>
      </c>
      <c r="M44" s="143">
        <f>IF((M19&lt;=Config!$C$72),0,Config!$C$70*M19)</f>
        <v>0</v>
      </c>
      <c r="N44" s="144">
        <f t="shared" si="11"/>
        <v>0</v>
      </c>
      <c r="O44" s="143">
        <f>IF((O19&lt;=Config!$C$72),0,Config!$C$70*O19)</f>
        <v>0</v>
      </c>
      <c r="P44" s="143">
        <f>IF((P19&lt;=Config!$C$72),0,Config!$C$70*P19)</f>
        <v>0</v>
      </c>
      <c r="Q44" s="143">
        <f>IF((Q19&lt;=Config!$C$72),0,Config!$C$70*Q19)</f>
        <v>0</v>
      </c>
      <c r="R44" s="143">
        <f>IF((R19&lt;=Config!$C$72),0,Config!$C$70*R19)</f>
        <v>0</v>
      </c>
      <c r="S44" s="143">
        <f>IF((S19&lt;=Config!$C$72),0,Config!$C$70*S19)</f>
        <v>0</v>
      </c>
      <c r="T44" s="143">
        <f>IF((T19&lt;=Config!$C$72),0,Config!$C$70*T19)</f>
        <v>0</v>
      </c>
      <c r="U44" s="143">
        <f>IF((U19&lt;=Config!$C$72),0,Config!$C$70*U19)</f>
        <v>0</v>
      </c>
      <c r="V44" s="143">
        <f>IF((V19&lt;=Config!$C$72),0,Config!$C$70*V19)</f>
        <v>0</v>
      </c>
      <c r="W44" s="143">
        <f>IF((W19&lt;=Config!$C$72),0,Config!$C$70*W19)</f>
        <v>0</v>
      </c>
      <c r="X44" s="143">
        <f>IF((X19&lt;=Config!$C$72),0,Config!$C$70*X19)</f>
        <v>0</v>
      </c>
      <c r="Y44" s="143">
        <f>IF((Y19&lt;=Config!$C$72),0,Config!$C$70*Y19)</f>
        <v>0</v>
      </c>
      <c r="Z44" s="143">
        <f>IF((Z19&lt;=Config!$C$72),0,Config!$C$70*Z19)</f>
        <v>0</v>
      </c>
      <c r="AA44" s="144">
        <f t="shared" si="12"/>
        <v>0</v>
      </c>
      <c r="AB44" s="143">
        <f>IF((AB19&lt;=(Config!$C$72*6)),0,Config!$C$70*AB19)</f>
        <v>0</v>
      </c>
      <c r="AC44" s="143">
        <f>IF((AC19&lt;=(Config!$C$72*6)),0,Config!$C$70*AC19)</f>
        <v>0</v>
      </c>
      <c r="AD44" s="144">
        <f t="shared" si="13"/>
        <v>0</v>
      </c>
      <c r="AE44" s="143">
        <f>IF((AE19&lt;=(Config!$C$72*6)),0,Config!$C$70*AE19)</f>
        <v>0</v>
      </c>
      <c r="AF44" s="143">
        <f>IF((AF19&lt;=(Config!$C$72*6)),0,Config!$C$70*AF19)</f>
        <v>0</v>
      </c>
      <c r="AG44" s="144">
        <f t="shared" si="14"/>
        <v>0</v>
      </c>
      <c r="AH44" s="143">
        <f>IF((AH19&lt;=(Config!$C$72*6)),0,Config!$C$70*AH19)</f>
        <v>0</v>
      </c>
      <c r="AI44" s="143">
        <f>IF((AI19&lt;=(Config!$C$72*6)),0,Config!$C$70*AI19)</f>
        <v>0</v>
      </c>
      <c r="AJ44" s="144">
        <f t="shared" si="15"/>
        <v>0</v>
      </c>
      <c r="AK44" s="17"/>
    </row>
    <row r="45" ht="15.75" customHeight="1">
      <c r="A45" s="1"/>
      <c r="B45" s="143">
        <f>IF((B20&lt;=Config!$C$72),0,Config!$C$70*B20)</f>
        <v>0</v>
      </c>
      <c r="C45" s="143">
        <f>IF((C20&lt;=Config!$C$72),0,Config!$C$70*C20)</f>
        <v>0</v>
      </c>
      <c r="D45" s="143">
        <f>IF((D20&lt;=Config!$C$72),0,Config!$C$70*D20)</f>
        <v>0</v>
      </c>
      <c r="E45" s="143">
        <f>IF((E20&lt;=Config!$C$72),0,Config!$C$70*E20)</f>
        <v>0</v>
      </c>
      <c r="F45" s="143">
        <f>IF((F20&lt;=Config!$C$72),0,Config!$C$70*F20)</f>
        <v>0</v>
      </c>
      <c r="G45" s="143">
        <f>IF((G20&lt;=Config!$C$72),0,Config!$C$70*G20)</f>
        <v>0</v>
      </c>
      <c r="H45" s="143">
        <f>IF((H20&lt;=Config!$C$72),0,Config!$C$70*H20)</f>
        <v>0</v>
      </c>
      <c r="I45" s="143">
        <f>IF((I20&lt;=Config!$C$72),0,Config!$C$70*I20)</f>
        <v>0</v>
      </c>
      <c r="J45" s="143">
        <f>IF((J20&lt;=Config!$C$72),0,Config!$C$70*J20)</f>
        <v>0</v>
      </c>
      <c r="K45" s="143">
        <f>IF((K20&lt;=Config!$C$72),0,Config!$C$70*K20)</f>
        <v>0</v>
      </c>
      <c r="L45" s="143">
        <f>IF((L20&lt;=Config!$C$72),0,Config!$C$70*L20)</f>
        <v>0</v>
      </c>
      <c r="M45" s="143">
        <f>IF((M20&lt;=Config!$C$72),0,Config!$C$70*M20)</f>
        <v>0</v>
      </c>
      <c r="N45" s="144">
        <f t="shared" si="11"/>
        <v>0</v>
      </c>
      <c r="O45" s="143">
        <f>IF((O20&lt;=Config!$C$72),0,Config!$C$70*O20)</f>
        <v>0</v>
      </c>
      <c r="P45" s="143">
        <f>IF((P20&lt;=Config!$C$72),0,Config!$C$70*P20)</f>
        <v>0</v>
      </c>
      <c r="Q45" s="143">
        <f>IF((Q20&lt;=Config!$C$72),0,Config!$C$70*Q20)</f>
        <v>0</v>
      </c>
      <c r="R45" s="143">
        <f>IF((R20&lt;=Config!$C$72),0,Config!$C$70*R20)</f>
        <v>0</v>
      </c>
      <c r="S45" s="143">
        <f>IF((S20&lt;=Config!$C$72),0,Config!$C$70*S20)</f>
        <v>0</v>
      </c>
      <c r="T45" s="143">
        <f>IF((T20&lt;=Config!$C$72),0,Config!$C$70*T20)</f>
        <v>0</v>
      </c>
      <c r="U45" s="143">
        <f>IF((U20&lt;=Config!$C$72),0,Config!$C$70*U20)</f>
        <v>0</v>
      </c>
      <c r="V45" s="143">
        <f>IF((V20&lt;=Config!$C$72),0,Config!$C$70*V20)</f>
        <v>0</v>
      </c>
      <c r="W45" s="143">
        <f>IF((W20&lt;=Config!$C$72),0,Config!$C$70*W20)</f>
        <v>0</v>
      </c>
      <c r="X45" s="143">
        <f>IF((X20&lt;=Config!$C$72),0,Config!$C$70*X20)</f>
        <v>0</v>
      </c>
      <c r="Y45" s="143">
        <f>IF((Y20&lt;=Config!$C$72),0,Config!$C$70*Y20)</f>
        <v>0</v>
      </c>
      <c r="Z45" s="143">
        <f>IF((Z20&lt;=Config!$C$72),0,Config!$C$70*Z20)</f>
        <v>0</v>
      </c>
      <c r="AA45" s="144">
        <f t="shared" si="12"/>
        <v>0</v>
      </c>
      <c r="AB45" s="143">
        <f>IF((AB20&lt;=(Config!$C$72*6)),0,Config!$C$70*AB20)</f>
        <v>0</v>
      </c>
      <c r="AC45" s="143">
        <f>IF((AC20&lt;=(Config!$C$72*6)),0,Config!$C$70*AC20)</f>
        <v>0</v>
      </c>
      <c r="AD45" s="144">
        <f t="shared" si="13"/>
        <v>0</v>
      </c>
      <c r="AE45" s="143">
        <f>IF((AE20&lt;=(Config!$C$72*6)),0,Config!$C$70*AE20)</f>
        <v>0</v>
      </c>
      <c r="AF45" s="143">
        <f>IF((AF20&lt;=(Config!$C$72*6)),0,Config!$C$70*AF20)</f>
        <v>0</v>
      </c>
      <c r="AG45" s="144">
        <f t="shared" si="14"/>
        <v>0</v>
      </c>
      <c r="AH45" s="143">
        <f>IF((AH20&lt;=(Config!$C$72*6)),0,Config!$C$70*AH20)</f>
        <v>0</v>
      </c>
      <c r="AI45" s="143">
        <f>IF((AI20&lt;=(Config!$C$72*6)),0,Config!$C$70*AI20)</f>
        <v>0</v>
      </c>
      <c r="AJ45" s="144">
        <f t="shared" si="15"/>
        <v>0</v>
      </c>
      <c r="AK45" s="17"/>
    </row>
    <row r="46" ht="15.75" customHeight="1">
      <c r="A46" s="1"/>
      <c r="B46" s="143">
        <f>IF((B21&lt;=Config!$C$72),0,Config!$C$70*B21)</f>
        <v>0</v>
      </c>
      <c r="C46" s="143">
        <f>IF((C21&lt;=Config!$C$72),0,Config!$C$70*C21)</f>
        <v>0</v>
      </c>
      <c r="D46" s="143">
        <f>IF((D21&lt;=Config!$C$72),0,Config!$C$70*D21)</f>
        <v>0</v>
      </c>
      <c r="E46" s="143">
        <f>IF((E21&lt;=Config!$C$72),0,Config!$C$70*E21)</f>
        <v>0</v>
      </c>
      <c r="F46" s="143">
        <f>IF((F21&lt;=Config!$C$72),0,Config!$C$70*F21)</f>
        <v>0</v>
      </c>
      <c r="G46" s="143">
        <f>IF((G21&lt;=Config!$C$72),0,Config!$C$70*G21)</f>
        <v>0</v>
      </c>
      <c r="H46" s="143">
        <f>IF((H21&lt;=Config!$C$72),0,Config!$C$70*H21)</f>
        <v>0</v>
      </c>
      <c r="I46" s="143">
        <f>IF((I21&lt;=Config!$C$72),0,Config!$C$70*I21)</f>
        <v>0</v>
      </c>
      <c r="J46" s="143">
        <f>IF((J21&lt;=Config!$C$72),0,Config!$C$70*J21)</f>
        <v>0</v>
      </c>
      <c r="K46" s="143">
        <f>IF((K21&lt;=Config!$C$72),0,Config!$C$70*K21)</f>
        <v>0</v>
      </c>
      <c r="L46" s="143">
        <f>IF((L21&lt;=Config!$C$72),0,Config!$C$70*L21)</f>
        <v>0</v>
      </c>
      <c r="M46" s="143">
        <f>IF((M21&lt;=Config!$C$72),0,Config!$C$70*M21)</f>
        <v>0</v>
      </c>
      <c r="N46" s="144">
        <f t="shared" si="11"/>
        <v>0</v>
      </c>
      <c r="O46" s="143">
        <f>IF((O21&lt;=Config!$C$72),0,Config!$C$70*O21)</f>
        <v>0</v>
      </c>
      <c r="P46" s="143">
        <f>IF((P21&lt;=Config!$C$72),0,Config!$C$70*P21)</f>
        <v>0</v>
      </c>
      <c r="Q46" s="143">
        <f>IF((Q21&lt;=Config!$C$72),0,Config!$C$70*Q21)</f>
        <v>0</v>
      </c>
      <c r="R46" s="143">
        <f>IF((R21&lt;=Config!$C$72),0,Config!$C$70*R21)</f>
        <v>0</v>
      </c>
      <c r="S46" s="143">
        <f>IF((S21&lt;=Config!$C$72),0,Config!$C$70*S21)</f>
        <v>0</v>
      </c>
      <c r="T46" s="143">
        <f>IF((T21&lt;=Config!$C$72),0,Config!$C$70*T21)</f>
        <v>0</v>
      </c>
      <c r="U46" s="143">
        <f>IF((U21&lt;=Config!$C$72),0,Config!$C$70*U21)</f>
        <v>0</v>
      </c>
      <c r="V46" s="143">
        <f>IF((V21&lt;=Config!$C$72),0,Config!$C$70*V21)</f>
        <v>0</v>
      </c>
      <c r="W46" s="143">
        <f>IF((W21&lt;=Config!$C$72),0,Config!$C$70*W21)</f>
        <v>0</v>
      </c>
      <c r="X46" s="143">
        <f>IF((X21&lt;=Config!$C$72),0,Config!$C$70*X21)</f>
        <v>0</v>
      </c>
      <c r="Y46" s="143">
        <f>IF((Y21&lt;=Config!$C$72),0,Config!$C$70*Y21)</f>
        <v>0</v>
      </c>
      <c r="Z46" s="143">
        <f>IF((Z21&lt;=Config!$C$72),0,Config!$C$70*Z21)</f>
        <v>0</v>
      </c>
      <c r="AA46" s="144">
        <f t="shared" si="12"/>
        <v>0</v>
      </c>
      <c r="AB46" s="143">
        <f>IF((AB21&lt;=(Config!$C$72*6)),0,Config!$C$70*AB21)</f>
        <v>0</v>
      </c>
      <c r="AC46" s="143">
        <f>IF((AC21&lt;=(Config!$C$72*6)),0,Config!$C$70*AC21)</f>
        <v>0</v>
      </c>
      <c r="AD46" s="144">
        <f t="shared" si="13"/>
        <v>0</v>
      </c>
      <c r="AE46" s="143">
        <f>IF((AE21&lt;=(Config!$C$72*6)),0,Config!$C$70*AE21)</f>
        <v>0</v>
      </c>
      <c r="AF46" s="143">
        <f>IF((AF21&lt;=(Config!$C$72*6)),0,Config!$C$70*AF21)</f>
        <v>0</v>
      </c>
      <c r="AG46" s="144">
        <f t="shared" si="14"/>
        <v>0</v>
      </c>
      <c r="AH46" s="143">
        <f>IF((AH21&lt;=(Config!$C$72*6)),0,Config!$C$70*AH21)</f>
        <v>0</v>
      </c>
      <c r="AI46" s="143">
        <f>IF((AI21&lt;=(Config!$C$72*6)),0,Config!$C$70*AI21)</f>
        <v>0</v>
      </c>
      <c r="AJ46" s="144">
        <f t="shared" si="15"/>
        <v>0</v>
      </c>
      <c r="AK46" s="17"/>
    </row>
    <row r="47" ht="15.75" customHeight="1">
      <c r="A47" s="1"/>
      <c r="B47" s="143">
        <f>IF((B22&lt;=Config!$C$72),0,Config!$C$70*B22)</f>
        <v>0</v>
      </c>
      <c r="C47" s="143">
        <f>IF((C22&lt;=Config!$C$72),0,Config!$C$70*C22)</f>
        <v>0</v>
      </c>
      <c r="D47" s="143">
        <f>IF((D22&lt;=Config!$C$72),0,Config!$C$70*D22)</f>
        <v>0</v>
      </c>
      <c r="E47" s="143">
        <f>IF((E22&lt;=Config!$C$72),0,Config!$C$70*E22)</f>
        <v>0</v>
      </c>
      <c r="F47" s="143">
        <f>IF((F22&lt;=Config!$C$72),0,Config!$C$70*F22)</f>
        <v>0</v>
      </c>
      <c r="G47" s="143">
        <f>IF((G22&lt;=Config!$C$72),0,Config!$C$70*G22)</f>
        <v>0</v>
      </c>
      <c r="H47" s="143">
        <f>IF((H22&lt;=Config!$C$72),0,Config!$C$70*H22)</f>
        <v>0</v>
      </c>
      <c r="I47" s="143">
        <f>IF((I22&lt;=Config!$C$72),0,Config!$C$70*I22)</f>
        <v>0</v>
      </c>
      <c r="J47" s="143">
        <f>IF((J22&lt;=Config!$C$72),0,Config!$C$70*J22)</f>
        <v>0</v>
      </c>
      <c r="K47" s="143">
        <f>IF((K22&lt;=Config!$C$72),0,Config!$C$70*K22)</f>
        <v>0</v>
      </c>
      <c r="L47" s="143">
        <f>IF((L22&lt;=Config!$C$72),0,Config!$C$70*L22)</f>
        <v>0</v>
      </c>
      <c r="M47" s="143">
        <f>IF((M22&lt;=Config!$C$72),0,Config!$C$70*M22)</f>
        <v>0</v>
      </c>
      <c r="N47" s="144">
        <f t="shared" si="11"/>
        <v>0</v>
      </c>
      <c r="O47" s="143">
        <f>IF((O22&lt;=Config!$C$72),0,Config!$C$70*O22)</f>
        <v>0</v>
      </c>
      <c r="P47" s="143">
        <f>IF((P22&lt;=Config!$C$72),0,Config!$C$70*P22)</f>
        <v>0</v>
      </c>
      <c r="Q47" s="143">
        <f>IF((Q22&lt;=Config!$C$72),0,Config!$C$70*Q22)</f>
        <v>0</v>
      </c>
      <c r="R47" s="143">
        <f>IF((R22&lt;=Config!$C$72),0,Config!$C$70*R22)</f>
        <v>0</v>
      </c>
      <c r="S47" s="143">
        <f>IF((S22&lt;=Config!$C$72),0,Config!$C$70*S22)</f>
        <v>0</v>
      </c>
      <c r="T47" s="143">
        <f>IF((T22&lt;=Config!$C$72),0,Config!$C$70*T22)</f>
        <v>0</v>
      </c>
      <c r="U47" s="143">
        <f>IF((U22&lt;=Config!$C$72),0,Config!$C$70*U22)</f>
        <v>0</v>
      </c>
      <c r="V47" s="143">
        <f>IF((V22&lt;=Config!$C$72),0,Config!$C$70*V22)</f>
        <v>0</v>
      </c>
      <c r="W47" s="143">
        <f>IF((W22&lt;=Config!$C$72),0,Config!$C$70*W22)</f>
        <v>0</v>
      </c>
      <c r="X47" s="143">
        <f>IF((X22&lt;=Config!$C$72),0,Config!$C$70*X22)</f>
        <v>0</v>
      </c>
      <c r="Y47" s="143">
        <f>IF((Y22&lt;=Config!$C$72),0,Config!$C$70*Y22)</f>
        <v>0</v>
      </c>
      <c r="Z47" s="143">
        <f>IF((Z22&lt;=Config!$C$72),0,Config!$C$70*Z22)</f>
        <v>0</v>
      </c>
      <c r="AA47" s="144">
        <f t="shared" si="12"/>
        <v>0</v>
      </c>
      <c r="AB47" s="143">
        <f>IF((AB22&lt;=(Config!$C$72*6)),0,Config!$C$70*AB22)</f>
        <v>0</v>
      </c>
      <c r="AC47" s="143">
        <f>IF((AC22&lt;=(Config!$C$72*6)),0,Config!$C$70*AC22)</f>
        <v>0</v>
      </c>
      <c r="AD47" s="144">
        <f t="shared" si="13"/>
        <v>0</v>
      </c>
      <c r="AE47" s="143">
        <f>IF((AE22&lt;=(Config!$C$72*6)),0,Config!$C$70*AE22)</f>
        <v>0</v>
      </c>
      <c r="AF47" s="143">
        <f>IF((AF22&lt;=(Config!$C$72*6)),0,Config!$C$70*AF22)</f>
        <v>0</v>
      </c>
      <c r="AG47" s="144">
        <f t="shared" si="14"/>
        <v>0</v>
      </c>
      <c r="AH47" s="143">
        <f>IF((AH22&lt;=(Config!$C$72*6)),0,Config!$C$70*AH22)</f>
        <v>0</v>
      </c>
      <c r="AI47" s="143">
        <f>IF((AI22&lt;=(Config!$C$72*6)),0,Config!$C$70*AI22)</f>
        <v>0</v>
      </c>
      <c r="AJ47" s="144">
        <f t="shared" si="15"/>
        <v>0</v>
      </c>
      <c r="AK47" s="17"/>
    </row>
    <row r="48" ht="15.75" customHeight="1">
      <c r="A48" s="1"/>
      <c r="B48" s="143">
        <f>IF((B23&lt;=Config!$C$72),0,Config!$C$70*B23)</f>
        <v>0</v>
      </c>
      <c r="C48" s="143">
        <f>IF((C23&lt;=Config!$C$72),0,Config!$C$70*C23)</f>
        <v>0</v>
      </c>
      <c r="D48" s="143">
        <f>IF((D23&lt;=Config!$C$72),0,Config!$C$70*D23)</f>
        <v>0</v>
      </c>
      <c r="E48" s="143">
        <f>IF((E23&lt;=Config!$C$72),0,Config!$C$70*E23)</f>
        <v>0</v>
      </c>
      <c r="F48" s="143">
        <f>IF((F23&lt;=Config!$C$72),0,Config!$C$70*F23)</f>
        <v>0</v>
      </c>
      <c r="G48" s="143">
        <f>IF((G23&lt;=Config!$C$72),0,Config!$C$70*G23)</f>
        <v>0</v>
      </c>
      <c r="H48" s="143">
        <f>IF((H23&lt;=Config!$C$72),0,Config!$C$70*H23)</f>
        <v>0</v>
      </c>
      <c r="I48" s="143">
        <f>IF((I23&lt;=Config!$C$72),0,Config!$C$70*I23)</f>
        <v>0</v>
      </c>
      <c r="J48" s="143">
        <f>IF((J23&lt;=Config!$C$72),0,Config!$C$70*J23)</f>
        <v>0</v>
      </c>
      <c r="K48" s="143">
        <f>IF((K23&lt;=Config!$C$72),0,Config!$C$70*K23)</f>
        <v>0</v>
      </c>
      <c r="L48" s="143">
        <f>IF((L23&lt;=Config!$C$72),0,Config!$C$70*L23)</f>
        <v>0</v>
      </c>
      <c r="M48" s="143">
        <f>IF((M23&lt;=Config!$C$72),0,Config!$C$70*M23)</f>
        <v>0</v>
      </c>
      <c r="N48" s="144">
        <f t="shared" si="11"/>
        <v>0</v>
      </c>
      <c r="O48" s="143">
        <f>IF((O23&lt;=Config!$C$72),0,Config!$C$70*O23)</f>
        <v>0</v>
      </c>
      <c r="P48" s="143">
        <f>IF((P23&lt;=Config!$C$72),0,Config!$C$70*P23)</f>
        <v>0</v>
      </c>
      <c r="Q48" s="143">
        <f>IF((Q23&lt;=Config!$C$72),0,Config!$C$70*Q23)</f>
        <v>0</v>
      </c>
      <c r="R48" s="143">
        <f>IF((R23&lt;=Config!$C$72),0,Config!$C$70*R23)</f>
        <v>0</v>
      </c>
      <c r="S48" s="143">
        <f>IF((S23&lt;=Config!$C$72),0,Config!$C$70*S23)</f>
        <v>0</v>
      </c>
      <c r="T48" s="143">
        <f>IF((T23&lt;=Config!$C$72),0,Config!$C$70*T23)</f>
        <v>0</v>
      </c>
      <c r="U48" s="143">
        <f>IF((U23&lt;=Config!$C$72),0,Config!$C$70*U23)</f>
        <v>0</v>
      </c>
      <c r="V48" s="143">
        <f>IF((V23&lt;=Config!$C$72),0,Config!$C$70*V23)</f>
        <v>0</v>
      </c>
      <c r="W48" s="143">
        <f>IF((W23&lt;=Config!$C$72),0,Config!$C$70*W23)</f>
        <v>0</v>
      </c>
      <c r="X48" s="143">
        <f>IF((X23&lt;=Config!$C$72),0,Config!$C$70*X23)</f>
        <v>0</v>
      </c>
      <c r="Y48" s="143">
        <f>IF((Y23&lt;=Config!$C$72),0,Config!$C$70*Y23)</f>
        <v>0</v>
      </c>
      <c r="Z48" s="143">
        <f>IF((Z23&lt;=Config!$C$72),0,Config!$C$70*Z23)</f>
        <v>0</v>
      </c>
      <c r="AA48" s="144">
        <f t="shared" si="12"/>
        <v>0</v>
      </c>
      <c r="AB48" s="143">
        <f>IF((AB23&lt;=(Config!$C$72*6)),0,Config!$C$70*AB23)</f>
        <v>0</v>
      </c>
      <c r="AC48" s="143">
        <f>IF((AC23&lt;=(Config!$C$72*6)),0,Config!$C$70*AC23)</f>
        <v>0</v>
      </c>
      <c r="AD48" s="144">
        <f t="shared" si="13"/>
        <v>0</v>
      </c>
      <c r="AE48" s="143">
        <f>IF((AE23&lt;=(Config!$C$72*6)),0,Config!$C$70*AE23)</f>
        <v>0</v>
      </c>
      <c r="AF48" s="143">
        <f>IF((AF23&lt;=(Config!$C$72*6)),0,Config!$C$70*AF23)</f>
        <v>0</v>
      </c>
      <c r="AG48" s="144">
        <f t="shared" si="14"/>
        <v>0</v>
      </c>
      <c r="AH48" s="143">
        <f>IF((AH23&lt;=(Config!$C$72*6)),0,Config!$C$70*AH23)</f>
        <v>0</v>
      </c>
      <c r="AI48" s="143">
        <f>IF((AI23&lt;=(Config!$C$72*6)),0,Config!$C$70*AI23)</f>
        <v>0</v>
      </c>
      <c r="AJ48" s="144">
        <f t="shared" si="15"/>
        <v>0</v>
      </c>
      <c r="AK48" s="17"/>
    </row>
    <row r="49" ht="15.75" customHeight="1">
      <c r="A49" s="1"/>
      <c r="B49" s="143">
        <f>IF((B24&lt;=Config!$C$72),0,Config!$C$70*B24)</f>
        <v>0</v>
      </c>
      <c r="C49" s="143">
        <f>IF((C24&lt;=Config!$C$72),0,Config!$C$70*C24)</f>
        <v>0</v>
      </c>
      <c r="D49" s="143">
        <f>IF((D24&lt;=Config!$C$72),0,Config!$C$70*D24)</f>
        <v>0</v>
      </c>
      <c r="E49" s="143">
        <f>IF((E24&lt;=Config!$C$72),0,Config!$C$70*E24)</f>
        <v>0</v>
      </c>
      <c r="F49" s="143">
        <f>IF((F24&lt;=Config!$C$72),0,Config!$C$70*F24)</f>
        <v>0</v>
      </c>
      <c r="G49" s="143">
        <f>IF((G24&lt;=Config!$C$72),0,Config!$C$70*G24)</f>
        <v>0</v>
      </c>
      <c r="H49" s="143">
        <f>IF((H24&lt;=Config!$C$72),0,Config!$C$70*H24)</f>
        <v>0</v>
      </c>
      <c r="I49" s="143">
        <f>IF((I24&lt;=Config!$C$72),0,Config!$C$70*I24)</f>
        <v>0</v>
      </c>
      <c r="J49" s="143">
        <f>IF((J24&lt;=Config!$C$72),0,Config!$C$70*J24)</f>
        <v>0</v>
      </c>
      <c r="K49" s="143">
        <f>IF((K24&lt;=Config!$C$72),0,Config!$C$70*K24)</f>
        <v>0</v>
      </c>
      <c r="L49" s="143">
        <f>IF((L24&lt;=Config!$C$72),0,Config!$C$70*L24)</f>
        <v>0</v>
      </c>
      <c r="M49" s="143">
        <f>IF((M24&lt;=Config!$C$72),0,Config!$C$70*M24)</f>
        <v>0</v>
      </c>
      <c r="N49" s="144">
        <f t="shared" si="11"/>
        <v>0</v>
      </c>
      <c r="O49" s="143">
        <f>IF((O24&lt;=Config!$C$72),0,Config!$C$70*O24)</f>
        <v>0</v>
      </c>
      <c r="P49" s="143">
        <f>IF((P24&lt;=Config!$C$72),0,Config!$C$70*P24)</f>
        <v>0</v>
      </c>
      <c r="Q49" s="143">
        <f>IF((Q24&lt;=Config!$C$72),0,Config!$C$70*Q24)</f>
        <v>0</v>
      </c>
      <c r="R49" s="143">
        <f>IF((R24&lt;=Config!$C$72),0,Config!$C$70*R24)</f>
        <v>0</v>
      </c>
      <c r="S49" s="143">
        <f>IF((S24&lt;=Config!$C$72),0,Config!$C$70*S24)</f>
        <v>0</v>
      </c>
      <c r="T49" s="143">
        <f>IF((T24&lt;=Config!$C$72),0,Config!$C$70*T24)</f>
        <v>0</v>
      </c>
      <c r="U49" s="143">
        <f>IF((U24&lt;=Config!$C$72),0,Config!$C$70*U24)</f>
        <v>0</v>
      </c>
      <c r="V49" s="143">
        <f>IF((V24&lt;=Config!$C$72),0,Config!$C$70*V24)</f>
        <v>0</v>
      </c>
      <c r="W49" s="143">
        <f>IF((W24&lt;=Config!$C$72),0,Config!$C$70*W24)</f>
        <v>0</v>
      </c>
      <c r="X49" s="143">
        <f>IF((X24&lt;=Config!$C$72),0,Config!$C$70*X24)</f>
        <v>0</v>
      </c>
      <c r="Y49" s="143">
        <f>IF((Y24&lt;=Config!$C$72),0,Config!$C$70*Y24)</f>
        <v>0</v>
      </c>
      <c r="Z49" s="143">
        <f>IF((Z24&lt;=Config!$C$72),0,Config!$C$70*Z24)</f>
        <v>0</v>
      </c>
      <c r="AA49" s="144">
        <f t="shared" si="12"/>
        <v>0</v>
      </c>
      <c r="AB49" s="143">
        <f>IF((AB24&lt;=(Config!$C$72*6)),0,Config!$C$70*AB24)</f>
        <v>0</v>
      </c>
      <c r="AC49" s="143">
        <f>IF((AC24&lt;=(Config!$C$72*6)),0,Config!$C$70*AC24)</f>
        <v>0</v>
      </c>
      <c r="AD49" s="144">
        <f t="shared" si="13"/>
        <v>0</v>
      </c>
      <c r="AE49" s="143">
        <f>IF((AE24&lt;=(Config!$C$72*6)),0,Config!$C$70*AE24)</f>
        <v>0</v>
      </c>
      <c r="AF49" s="143">
        <f>IF((AF24&lt;=(Config!$C$72*6)),0,Config!$C$70*AF24)</f>
        <v>0</v>
      </c>
      <c r="AG49" s="144">
        <f t="shared" si="14"/>
        <v>0</v>
      </c>
      <c r="AH49" s="143">
        <f>IF((AH24&lt;=(Config!$C$72*6)),0,Config!$C$70*AH24)</f>
        <v>0</v>
      </c>
      <c r="AI49" s="143">
        <f>IF((AI24&lt;=(Config!$C$72*6)),0,Config!$C$70*AI24)</f>
        <v>0</v>
      </c>
      <c r="AJ49" s="144">
        <f t="shared" si="15"/>
        <v>0</v>
      </c>
      <c r="AK49" s="17"/>
    </row>
    <row r="50" ht="15.75" customHeight="1">
      <c r="A50" s="1"/>
      <c r="B50" s="143">
        <f>IF((B25&lt;=Config!$C$72),0,Config!$C$70*B25)</f>
        <v>0</v>
      </c>
      <c r="C50" s="143">
        <f>IF((C25&lt;=Config!$C$72),0,Config!$C$70*C25)</f>
        <v>0</v>
      </c>
      <c r="D50" s="143">
        <f>IF((D25&lt;=Config!$C$72),0,Config!$C$70*D25)</f>
        <v>0</v>
      </c>
      <c r="E50" s="143">
        <f>IF((E25&lt;=Config!$C$72),0,Config!$C$70*E25)</f>
        <v>0</v>
      </c>
      <c r="F50" s="143">
        <f>IF((F25&lt;=Config!$C$72),0,Config!$C$70*F25)</f>
        <v>0</v>
      </c>
      <c r="G50" s="143">
        <f>IF((G25&lt;=Config!$C$72),0,Config!$C$70*G25)</f>
        <v>0</v>
      </c>
      <c r="H50" s="143">
        <f>IF((H25&lt;=Config!$C$72),0,Config!$C$70*H25)</f>
        <v>0</v>
      </c>
      <c r="I50" s="143">
        <f>IF((I25&lt;=Config!$C$72),0,Config!$C$70*I25)</f>
        <v>0</v>
      </c>
      <c r="J50" s="143">
        <f>IF((J25&lt;=Config!$C$72),0,Config!$C$70*J25)</f>
        <v>0</v>
      </c>
      <c r="K50" s="143">
        <f>IF((K25&lt;=Config!$C$72),0,Config!$C$70*K25)</f>
        <v>0</v>
      </c>
      <c r="L50" s="143">
        <f>IF((L25&lt;=Config!$C$72),0,Config!$C$70*L25)</f>
        <v>0</v>
      </c>
      <c r="M50" s="143">
        <f>IF((M25&lt;=Config!$C$72),0,Config!$C$70*M25)</f>
        <v>0</v>
      </c>
      <c r="N50" s="144">
        <f t="shared" si="11"/>
        <v>0</v>
      </c>
      <c r="O50" s="143">
        <f>IF((O25&lt;=Config!$C$72),0,Config!$C$70*O25)</f>
        <v>0</v>
      </c>
      <c r="P50" s="143">
        <f>IF((P25&lt;=Config!$C$72),0,Config!$C$70*P25)</f>
        <v>0</v>
      </c>
      <c r="Q50" s="143">
        <f>IF((Q25&lt;=Config!$C$72),0,Config!$C$70*Q25)</f>
        <v>0</v>
      </c>
      <c r="R50" s="143">
        <f>IF((R25&lt;=Config!$C$72),0,Config!$C$70*R25)</f>
        <v>0</v>
      </c>
      <c r="S50" s="143">
        <f>IF((S25&lt;=Config!$C$72),0,Config!$C$70*S25)</f>
        <v>0</v>
      </c>
      <c r="T50" s="143">
        <f>IF((T25&lt;=Config!$C$72),0,Config!$C$70*T25)</f>
        <v>0</v>
      </c>
      <c r="U50" s="143">
        <f>IF((U25&lt;=Config!$C$72),0,Config!$C$70*U25)</f>
        <v>0</v>
      </c>
      <c r="V50" s="143">
        <f>IF((V25&lt;=Config!$C$72),0,Config!$C$70*V25)</f>
        <v>0</v>
      </c>
      <c r="W50" s="143">
        <f>IF((W25&lt;=Config!$C$72),0,Config!$C$70*W25)</f>
        <v>0</v>
      </c>
      <c r="X50" s="143">
        <f>IF((X25&lt;=Config!$C$72),0,Config!$C$70*X25)</f>
        <v>0</v>
      </c>
      <c r="Y50" s="143">
        <f>IF((Y25&lt;=Config!$C$72),0,Config!$C$70*Y25)</f>
        <v>0</v>
      </c>
      <c r="Z50" s="143">
        <f>IF((Z25&lt;=Config!$C$72),0,Config!$C$70*Z25)</f>
        <v>0</v>
      </c>
      <c r="AA50" s="144">
        <f t="shared" si="12"/>
        <v>0</v>
      </c>
      <c r="AB50" s="143">
        <f>IF((AB25&lt;=(Config!$C$72*6)),0,Config!$C$70*AB25)</f>
        <v>0</v>
      </c>
      <c r="AC50" s="143">
        <f>IF((AC25&lt;=(Config!$C$72*6)),0,Config!$C$70*AC25)</f>
        <v>0</v>
      </c>
      <c r="AD50" s="144">
        <f t="shared" si="13"/>
        <v>0</v>
      </c>
      <c r="AE50" s="143">
        <f>IF((AE25&lt;=(Config!$C$72*6)),0,Config!$C$70*AE25)</f>
        <v>0</v>
      </c>
      <c r="AF50" s="143">
        <f>IF((AF25&lt;=(Config!$C$72*6)),0,Config!$C$70*AF25)</f>
        <v>0</v>
      </c>
      <c r="AG50" s="144">
        <f t="shared" si="14"/>
        <v>0</v>
      </c>
      <c r="AH50" s="143">
        <f>IF((AH25&lt;=(Config!$C$72*6)),0,Config!$C$70*AH25)</f>
        <v>0</v>
      </c>
      <c r="AI50" s="143">
        <f>IF((AI25&lt;=(Config!$C$72*6)),0,Config!$C$70*AI25)</f>
        <v>0</v>
      </c>
      <c r="AJ50" s="144">
        <f t="shared" si="15"/>
        <v>0</v>
      </c>
      <c r="AK50" s="17"/>
    </row>
    <row r="51" ht="15.75" customHeight="1">
      <c r="A51" s="1"/>
      <c r="B51" s="143">
        <f>IF((B26&lt;=Config!$C$72),0,Config!$C$70*B26)</f>
        <v>0</v>
      </c>
      <c r="C51" s="143">
        <f>IF((C26&lt;=Config!$C$72),0,Config!$C$70*C26)</f>
        <v>0</v>
      </c>
      <c r="D51" s="143">
        <f>IF((D26&lt;=Config!$C$72),0,Config!$C$70*D26)</f>
        <v>0</v>
      </c>
      <c r="E51" s="143">
        <f>IF((E26&lt;=Config!$C$72),0,Config!$C$70*E26)</f>
        <v>0</v>
      </c>
      <c r="F51" s="143">
        <f>IF((F26&lt;=Config!$C$72),0,Config!$C$70*F26)</f>
        <v>0</v>
      </c>
      <c r="G51" s="143">
        <f>IF((G26&lt;=Config!$C$72),0,Config!$C$70*G26)</f>
        <v>0</v>
      </c>
      <c r="H51" s="143">
        <f>IF((H26&lt;=Config!$C$72),0,Config!$C$70*H26)</f>
        <v>0</v>
      </c>
      <c r="I51" s="143">
        <f>IF((I26&lt;=Config!$C$72),0,Config!$C$70*I26)</f>
        <v>0</v>
      </c>
      <c r="J51" s="143">
        <f>IF((J26&lt;=Config!$C$72),0,Config!$C$70*J26)</f>
        <v>0</v>
      </c>
      <c r="K51" s="143">
        <f>IF((K26&lt;=Config!$C$72),0,Config!$C$70*K26)</f>
        <v>0</v>
      </c>
      <c r="L51" s="143">
        <f>IF((L26&lt;=Config!$C$72),0,Config!$C$70*L26)</f>
        <v>0</v>
      </c>
      <c r="M51" s="143">
        <f>IF((M26&lt;=Config!$C$72),0,Config!$C$70*M26)</f>
        <v>0</v>
      </c>
      <c r="N51" s="144">
        <f t="shared" si="11"/>
        <v>0</v>
      </c>
      <c r="O51" s="143">
        <f>IF((O26&lt;=Config!$C$72),0,Config!$C$70*O26)</f>
        <v>0</v>
      </c>
      <c r="P51" s="143">
        <f>IF((P26&lt;=Config!$C$72),0,Config!$C$70*P26)</f>
        <v>0</v>
      </c>
      <c r="Q51" s="143">
        <f>IF((Q26&lt;=Config!$C$72),0,Config!$C$70*Q26)</f>
        <v>0</v>
      </c>
      <c r="R51" s="143">
        <f>IF((R26&lt;=Config!$C$72),0,Config!$C$70*R26)</f>
        <v>0</v>
      </c>
      <c r="S51" s="143">
        <f>IF((S26&lt;=Config!$C$72),0,Config!$C$70*S26)</f>
        <v>0</v>
      </c>
      <c r="T51" s="143">
        <f>IF((T26&lt;=Config!$C$72),0,Config!$C$70*T26)</f>
        <v>0</v>
      </c>
      <c r="U51" s="143">
        <f>IF((U26&lt;=Config!$C$72),0,Config!$C$70*U26)</f>
        <v>0</v>
      </c>
      <c r="V51" s="143">
        <f>IF((V26&lt;=Config!$C$72),0,Config!$C$70*V26)</f>
        <v>0</v>
      </c>
      <c r="W51" s="143">
        <f>IF((W26&lt;=Config!$C$72),0,Config!$C$70*W26)</f>
        <v>0</v>
      </c>
      <c r="X51" s="143">
        <f>IF((X26&lt;=Config!$C$72),0,Config!$C$70*X26)</f>
        <v>0</v>
      </c>
      <c r="Y51" s="143">
        <f>IF((Y26&lt;=Config!$C$72),0,Config!$C$70*Y26)</f>
        <v>0</v>
      </c>
      <c r="Z51" s="143">
        <f>IF((Z26&lt;=Config!$C$72),0,Config!$C$70*Z26)</f>
        <v>0</v>
      </c>
      <c r="AA51" s="144">
        <f t="shared" si="12"/>
        <v>0</v>
      </c>
      <c r="AB51" s="143">
        <f>IF((AB26&lt;=(Config!$C$72*6)),0,Config!$C$70*AB26)</f>
        <v>0</v>
      </c>
      <c r="AC51" s="143">
        <f>IF((AC26&lt;=(Config!$C$72*6)),0,Config!$C$70*AC26)</f>
        <v>0</v>
      </c>
      <c r="AD51" s="144">
        <f t="shared" si="13"/>
        <v>0</v>
      </c>
      <c r="AE51" s="143">
        <f>IF((AE26&lt;=(Config!$C$72*6)),0,Config!$C$70*AE26)</f>
        <v>0</v>
      </c>
      <c r="AF51" s="143">
        <f>IF((AF26&lt;=(Config!$C$72*6)),0,Config!$C$70*AF26)</f>
        <v>0</v>
      </c>
      <c r="AG51" s="144">
        <f t="shared" si="14"/>
        <v>0</v>
      </c>
      <c r="AH51" s="143">
        <f>IF((AH26&lt;=(Config!$C$72*6)),0,Config!$C$70*AH26)</f>
        <v>0</v>
      </c>
      <c r="AI51" s="143">
        <f>IF((AI26&lt;=(Config!$C$72*6)),0,Config!$C$70*AI26)</f>
        <v>0</v>
      </c>
      <c r="AJ51" s="144">
        <f t="shared" si="15"/>
        <v>0</v>
      </c>
      <c r="AK51" s="17"/>
    </row>
    <row r="52" ht="15.75" customHeight="1">
      <c r="A52" s="1"/>
      <c r="B52" s="143">
        <f>IF((B27&lt;=Config!$C$72),0,Config!$C$70*B27)</f>
        <v>0</v>
      </c>
      <c r="C52" s="143">
        <f>IF((C27&lt;=Config!$C$72),0,Config!$C$70*C27)</f>
        <v>0</v>
      </c>
      <c r="D52" s="143">
        <f>IF((D27&lt;=Config!$C$72),0,Config!$C$70*D27)</f>
        <v>0</v>
      </c>
      <c r="E52" s="143">
        <f>IF((E27&lt;=Config!$C$72),0,Config!$C$70*E27)</f>
        <v>0</v>
      </c>
      <c r="F52" s="143">
        <f>IF((F27&lt;=Config!$C$72),0,Config!$C$70*F27)</f>
        <v>0</v>
      </c>
      <c r="G52" s="143">
        <f>IF((G27&lt;=Config!$C$72),0,Config!$C$70*G27)</f>
        <v>0</v>
      </c>
      <c r="H52" s="143">
        <f>IF((H27&lt;=Config!$C$72),0,Config!$C$70*H27)</f>
        <v>0</v>
      </c>
      <c r="I52" s="143">
        <f>IF((I27&lt;=Config!$C$72),0,Config!$C$70*I27)</f>
        <v>0</v>
      </c>
      <c r="J52" s="143">
        <f>IF((J27&lt;=Config!$C$72),0,Config!$C$70*J27)</f>
        <v>0</v>
      </c>
      <c r="K52" s="143">
        <f>IF((K27&lt;=Config!$C$72),0,Config!$C$70*K27)</f>
        <v>0</v>
      </c>
      <c r="L52" s="143">
        <f>IF((L27&lt;=Config!$C$72),0,Config!$C$70*L27)</f>
        <v>0</v>
      </c>
      <c r="M52" s="143">
        <f>IF((M27&lt;=Config!$C$72),0,Config!$C$70*M27)</f>
        <v>0</v>
      </c>
      <c r="N52" s="144">
        <f t="shared" si="11"/>
        <v>0</v>
      </c>
      <c r="O52" s="143">
        <f>IF((O27&lt;=Config!$C$72),0,Config!$C$70*O27)</f>
        <v>0</v>
      </c>
      <c r="P52" s="143">
        <f>IF((P27&lt;=Config!$C$72),0,Config!$C$70*P27)</f>
        <v>0</v>
      </c>
      <c r="Q52" s="143">
        <f>IF((Q27&lt;=Config!$C$72),0,Config!$C$70*Q27)</f>
        <v>0</v>
      </c>
      <c r="R52" s="143">
        <f>IF((R27&lt;=Config!$C$72),0,Config!$C$70*R27)</f>
        <v>0</v>
      </c>
      <c r="S52" s="143">
        <f>IF((S27&lt;=Config!$C$72),0,Config!$C$70*S27)</f>
        <v>0</v>
      </c>
      <c r="T52" s="143">
        <f>IF((T27&lt;=Config!$C$72),0,Config!$C$70*T27)</f>
        <v>0</v>
      </c>
      <c r="U52" s="143">
        <f>IF((U27&lt;=Config!$C$72),0,Config!$C$70*U27)</f>
        <v>0</v>
      </c>
      <c r="V52" s="143">
        <f>IF((V27&lt;=Config!$C$72),0,Config!$C$70*V27)</f>
        <v>0</v>
      </c>
      <c r="W52" s="143">
        <f>IF((W27&lt;=Config!$C$72),0,Config!$C$70*W27)</f>
        <v>0</v>
      </c>
      <c r="X52" s="143">
        <f>IF((X27&lt;=Config!$C$72),0,Config!$C$70*X27)</f>
        <v>0</v>
      </c>
      <c r="Y52" s="143">
        <f>IF((Y27&lt;=Config!$C$72),0,Config!$C$70*Y27)</f>
        <v>0</v>
      </c>
      <c r="Z52" s="143">
        <f>IF((Z27&lt;=Config!$C$72),0,Config!$C$70*Z27)</f>
        <v>0</v>
      </c>
      <c r="AA52" s="144">
        <f t="shared" si="12"/>
        <v>0</v>
      </c>
      <c r="AB52" s="143">
        <f>IF((AB27&lt;=(Config!$C$72*6)),0,Config!$C$70*AB27)</f>
        <v>0</v>
      </c>
      <c r="AC52" s="143">
        <f>IF((AC27&lt;=(Config!$C$72*6)),0,Config!$C$70*AC27)</f>
        <v>0</v>
      </c>
      <c r="AD52" s="144">
        <f t="shared" si="13"/>
        <v>0</v>
      </c>
      <c r="AE52" s="143">
        <f>IF((AE27&lt;=(Config!$C$72*6)),0,Config!$C$70*AE27)</f>
        <v>0</v>
      </c>
      <c r="AF52" s="143">
        <f>IF((AF27&lt;=(Config!$C$72*6)),0,Config!$C$70*AF27)</f>
        <v>0</v>
      </c>
      <c r="AG52" s="144">
        <f t="shared" si="14"/>
        <v>0</v>
      </c>
      <c r="AH52" s="143">
        <f>IF((AH27&lt;=(Config!$C$72*6)),0,Config!$C$70*AH27)</f>
        <v>0</v>
      </c>
      <c r="AI52" s="143">
        <f>IF((AI27&lt;=(Config!$C$72*6)),0,Config!$C$70*AI27)</f>
        <v>0</v>
      </c>
      <c r="AJ52" s="144">
        <f t="shared" si="15"/>
        <v>0</v>
      </c>
      <c r="AK52" s="17"/>
    </row>
    <row r="53" ht="15.75" customHeight="1">
      <c r="A53" s="1"/>
      <c r="B53" s="143">
        <f>IF((B28&lt;=Config!$C$72),0,Config!$C$70*B28)</f>
        <v>0</v>
      </c>
      <c r="C53" s="143">
        <f>IF((C28&lt;=Config!$C$72),0,Config!$C$70*C28)</f>
        <v>0</v>
      </c>
      <c r="D53" s="143">
        <f>IF((D28&lt;=Config!$C$72),0,Config!$C$70*D28)</f>
        <v>0</v>
      </c>
      <c r="E53" s="143">
        <f>IF((E28&lt;=Config!$C$72),0,Config!$C$70*E28)</f>
        <v>0</v>
      </c>
      <c r="F53" s="143">
        <f>IF((F28&lt;=Config!$C$72),0,Config!$C$70*F28)</f>
        <v>0</v>
      </c>
      <c r="G53" s="143">
        <f>IF((G28&lt;=Config!$C$72),0,Config!$C$70*G28)</f>
        <v>0</v>
      </c>
      <c r="H53" s="143">
        <f>IF((H28&lt;=Config!$C$72),0,Config!$C$70*H28)</f>
        <v>0</v>
      </c>
      <c r="I53" s="143">
        <f>IF((I28&lt;=Config!$C$72),0,Config!$C$70*I28)</f>
        <v>0</v>
      </c>
      <c r="J53" s="143">
        <f>IF((J28&lt;=Config!$C$72),0,Config!$C$70*J28)</f>
        <v>0</v>
      </c>
      <c r="K53" s="143">
        <f>IF((K28&lt;=Config!$C$72),0,Config!$C$70*K28)</f>
        <v>0</v>
      </c>
      <c r="L53" s="143">
        <f>IF((L28&lt;=Config!$C$72),0,Config!$C$70*L28)</f>
        <v>0</v>
      </c>
      <c r="M53" s="143">
        <f>IF((M28&lt;=Config!$C$72),0,Config!$C$70*M28)</f>
        <v>0</v>
      </c>
      <c r="N53" s="144">
        <f t="shared" si="11"/>
        <v>0</v>
      </c>
      <c r="O53" s="143">
        <f>IF((O28&lt;=Config!$C$72),0,Config!$C$70*O28)</f>
        <v>0</v>
      </c>
      <c r="P53" s="143">
        <f>IF((P28&lt;=Config!$C$72),0,Config!$C$70*P28)</f>
        <v>0</v>
      </c>
      <c r="Q53" s="143">
        <f>IF((Q28&lt;=Config!$C$72),0,Config!$C$70*Q28)</f>
        <v>0</v>
      </c>
      <c r="R53" s="143">
        <f>IF((R28&lt;=Config!$C$72),0,Config!$C$70*R28)</f>
        <v>0</v>
      </c>
      <c r="S53" s="143">
        <f>IF((S28&lt;=Config!$C$72),0,Config!$C$70*S28)</f>
        <v>0</v>
      </c>
      <c r="T53" s="143">
        <f>IF((T28&lt;=Config!$C$72),0,Config!$C$70*T28)</f>
        <v>0</v>
      </c>
      <c r="U53" s="143">
        <f>IF((U28&lt;=Config!$C$72),0,Config!$C$70*U28)</f>
        <v>0</v>
      </c>
      <c r="V53" s="143">
        <f>IF((V28&lt;=Config!$C$72),0,Config!$C$70*V28)</f>
        <v>0</v>
      </c>
      <c r="W53" s="143">
        <f>IF((W28&lt;=Config!$C$72),0,Config!$C$70*W28)</f>
        <v>0</v>
      </c>
      <c r="X53" s="143">
        <f>IF((X28&lt;=Config!$C$72),0,Config!$C$70*X28)</f>
        <v>0</v>
      </c>
      <c r="Y53" s="143">
        <f>IF((Y28&lt;=Config!$C$72),0,Config!$C$70*Y28)</f>
        <v>0</v>
      </c>
      <c r="Z53" s="143">
        <f>IF((Z28&lt;=Config!$C$72),0,Config!$C$70*Z28)</f>
        <v>0</v>
      </c>
      <c r="AA53" s="144">
        <f t="shared" si="12"/>
        <v>0</v>
      </c>
      <c r="AB53" s="143">
        <f>IF((AB28&lt;=(Config!$C$72*6)),0,Config!$C$70*AB28)</f>
        <v>0</v>
      </c>
      <c r="AC53" s="143">
        <f>IF((AC28&lt;=(Config!$C$72*6)),0,Config!$C$70*AC28)</f>
        <v>0</v>
      </c>
      <c r="AD53" s="144">
        <f t="shared" si="13"/>
        <v>0</v>
      </c>
      <c r="AE53" s="143">
        <f>IF((AE28&lt;=(Config!$C$72*6)),0,Config!$C$70*AE28)</f>
        <v>0</v>
      </c>
      <c r="AF53" s="143">
        <f>IF((AF28&lt;=(Config!$C$72*6)),0,Config!$C$70*AF28)</f>
        <v>0</v>
      </c>
      <c r="AG53" s="144">
        <f t="shared" si="14"/>
        <v>0</v>
      </c>
      <c r="AH53" s="143">
        <f>IF((AH28&lt;=(Config!$C$72*6)),0,Config!$C$70*AH28)</f>
        <v>0</v>
      </c>
      <c r="AI53" s="143">
        <f>IF((AI28&lt;=(Config!$C$72*6)),0,Config!$C$70*AI28)</f>
        <v>0</v>
      </c>
      <c r="AJ53" s="144">
        <f t="shared" si="15"/>
        <v>0</v>
      </c>
      <c r="AK53" s="17"/>
    </row>
    <row r="54" ht="15.75" customHeight="1">
      <c r="A54" s="1"/>
      <c r="B54" s="143">
        <f>IF((B29&lt;=Config!$C$72),0,Config!$C$70*B29)</f>
        <v>0</v>
      </c>
      <c r="C54" s="143">
        <f>IF((C29&lt;=Config!$C$72),0,Config!$C$70*C29)</f>
        <v>0</v>
      </c>
      <c r="D54" s="143">
        <f>IF((D29&lt;=Config!$C$72),0,Config!$C$70*D29)</f>
        <v>0</v>
      </c>
      <c r="E54" s="143">
        <f>IF((E29&lt;=Config!$C$72),0,Config!$C$70*E29)</f>
        <v>0</v>
      </c>
      <c r="F54" s="143">
        <f>IF((F29&lt;=Config!$C$72),0,Config!$C$70*F29)</f>
        <v>0</v>
      </c>
      <c r="G54" s="143">
        <f>IF((G29&lt;=Config!$C$72),0,Config!$C$70*G29)</f>
        <v>0</v>
      </c>
      <c r="H54" s="143">
        <f>IF((H29&lt;=Config!$C$72),0,Config!$C$70*H29)</f>
        <v>0</v>
      </c>
      <c r="I54" s="143">
        <f>IF((I29&lt;=Config!$C$72),0,Config!$C$70*I29)</f>
        <v>0</v>
      </c>
      <c r="J54" s="143">
        <f>IF((J29&lt;=Config!$C$72),0,Config!$C$70*J29)</f>
        <v>0</v>
      </c>
      <c r="K54" s="143">
        <f>IF((K29&lt;=Config!$C$72),0,Config!$C$70*K29)</f>
        <v>0</v>
      </c>
      <c r="L54" s="143">
        <f>IF((L29&lt;=Config!$C$72),0,Config!$C$70*L29)</f>
        <v>0</v>
      </c>
      <c r="M54" s="143">
        <f>IF((M29&lt;=Config!$C$72),0,Config!$C$70*M29)</f>
        <v>0</v>
      </c>
      <c r="N54" s="144">
        <f t="shared" si="11"/>
        <v>0</v>
      </c>
      <c r="O54" s="143">
        <f>IF((O29&lt;=Config!$C$72),0,Config!$C$70*O29)</f>
        <v>0</v>
      </c>
      <c r="P54" s="143">
        <f>IF((P29&lt;=Config!$C$72),0,Config!$C$70*P29)</f>
        <v>0</v>
      </c>
      <c r="Q54" s="143">
        <f>IF((Q29&lt;=Config!$C$72),0,Config!$C$70*Q29)</f>
        <v>0</v>
      </c>
      <c r="R54" s="143">
        <f>IF((R29&lt;=Config!$C$72),0,Config!$C$70*R29)</f>
        <v>0</v>
      </c>
      <c r="S54" s="143">
        <f>IF((S29&lt;=Config!$C$72),0,Config!$C$70*S29)</f>
        <v>0</v>
      </c>
      <c r="T54" s="143">
        <f>IF((T29&lt;=Config!$C$72),0,Config!$C$70*T29)</f>
        <v>0</v>
      </c>
      <c r="U54" s="143">
        <f>IF((U29&lt;=Config!$C$72),0,Config!$C$70*U29)</f>
        <v>0</v>
      </c>
      <c r="V54" s="143">
        <f>IF((V29&lt;=Config!$C$72),0,Config!$C$70*V29)</f>
        <v>0</v>
      </c>
      <c r="W54" s="143">
        <f>IF((W29&lt;=Config!$C$72),0,Config!$C$70*W29)</f>
        <v>0</v>
      </c>
      <c r="X54" s="143">
        <f>IF((X29&lt;=Config!$C$72),0,Config!$C$70*X29)</f>
        <v>0</v>
      </c>
      <c r="Y54" s="143">
        <f>IF((Y29&lt;=Config!$C$72),0,Config!$C$70*Y29)</f>
        <v>0</v>
      </c>
      <c r="Z54" s="143">
        <f>IF((Z29&lt;=Config!$C$72),0,Config!$C$70*Z29)</f>
        <v>0</v>
      </c>
      <c r="AA54" s="144">
        <f t="shared" si="12"/>
        <v>0</v>
      </c>
      <c r="AB54" s="143">
        <f>IF((AB29&lt;=(Config!$C$72*6)),0,Config!$C$70*AB29)</f>
        <v>0</v>
      </c>
      <c r="AC54" s="143">
        <f>IF((AC29&lt;=(Config!$C$72*6)),0,Config!$C$70*AC29)</f>
        <v>0</v>
      </c>
      <c r="AD54" s="144">
        <f t="shared" si="13"/>
        <v>0</v>
      </c>
      <c r="AE54" s="143">
        <f>IF((AE29&lt;=(Config!$C$72*6)),0,Config!$C$70*AE29)</f>
        <v>0</v>
      </c>
      <c r="AF54" s="143">
        <f>IF((AF29&lt;=(Config!$C$72*6)),0,Config!$C$70*AF29)</f>
        <v>0</v>
      </c>
      <c r="AG54" s="144">
        <f t="shared" si="14"/>
        <v>0</v>
      </c>
      <c r="AH54" s="143">
        <f>IF((AH29&lt;=(Config!$C$72*6)),0,Config!$C$70*AH29)</f>
        <v>0</v>
      </c>
      <c r="AI54" s="143">
        <f>IF((AI29&lt;=(Config!$C$72*6)),0,Config!$C$70*AI29)</f>
        <v>0</v>
      </c>
      <c r="AJ54" s="144">
        <f t="shared" si="15"/>
        <v>0</v>
      </c>
      <c r="AK54" s="17"/>
    </row>
    <row r="55" ht="15.75" customHeight="1">
      <c r="A55" s="1"/>
      <c r="B55" s="141">
        <f>IF((B30&lt;=Config!$C$72),0,Config!$C$70*B30)</f>
        <v>0</v>
      </c>
      <c r="C55" s="141">
        <f>IF((C30&lt;=Config!$C$72),0,Config!$C$70*C30)</f>
        <v>0</v>
      </c>
      <c r="D55" s="141">
        <f>IF((D30&lt;=Config!$C$72),0,Config!$C$70*D30)</f>
        <v>0</v>
      </c>
      <c r="E55" s="141">
        <f>IF((E30&lt;=Config!$C$72),0,Config!$C$70*E30)</f>
        <v>0</v>
      </c>
      <c r="F55" s="141">
        <f>IF((F30&lt;=Config!$C$72),0,Config!$C$70*F30)</f>
        <v>0</v>
      </c>
      <c r="G55" s="141">
        <f>IF((G30&lt;=Config!$C$72),0,Config!$C$70*G30)</f>
        <v>0</v>
      </c>
      <c r="H55" s="141">
        <f>IF((H30&lt;=Config!$C$72),0,Config!$C$70*H30)</f>
        <v>0</v>
      </c>
      <c r="I55" s="141">
        <f>IF((I30&lt;=Config!$C$72),0,Config!$C$70*I30)</f>
        <v>0</v>
      </c>
      <c r="J55" s="141">
        <f>IF((J30&lt;=Config!$C$72),0,Config!$C$70*J30)</f>
        <v>0</v>
      </c>
      <c r="K55" s="141">
        <f>IF((K30&lt;=Config!$C$72),0,Config!$C$70*K30)</f>
        <v>0</v>
      </c>
      <c r="L55" s="141">
        <f>IF((L30&lt;=Config!$C$72),0,Config!$C$70*L30)</f>
        <v>0</v>
      </c>
      <c r="M55" s="141">
        <f>IF((M30&lt;=Config!$C$72),0,Config!$C$70*M30)</f>
        <v>0</v>
      </c>
      <c r="N55" s="142">
        <f t="shared" si="11"/>
        <v>0</v>
      </c>
      <c r="O55" s="141">
        <f>IF((O30&lt;=Config!$C$72),0,Config!$C$70*O30)</f>
        <v>0</v>
      </c>
      <c r="P55" s="141">
        <f>IF((P30&lt;=Config!$C$72),0,Config!$C$70*P30)</f>
        <v>0</v>
      </c>
      <c r="Q55" s="141">
        <f>IF((Q30&lt;=Config!$C$72),0,Config!$C$70*Q30)</f>
        <v>0</v>
      </c>
      <c r="R55" s="141">
        <f>IF((R30&lt;=Config!$C$72),0,Config!$C$70*R30)</f>
        <v>0</v>
      </c>
      <c r="S55" s="141">
        <f>IF((S30&lt;=Config!$C$72),0,Config!$C$70*S30)</f>
        <v>0</v>
      </c>
      <c r="T55" s="141">
        <f>IF((T30&lt;=Config!$C$72),0,Config!$C$70*T30)</f>
        <v>0</v>
      </c>
      <c r="U55" s="141">
        <f>IF((U30&lt;=Config!$C$72),0,Config!$C$70*U30)</f>
        <v>0</v>
      </c>
      <c r="V55" s="141">
        <f>IF((V30&lt;=Config!$C$72),0,Config!$C$70*V30)</f>
        <v>0</v>
      </c>
      <c r="W55" s="141">
        <f>IF((W30&lt;=Config!$C$72),0,Config!$C$70*W30)</f>
        <v>0</v>
      </c>
      <c r="X55" s="141">
        <f>IF((X30&lt;=Config!$C$72),0,Config!$C$70*X30)</f>
        <v>0</v>
      </c>
      <c r="Y55" s="141">
        <f>IF((Y30&lt;=Config!$C$72),0,Config!$C$70*Y30)</f>
        <v>0</v>
      </c>
      <c r="Z55" s="141">
        <f>IF((Z30&lt;=Config!$C$72),0,Config!$C$70*Z30)</f>
        <v>0</v>
      </c>
      <c r="AA55" s="142">
        <f t="shared" si="12"/>
        <v>0</v>
      </c>
      <c r="AB55" s="141">
        <f>IF((AB30&lt;=(Config!$C$72*6)),0,Config!$C$70*AB30)</f>
        <v>0</v>
      </c>
      <c r="AC55" s="141">
        <f>IF((AC30&lt;=(Config!$C$72*6)),0,Config!$C$70*AC30)</f>
        <v>0</v>
      </c>
      <c r="AD55" s="142">
        <f t="shared" si="13"/>
        <v>0</v>
      </c>
      <c r="AE55" s="141">
        <f>IF((AE30&lt;=(Config!$C$72*6)),0,Config!$C$70*AE30)</f>
        <v>0</v>
      </c>
      <c r="AF55" s="141">
        <f>IF((AF30&lt;=(Config!$C$72*6)),0,Config!$C$70*AF30)</f>
        <v>0</v>
      </c>
      <c r="AG55" s="142">
        <f t="shared" si="14"/>
        <v>0</v>
      </c>
      <c r="AH55" s="141">
        <f>IF((AH30&lt;=(Config!$C$72*6)),0,Config!$C$70*AH30)</f>
        <v>0</v>
      </c>
      <c r="AI55" s="141">
        <f>IF((AI30&lt;=(Config!$C$72*6)),0,Config!$C$70*AI30)</f>
        <v>0</v>
      </c>
      <c r="AJ55" s="142">
        <f t="shared" si="15"/>
        <v>0</v>
      </c>
      <c r="AK55" s="17"/>
    </row>
    <row r="56" ht="15.75" customHeight="1">
      <c r="A56" s="1"/>
      <c r="B56" s="143">
        <f t="shared" ref="B56:AJ56" si="16">SUM(B36:B55)</f>
        <v>494000</v>
      </c>
      <c r="C56" s="143">
        <f t="shared" si="16"/>
        <v>494000</v>
      </c>
      <c r="D56" s="143">
        <f t="shared" si="16"/>
        <v>494000</v>
      </c>
      <c r="E56" s="143">
        <f t="shared" si="16"/>
        <v>494000</v>
      </c>
      <c r="F56" s="143">
        <f t="shared" si="16"/>
        <v>494000</v>
      </c>
      <c r="G56" s="143">
        <f t="shared" si="16"/>
        <v>769500</v>
      </c>
      <c r="H56" s="143">
        <f t="shared" si="16"/>
        <v>769500</v>
      </c>
      <c r="I56" s="143">
        <f t="shared" si="16"/>
        <v>769500</v>
      </c>
      <c r="J56" s="143">
        <f t="shared" si="16"/>
        <v>769500</v>
      </c>
      <c r="K56" s="143">
        <f t="shared" si="16"/>
        <v>769500</v>
      </c>
      <c r="L56" s="143">
        <f t="shared" si="16"/>
        <v>769500</v>
      </c>
      <c r="M56" s="143">
        <f t="shared" si="16"/>
        <v>769500</v>
      </c>
      <c r="N56" s="143">
        <f t="shared" si="16"/>
        <v>7856500</v>
      </c>
      <c r="O56" s="143">
        <f t="shared" si="16"/>
        <v>1393333.333</v>
      </c>
      <c r="P56" s="143">
        <f t="shared" si="16"/>
        <v>1393333.333</v>
      </c>
      <c r="Q56" s="143">
        <f t="shared" si="16"/>
        <v>1393333.333</v>
      </c>
      <c r="R56" s="143">
        <f t="shared" si="16"/>
        <v>1393333.333</v>
      </c>
      <c r="S56" s="143">
        <f t="shared" si="16"/>
        <v>1393333.333</v>
      </c>
      <c r="T56" s="143">
        <f t="shared" si="16"/>
        <v>1545333.333</v>
      </c>
      <c r="U56" s="143">
        <f t="shared" si="16"/>
        <v>1545333.333</v>
      </c>
      <c r="V56" s="143">
        <f t="shared" si="16"/>
        <v>1545333.333</v>
      </c>
      <c r="W56" s="143">
        <f t="shared" si="16"/>
        <v>1545333.333</v>
      </c>
      <c r="X56" s="143">
        <f t="shared" si="16"/>
        <v>1545333.333</v>
      </c>
      <c r="Y56" s="143">
        <f t="shared" si="16"/>
        <v>1545333.333</v>
      </c>
      <c r="Z56" s="143">
        <f t="shared" si="16"/>
        <v>1545333.333</v>
      </c>
      <c r="AA56" s="143">
        <f t="shared" si="16"/>
        <v>17784000</v>
      </c>
      <c r="AB56" s="143">
        <f t="shared" si="16"/>
        <v>16093000</v>
      </c>
      <c r="AC56" s="143">
        <f t="shared" si="16"/>
        <v>17575000</v>
      </c>
      <c r="AD56" s="143">
        <f t="shared" si="16"/>
        <v>33668000</v>
      </c>
      <c r="AE56" s="143">
        <f t="shared" si="16"/>
        <v>0</v>
      </c>
      <c r="AF56" s="143">
        <f t="shared" si="16"/>
        <v>0</v>
      </c>
      <c r="AG56" s="143">
        <f t="shared" si="16"/>
        <v>0</v>
      </c>
      <c r="AH56" s="143">
        <f t="shared" si="16"/>
        <v>0</v>
      </c>
      <c r="AI56" s="143">
        <f t="shared" si="16"/>
        <v>0</v>
      </c>
      <c r="AJ56" s="143">
        <f t="shared" si="16"/>
        <v>0</v>
      </c>
      <c r="AK56" s="17"/>
    </row>
    <row r="57" ht="15.75" customHeight="1">
      <c r="A57" s="1"/>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row>
    <row r="58" ht="15.75" customHeight="1">
      <c r="A58" s="1"/>
      <c r="B58" s="137" t="s">
        <v>102</v>
      </c>
      <c r="C58" s="22"/>
      <c r="D58" s="22"/>
      <c r="E58" s="22"/>
      <c r="F58" s="22"/>
      <c r="G58" s="22"/>
      <c r="H58" s="22"/>
      <c r="I58" s="22"/>
      <c r="J58" s="22"/>
      <c r="K58" s="22"/>
      <c r="L58" s="22"/>
      <c r="M58" s="22"/>
      <c r="N58" s="23"/>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7"/>
    </row>
    <row r="59" ht="15.75" customHeight="1">
      <c r="A59" s="1"/>
      <c r="B59" s="137" t="s">
        <v>77</v>
      </c>
      <c r="C59" s="22"/>
      <c r="D59" s="22"/>
      <c r="E59" s="22"/>
      <c r="F59" s="22"/>
      <c r="G59" s="22"/>
      <c r="H59" s="22"/>
      <c r="I59" s="22"/>
      <c r="J59" s="22"/>
      <c r="K59" s="22"/>
      <c r="L59" s="22"/>
      <c r="M59" s="22"/>
      <c r="N59" s="23"/>
      <c r="O59" s="137" t="s">
        <v>78</v>
      </c>
      <c r="P59" s="22"/>
      <c r="Q59" s="22"/>
      <c r="R59" s="22"/>
      <c r="S59" s="22"/>
      <c r="T59" s="22"/>
      <c r="U59" s="22"/>
      <c r="V59" s="22"/>
      <c r="W59" s="22"/>
      <c r="X59" s="22"/>
      <c r="Y59" s="22"/>
      <c r="Z59" s="22"/>
      <c r="AA59" s="23"/>
      <c r="AB59" s="137" t="s">
        <v>79</v>
      </c>
      <c r="AC59" s="22"/>
      <c r="AD59" s="23"/>
      <c r="AE59" s="137" t="s">
        <v>80</v>
      </c>
      <c r="AF59" s="22"/>
      <c r="AG59" s="23"/>
      <c r="AH59" s="137" t="s">
        <v>81</v>
      </c>
      <c r="AI59" s="22"/>
      <c r="AJ59" s="23"/>
      <c r="AK59" s="17"/>
    </row>
    <row r="60" ht="15.75" customHeight="1">
      <c r="A60" s="1"/>
      <c r="B60" s="124">
        <f>Config!$C$7</f>
        <v>45505</v>
      </c>
      <c r="C60" s="124">
        <f t="shared" ref="C60:M60" si="17">DATE(YEAR(B60),MONTH(B60)+1,DAY(B60))</f>
        <v>45536</v>
      </c>
      <c r="D60" s="124">
        <f t="shared" si="17"/>
        <v>45566</v>
      </c>
      <c r="E60" s="124">
        <f t="shared" si="17"/>
        <v>45597</v>
      </c>
      <c r="F60" s="124">
        <f t="shared" si="17"/>
        <v>45627</v>
      </c>
      <c r="G60" s="124">
        <f t="shared" si="17"/>
        <v>45658</v>
      </c>
      <c r="H60" s="124">
        <f t="shared" si="17"/>
        <v>45689</v>
      </c>
      <c r="I60" s="124">
        <f t="shared" si="17"/>
        <v>45717</v>
      </c>
      <c r="J60" s="124">
        <f t="shared" si="17"/>
        <v>45748</v>
      </c>
      <c r="K60" s="124">
        <f t="shared" si="17"/>
        <v>45778</v>
      </c>
      <c r="L60" s="124">
        <f t="shared" si="17"/>
        <v>45809</v>
      </c>
      <c r="M60" s="124">
        <f t="shared" si="17"/>
        <v>45839</v>
      </c>
      <c r="N60" s="139" t="s">
        <v>100</v>
      </c>
      <c r="O60" s="124">
        <f>DATE(YEAR(M60),MONTH(M60)+1,DAY(M60))</f>
        <v>45870</v>
      </c>
      <c r="P60" s="124">
        <f t="shared" ref="P60:Z60" si="18">DATE(YEAR(O60),MONTH(O60)+1,DAY(O60))</f>
        <v>45901</v>
      </c>
      <c r="Q60" s="124">
        <f t="shared" si="18"/>
        <v>45931</v>
      </c>
      <c r="R60" s="124">
        <f t="shared" si="18"/>
        <v>45962</v>
      </c>
      <c r="S60" s="124">
        <f t="shared" si="18"/>
        <v>45992</v>
      </c>
      <c r="T60" s="124">
        <f t="shared" si="18"/>
        <v>46023</v>
      </c>
      <c r="U60" s="124">
        <f t="shared" si="18"/>
        <v>46054</v>
      </c>
      <c r="V60" s="124">
        <f t="shared" si="18"/>
        <v>46082</v>
      </c>
      <c r="W60" s="124">
        <f t="shared" si="18"/>
        <v>46113</v>
      </c>
      <c r="X60" s="124">
        <f t="shared" si="18"/>
        <v>46143</v>
      </c>
      <c r="Y60" s="124">
        <f t="shared" si="18"/>
        <v>46174</v>
      </c>
      <c r="Z60" s="124">
        <f t="shared" si="18"/>
        <v>46204</v>
      </c>
      <c r="AA60" s="139" t="s">
        <v>100</v>
      </c>
      <c r="AB60" s="140" t="s">
        <v>85</v>
      </c>
      <c r="AC60" s="140" t="s">
        <v>86</v>
      </c>
      <c r="AD60" s="139" t="s">
        <v>100</v>
      </c>
      <c r="AE60" s="140" t="s">
        <v>85</v>
      </c>
      <c r="AF60" s="140" t="s">
        <v>86</v>
      </c>
      <c r="AG60" s="139" t="s">
        <v>100</v>
      </c>
      <c r="AH60" s="140" t="s">
        <v>85</v>
      </c>
      <c r="AI60" s="140" t="s">
        <v>86</v>
      </c>
      <c r="AJ60" s="139" t="s">
        <v>100</v>
      </c>
      <c r="AK60" s="17"/>
    </row>
    <row r="61" ht="15.75" customHeight="1">
      <c r="A61" s="1"/>
      <c r="B61" s="143">
        <f t="shared" ref="B61:M61" si="19">B11+B36</f>
        <v>0</v>
      </c>
      <c r="C61" s="143">
        <f t="shared" si="19"/>
        <v>0</v>
      </c>
      <c r="D61" s="143">
        <f t="shared" si="19"/>
        <v>0</v>
      </c>
      <c r="E61" s="143">
        <f t="shared" si="19"/>
        <v>0</v>
      </c>
      <c r="F61" s="143">
        <f t="shared" si="19"/>
        <v>0</v>
      </c>
      <c r="G61" s="143">
        <f t="shared" si="19"/>
        <v>0</v>
      </c>
      <c r="H61" s="143">
        <f t="shared" si="19"/>
        <v>0</v>
      </c>
      <c r="I61" s="143">
        <f t="shared" si="19"/>
        <v>0</v>
      </c>
      <c r="J61" s="143">
        <f t="shared" si="19"/>
        <v>0</v>
      </c>
      <c r="K61" s="143">
        <f t="shared" si="19"/>
        <v>0</v>
      </c>
      <c r="L61" s="143">
        <f t="shared" si="19"/>
        <v>0</v>
      </c>
      <c r="M61" s="143">
        <f t="shared" si="19"/>
        <v>0</v>
      </c>
      <c r="N61" s="144">
        <f t="shared" ref="N61:N80" si="25">SUM(B61:M61)</f>
        <v>0</v>
      </c>
      <c r="O61" s="143">
        <f t="shared" ref="O61:Z61" si="20">O11+O36</f>
        <v>0</v>
      </c>
      <c r="P61" s="143">
        <f t="shared" si="20"/>
        <v>0</v>
      </c>
      <c r="Q61" s="143">
        <f t="shared" si="20"/>
        <v>0</v>
      </c>
      <c r="R61" s="143">
        <f t="shared" si="20"/>
        <v>0</v>
      </c>
      <c r="S61" s="143">
        <f t="shared" si="20"/>
        <v>0</v>
      </c>
      <c r="T61" s="143">
        <f t="shared" si="20"/>
        <v>0</v>
      </c>
      <c r="U61" s="143">
        <f t="shared" si="20"/>
        <v>0</v>
      </c>
      <c r="V61" s="143">
        <f t="shared" si="20"/>
        <v>0</v>
      </c>
      <c r="W61" s="143">
        <f t="shared" si="20"/>
        <v>0</v>
      </c>
      <c r="X61" s="143">
        <f t="shared" si="20"/>
        <v>0</v>
      </c>
      <c r="Y61" s="143">
        <f t="shared" si="20"/>
        <v>0</v>
      </c>
      <c r="Z61" s="143">
        <f t="shared" si="20"/>
        <v>0</v>
      </c>
      <c r="AA61" s="144">
        <f t="shared" ref="AA61:AA80" si="27">SUM(O61:Z61)</f>
        <v>0</v>
      </c>
      <c r="AB61" s="143">
        <f t="shared" ref="AB61:AC61" si="21">AB11+AB36</f>
        <v>0</v>
      </c>
      <c r="AC61" s="143">
        <f t="shared" si="21"/>
        <v>0</v>
      </c>
      <c r="AD61" s="144">
        <f t="shared" ref="AD61:AD80" si="29">SUM(AB61:AC61)</f>
        <v>0</v>
      </c>
      <c r="AE61" s="143">
        <f t="shared" ref="AE61:AF61" si="22">AE11+AE36</f>
        <v>0</v>
      </c>
      <c r="AF61" s="143">
        <f t="shared" si="22"/>
        <v>0</v>
      </c>
      <c r="AG61" s="144">
        <f t="shared" ref="AG61:AG80" si="31">SUM(AE61:AF61)</f>
        <v>0</v>
      </c>
      <c r="AH61" s="143">
        <f t="shared" ref="AH61:AI61" si="23">AH11+AH36</f>
        <v>0</v>
      </c>
      <c r="AI61" s="143">
        <f t="shared" si="23"/>
        <v>0</v>
      </c>
      <c r="AJ61" s="144">
        <f t="shared" ref="AJ61:AJ80" si="33">SUM(AH61:AI61)</f>
        <v>0</v>
      </c>
      <c r="AK61" s="17"/>
    </row>
    <row r="62" ht="15.75" customHeight="1">
      <c r="A62" s="1"/>
      <c r="B62" s="143">
        <f t="shared" ref="B62:M62" si="24">B12+B37</f>
        <v>0</v>
      </c>
      <c r="C62" s="143">
        <f t="shared" si="24"/>
        <v>0</v>
      </c>
      <c r="D62" s="143">
        <f t="shared" si="24"/>
        <v>0</v>
      </c>
      <c r="E62" s="143">
        <f t="shared" si="24"/>
        <v>0</v>
      </c>
      <c r="F62" s="143">
        <f t="shared" si="24"/>
        <v>0</v>
      </c>
      <c r="G62" s="143">
        <f t="shared" si="24"/>
        <v>0</v>
      </c>
      <c r="H62" s="143">
        <f t="shared" si="24"/>
        <v>0</v>
      </c>
      <c r="I62" s="143">
        <f t="shared" si="24"/>
        <v>0</v>
      </c>
      <c r="J62" s="143">
        <f t="shared" si="24"/>
        <v>0</v>
      </c>
      <c r="K62" s="143">
        <f t="shared" si="24"/>
        <v>0</v>
      </c>
      <c r="L62" s="143">
        <f t="shared" si="24"/>
        <v>0</v>
      </c>
      <c r="M62" s="143">
        <f t="shared" si="24"/>
        <v>0</v>
      </c>
      <c r="N62" s="144">
        <f t="shared" si="25"/>
        <v>0</v>
      </c>
      <c r="O62" s="143">
        <f t="shared" ref="O62:Z62" si="26">O12+O37</f>
        <v>0</v>
      </c>
      <c r="P62" s="143">
        <f t="shared" si="26"/>
        <v>0</v>
      </c>
      <c r="Q62" s="143">
        <f t="shared" si="26"/>
        <v>0</v>
      </c>
      <c r="R62" s="143">
        <f t="shared" si="26"/>
        <v>0</v>
      </c>
      <c r="S62" s="143">
        <f t="shared" si="26"/>
        <v>0</v>
      </c>
      <c r="T62" s="143">
        <f t="shared" si="26"/>
        <v>0</v>
      </c>
      <c r="U62" s="143">
        <f t="shared" si="26"/>
        <v>0</v>
      </c>
      <c r="V62" s="143">
        <f t="shared" si="26"/>
        <v>0</v>
      </c>
      <c r="W62" s="143">
        <f t="shared" si="26"/>
        <v>0</v>
      </c>
      <c r="X62" s="143">
        <f t="shared" si="26"/>
        <v>0</v>
      </c>
      <c r="Y62" s="143">
        <f t="shared" si="26"/>
        <v>0</v>
      </c>
      <c r="Z62" s="143">
        <f t="shared" si="26"/>
        <v>0</v>
      </c>
      <c r="AA62" s="144">
        <f t="shared" si="27"/>
        <v>0</v>
      </c>
      <c r="AB62" s="143">
        <f t="shared" ref="AB62:AC62" si="28">AB12+AB37</f>
        <v>0</v>
      </c>
      <c r="AC62" s="143">
        <f t="shared" si="28"/>
        <v>0</v>
      </c>
      <c r="AD62" s="144">
        <f t="shared" si="29"/>
        <v>0</v>
      </c>
      <c r="AE62" s="143">
        <f t="shared" ref="AE62:AF62" si="30">AE12+AE37</f>
        <v>0</v>
      </c>
      <c r="AF62" s="143">
        <f t="shared" si="30"/>
        <v>0</v>
      </c>
      <c r="AG62" s="144">
        <f t="shared" si="31"/>
        <v>0</v>
      </c>
      <c r="AH62" s="143">
        <f t="shared" ref="AH62:AI62" si="32">AH12+AH37</f>
        <v>0</v>
      </c>
      <c r="AI62" s="143">
        <f t="shared" si="32"/>
        <v>0</v>
      </c>
      <c r="AJ62" s="144">
        <f t="shared" si="33"/>
        <v>0</v>
      </c>
      <c r="AK62" s="17"/>
    </row>
    <row r="63" ht="15.75" customHeight="1">
      <c r="A63" s="1"/>
      <c r="B63" s="143">
        <f t="shared" ref="B63:M63" si="34">B13+B38</f>
        <v>1547000</v>
      </c>
      <c r="C63" s="143">
        <f t="shared" si="34"/>
        <v>1547000</v>
      </c>
      <c r="D63" s="143">
        <f t="shared" si="34"/>
        <v>1547000</v>
      </c>
      <c r="E63" s="143">
        <f t="shared" si="34"/>
        <v>1547000</v>
      </c>
      <c r="F63" s="143">
        <f t="shared" si="34"/>
        <v>1547000</v>
      </c>
      <c r="G63" s="143">
        <f t="shared" si="34"/>
        <v>1547000</v>
      </c>
      <c r="H63" s="143">
        <f t="shared" si="34"/>
        <v>1547000</v>
      </c>
      <c r="I63" s="143">
        <f t="shared" si="34"/>
        <v>1547000</v>
      </c>
      <c r="J63" s="143">
        <f t="shared" si="34"/>
        <v>1547000</v>
      </c>
      <c r="K63" s="143">
        <f t="shared" si="34"/>
        <v>1547000</v>
      </c>
      <c r="L63" s="143">
        <f t="shared" si="34"/>
        <v>1547000</v>
      </c>
      <c r="M63" s="143">
        <f t="shared" si="34"/>
        <v>1547000</v>
      </c>
      <c r="N63" s="144">
        <f t="shared" si="25"/>
        <v>18564000</v>
      </c>
      <c r="O63" s="143">
        <f t="shared" ref="O63:Z63" si="35">O13+O38</f>
        <v>3113833.333</v>
      </c>
      <c r="P63" s="143">
        <f t="shared" si="35"/>
        <v>3113833.333</v>
      </c>
      <c r="Q63" s="143">
        <f t="shared" si="35"/>
        <v>3113833.333</v>
      </c>
      <c r="R63" s="143">
        <f t="shared" si="35"/>
        <v>3113833.333</v>
      </c>
      <c r="S63" s="143">
        <f t="shared" si="35"/>
        <v>3113833.333</v>
      </c>
      <c r="T63" s="143">
        <f t="shared" si="35"/>
        <v>3113833.333</v>
      </c>
      <c r="U63" s="143">
        <f t="shared" si="35"/>
        <v>3113833.333</v>
      </c>
      <c r="V63" s="143">
        <f t="shared" si="35"/>
        <v>3113833.333</v>
      </c>
      <c r="W63" s="143">
        <f t="shared" si="35"/>
        <v>3113833.333</v>
      </c>
      <c r="X63" s="143">
        <f t="shared" si="35"/>
        <v>3113833.333</v>
      </c>
      <c r="Y63" s="143">
        <f t="shared" si="35"/>
        <v>3113833.333</v>
      </c>
      <c r="Z63" s="143">
        <f t="shared" si="35"/>
        <v>3113833.333</v>
      </c>
      <c r="AA63" s="144">
        <f t="shared" si="27"/>
        <v>37366000</v>
      </c>
      <c r="AB63" s="143">
        <f t="shared" ref="AB63:AC63" si="36">AB13+AB38</f>
        <v>28381500</v>
      </c>
      <c r="AC63" s="143">
        <f t="shared" si="36"/>
        <v>28381500</v>
      </c>
      <c r="AD63" s="144">
        <f t="shared" si="29"/>
        <v>56763000</v>
      </c>
      <c r="AE63" s="143">
        <f t="shared" ref="AE63:AF63" si="37">AE13+AE38</f>
        <v>0</v>
      </c>
      <c r="AF63" s="143">
        <f t="shared" si="37"/>
        <v>0</v>
      </c>
      <c r="AG63" s="144">
        <f t="shared" si="31"/>
        <v>0</v>
      </c>
      <c r="AH63" s="143">
        <f t="shared" ref="AH63:AI63" si="38">AH13+AH38</f>
        <v>0</v>
      </c>
      <c r="AI63" s="143">
        <f t="shared" si="38"/>
        <v>0</v>
      </c>
      <c r="AJ63" s="144">
        <f t="shared" si="33"/>
        <v>0</v>
      </c>
      <c r="AK63" s="17"/>
    </row>
    <row r="64" ht="15.75" customHeight="1">
      <c r="A64" s="1"/>
      <c r="B64" s="143">
        <f t="shared" ref="B64:M64" si="39">B14+B39</f>
        <v>1547000</v>
      </c>
      <c r="C64" s="143">
        <f t="shared" si="39"/>
        <v>1547000</v>
      </c>
      <c r="D64" s="143">
        <f t="shared" si="39"/>
        <v>1547000</v>
      </c>
      <c r="E64" s="143">
        <f t="shared" si="39"/>
        <v>1547000</v>
      </c>
      <c r="F64" s="143">
        <f t="shared" si="39"/>
        <v>1547000</v>
      </c>
      <c r="G64" s="143">
        <f t="shared" si="39"/>
        <v>1547000</v>
      </c>
      <c r="H64" s="143">
        <f t="shared" si="39"/>
        <v>1547000</v>
      </c>
      <c r="I64" s="143">
        <f t="shared" si="39"/>
        <v>1547000</v>
      </c>
      <c r="J64" s="143">
        <f t="shared" si="39"/>
        <v>1547000</v>
      </c>
      <c r="K64" s="143">
        <f t="shared" si="39"/>
        <v>1547000</v>
      </c>
      <c r="L64" s="143">
        <f t="shared" si="39"/>
        <v>1547000</v>
      </c>
      <c r="M64" s="143">
        <f t="shared" si="39"/>
        <v>1547000</v>
      </c>
      <c r="N64" s="144">
        <f t="shared" si="25"/>
        <v>18564000</v>
      </c>
      <c r="O64" s="143">
        <f t="shared" ref="O64:Z64" si="40">O14+O39</f>
        <v>3113833.333</v>
      </c>
      <c r="P64" s="143">
        <f t="shared" si="40"/>
        <v>3113833.333</v>
      </c>
      <c r="Q64" s="143">
        <f t="shared" si="40"/>
        <v>3113833.333</v>
      </c>
      <c r="R64" s="143">
        <f t="shared" si="40"/>
        <v>3113833.333</v>
      </c>
      <c r="S64" s="143">
        <f t="shared" si="40"/>
        <v>3113833.333</v>
      </c>
      <c r="T64" s="143">
        <f t="shared" si="40"/>
        <v>3113833.333</v>
      </c>
      <c r="U64" s="143">
        <f t="shared" si="40"/>
        <v>3113833.333</v>
      </c>
      <c r="V64" s="143">
        <f t="shared" si="40"/>
        <v>3113833.333</v>
      </c>
      <c r="W64" s="143">
        <f t="shared" si="40"/>
        <v>3113833.333</v>
      </c>
      <c r="X64" s="143">
        <f t="shared" si="40"/>
        <v>3113833.333</v>
      </c>
      <c r="Y64" s="143">
        <f t="shared" si="40"/>
        <v>3113833.333</v>
      </c>
      <c r="Z64" s="143">
        <f t="shared" si="40"/>
        <v>3113833.333</v>
      </c>
      <c r="AA64" s="144">
        <f t="shared" si="27"/>
        <v>37366000</v>
      </c>
      <c r="AB64" s="143">
        <f t="shared" ref="AB64:AC64" si="41">AB14+AB39</f>
        <v>28381500</v>
      </c>
      <c r="AC64" s="143">
        <f t="shared" si="41"/>
        <v>28381500</v>
      </c>
      <c r="AD64" s="144">
        <f t="shared" si="29"/>
        <v>56763000</v>
      </c>
      <c r="AE64" s="143">
        <f t="shared" ref="AE64:AF64" si="42">AE14+AE39</f>
        <v>0</v>
      </c>
      <c r="AF64" s="143">
        <f t="shared" si="42"/>
        <v>0</v>
      </c>
      <c r="AG64" s="144">
        <f t="shared" si="31"/>
        <v>0</v>
      </c>
      <c r="AH64" s="143">
        <f t="shared" ref="AH64:AI64" si="43">AH14+AH39</f>
        <v>0</v>
      </c>
      <c r="AI64" s="143">
        <f t="shared" si="43"/>
        <v>0</v>
      </c>
      <c r="AJ64" s="144">
        <f t="shared" si="33"/>
        <v>0</v>
      </c>
      <c r="AK64" s="17"/>
    </row>
    <row r="65" ht="15.75" customHeight="1">
      <c r="A65" s="1"/>
      <c r="B65" s="143">
        <f t="shared" ref="B65:M65" si="44">B15+B40</f>
        <v>0</v>
      </c>
      <c r="C65" s="143">
        <f t="shared" si="44"/>
        <v>0</v>
      </c>
      <c r="D65" s="143">
        <f t="shared" si="44"/>
        <v>0</v>
      </c>
      <c r="E65" s="143">
        <f t="shared" si="44"/>
        <v>0</v>
      </c>
      <c r="F65" s="143">
        <f t="shared" si="44"/>
        <v>0</v>
      </c>
      <c r="G65" s="143">
        <f t="shared" si="44"/>
        <v>773500</v>
      </c>
      <c r="H65" s="143">
        <f t="shared" si="44"/>
        <v>773500</v>
      </c>
      <c r="I65" s="143">
        <f t="shared" si="44"/>
        <v>773500</v>
      </c>
      <c r="J65" s="143">
        <f t="shared" si="44"/>
        <v>773500</v>
      </c>
      <c r="K65" s="143">
        <f t="shared" si="44"/>
        <v>773500</v>
      </c>
      <c r="L65" s="143">
        <f t="shared" si="44"/>
        <v>773500</v>
      </c>
      <c r="M65" s="143">
        <f t="shared" si="44"/>
        <v>773500</v>
      </c>
      <c r="N65" s="144">
        <f t="shared" si="25"/>
        <v>5414500</v>
      </c>
      <c r="O65" s="143">
        <f t="shared" ref="O65:Z65" si="45">O15+O40</f>
        <v>952000</v>
      </c>
      <c r="P65" s="143">
        <f t="shared" si="45"/>
        <v>952000</v>
      </c>
      <c r="Q65" s="143">
        <f t="shared" si="45"/>
        <v>952000</v>
      </c>
      <c r="R65" s="143">
        <f t="shared" si="45"/>
        <v>952000</v>
      </c>
      <c r="S65" s="143">
        <f t="shared" si="45"/>
        <v>952000</v>
      </c>
      <c r="T65" s="143">
        <f t="shared" si="45"/>
        <v>1904000</v>
      </c>
      <c r="U65" s="143">
        <f t="shared" si="45"/>
        <v>1904000</v>
      </c>
      <c r="V65" s="143">
        <f t="shared" si="45"/>
        <v>1904000</v>
      </c>
      <c r="W65" s="143">
        <f t="shared" si="45"/>
        <v>1904000</v>
      </c>
      <c r="X65" s="143">
        <f t="shared" si="45"/>
        <v>1904000</v>
      </c>
      <c r="Y65" s="143">
        <f t="shared" si="45"/>
        <v>1904000</v>
      </c>
      <c r="Z65" s="143">
        <f t="shared" si="45"/>
        <v>1904000</v>
      </c>
      <c r="AA65" s="144">
        <f t="shared" si="27"/>
        <v>18088000</v>
      </c>
      <c r="AB65" s="143">
        <f t="shared" ref="AB65:AC65" si="46">AB15+AB40</f>
        <v>18564000</v>
      </c>
      <c r="AC65" s="143">
        <f t="shared" si="46"/>
        <v>27846000</v>
      </c>
      <c r="AD65" s="144">
        <f t="shared" si="29"/>
        <v>46410000</v>
      </c>
      <c r="AE65" s="143">
        <f t="shared" ref="AE65:AF65" si="47">AE15+AE40</f>
        <v>0</v>
      </c>
      <c r="AF65" s="143">
        <f t="shared" si="47"/>
        <v>0</v>
      </c>
      <c r="AG65" s="144">
        <f t="shared" si="31"/>
        <v>0</v>
      </c>
      <c r="AH65" s="143">
        <f t="shared" ref="AH65:AI65" si="48">AH15+AH40</f>
        <v>0</v>
      </c>
      <c r="AI65" s="143">
        <f t="shared" si="48"/>
        <v>0</v>
      </c>
      <c r="AJ65" s="144">
        <f t="shared" si="33"/>
        <v>0</v>
      </c>
      <c r="AK65" s="17"/>
    </row>
    <row r="66" ht="15.75" customHeight="1">
      <c r="A66" s="1"/>
      <c r="B66" s="143">
        <f t="shared" ref="B66:M66" si="49">B16+B41</f>
        <v>0</v>
      </c>
      <c r="C66" s="143">
        <f t="shared" si="49"/>
        <v>0</v>
      </c>
      <c r="D66" s="143">
        <f t="shared" si="49"/>
        <v>0</v>
      </c>
      <c r="E66" s="143">
        <f t="shared" si="49"/>
        <v>0</v>
      </c>
      <c r="F66" s="143">
        <f t="shared" si="49"/>
        <v>0</v>
      </c>
      <c r="G66" s="143">
        <f t="shared" si="49"/>
        <v>952000</v>
      </c>
      <c r="H66" s="143">
        <f t="shared" si="49"/>
        <v>952000</v>
      </c>
      <c r="I66" s="143">
        <f t="shared" si="49"/>
        <v>952000</v>
      </c>
      <c r="J66" s="143">
        <f t="shared" si="49"/>
        <v>952000</v>
      </c>
      <c r="K66" s="143">
        <f t="shared" si="49"/>
        <v>952000</v>
      </c>
      <c r="L66" s="143">
        <f t="shared" si="49"/>
        <v>952000</v>
      </c>
      <c r="M66" s="143">
        <f t="shared" si="49"/>
        <v>952000</v>
      </c>
      <c r="N66" s="144">
        <f t="shared" si="25"/>
        <v>6664000</v>
      </c>
      <c r="O66" s="143">
        <f t="shared" ref="O66:Z66" si="50">O16+O41</f>
        <v>1547000</v>
      </c>
      <c r="P66" s="143">
        <f t="shared" si="50"/>
        <v>1547000</v>
      </c>
      <c r="Q66" s="143">
        <f t="shared" si="50"/>
        <v>1547000</v>
      </c>
      <c r="R66" s="143">
        <f t="shared" si="50"/>
        <v>1547000</v>
      </c>
      <c r="S66" s="143">
        <f t="shared" si="50"/>
        <v>1547000</v>
      </c>
      <c r="T66" s="143">
        <f t="shared" si="50"/>
        <v>1547000</v>
      </c>
      <c r="U66" s="143">
        <f t="shared" si="50"/>
        <v>1547000</v>
      </c>
      <c r="V66" s="143">
        <f t="shared" si="50"/>
        <v>1547000</v>
      </c>
      <c r="W66" s="143">
        <f t="shared" si="50"/>
        <v>1547000</v>
      </c>
      <c r="X66" s="143">
        <f t="shared" si="50"/>
        <v>1547000</v>
      </c>
      <c r="Y66" s="143">
        <f t="shared" si="50"/>
        <v>1547000</v>
      </c>
      <c r="Z66" s="143">
        <f t="shared" si="50"/>
        <v>1547000</v>
      </c>
      <c r="AA66" s="144">
        <f t="shared" si="27"/>
        <v>18564000</v>
      </c>
      <c r="AB66" s="143">
        <f t="shared" ref="AB66:AC66" si="51">AB16+AB41</f>
        <v>25466000</v>
      </c>
      <c r="AC66" s="143">
        <f t="shared" si="51"/>
        <v>25466000</v>
      </c>
      <c r="AD66" s="144">
        <f t="shared" si="29"/>
        <v>50932000</v>
      </c>
      <c r="AE66" s="143">
        <f t="shared" ref="AE66:AF66" si="52">AE16+AE41</f>
        <v>0</v>
      </c>
      <c r="AF66" s="143">
        <f t="shared" si="52"/>
        <v>0</v>
      </c>
      <c r="AG66" s="144">
        <f t="shared" si="31"/>
        <v>0</v>
      </c>
      <c r="AH66" s="143">
        <f t="shared" ref="AH66:AI66" si="53">AH16+AH41</f>
        <v>0</v>
      </c>
      <c r="AI66" s="143">
        <f t="shared" si="53"/>
        <v>0</v>
      </c>
      <c r="AJ66" s="144">
        <f t="shared" si="33"/>
        <v>0</v>
      </c>
      <c r="AK66" s="17"/>
    </row>
    <row r="67" ht="15.75" customHeight="1">
      <c r="A67" s="1"/>
      <c r="B67" s="143">
        <f t="shared" ref="B67:M67" si="54">B17+B42</f>
        <v>0</v>
      </c>
      <c r="C67" s="143">
        <f t="shared" si="54"/>
        <v>0</v>
      </c>
      <c r="D67" s="143">
        <f t="shared" si="54"/>
        <v>0</v>
      </c>
      <c r="E67" s="143">
        <f t="shared" si="54"/>
        <v>0</v>
      </c>
      <c r="F67" s="143">
        <f t="shared" si="54"/>
        <v>0</v>
      </c>
      <c r="G67" s="143">
        <f t="shared" si="54"/>
        <v>0</v>
      </c>
      <c r="H67" s="143">
        <f t="shared" si="54"/>
        <v>0</v>
      </c>
      <c r="I67" s="143">
        <f t="shared" si="54"/>
        <v>0</v>
      </c>
      <c r="J67" s="143">
        <f t="shared" si="54"/>
        <v>0</v>
      </c>
      <c r="K67" s="143">
        <f t="shared" si="54"/>
        <v>0</v>
      </c>
      <c r="L67" s="143">
        <f t="shared" si="54"/>
        <v>0</v>
      </c>
      <c r="M67" s="143">
        <f t="shared" si="54"/>
        <v>0</v>
      </c>
      <c r="N67" s="144">
        <f t="shared" si="25"/>
        <v>0</v>
      </c>
      <c r="O67" s="143">
        <f t="shared" ref="O67:Z67" si="55">O17+O42</f>
        <v>0</v>
      </c>
      <c r="P67" s="143">
        <f t="shared" si="55"/>
        <v>0</v>
      </c>
      <c r="Q67" s="143">
        <f t="shared" si="55"/>
        <v>0</v>
      </c>
      <c r="R67" s="143">
        <f t="shared" si="55"/>
        <v>0</v>
      </c>
      <c r="S67" s="143">
        <f t="shared" si="55"/>
        <v>0</v>
      </c>
      <c r="T67" s="143">
        <f t="shared" si="55"/>
        <v>0</v>
      </c>
      <c r="U67" s="143">
        <f t="shared" si="55"/>
        <v>0</v>
      </c>
      <c r="V67" s="143">
        <f t="shared" si="55"/>
        <v>0</v>
      </c>
      <c r="W67" s="143">
        <f t="shared" si="55"/>
        <v>0</v>
      </c>
      <c r="X67" s="143">
        <f t="shared" si="55"/>
        <v>0</v>
      </c>
      <c r="Y67" s="143">
        <f t="shared" si="55"/>
        <v>0</v>
      </c>
      <c r="Z67" s="143">
        <f t="shared" si="55"/>
        <v>0</v>
      </c>
      <c r="AA67" s="144">
        <f t="shared" si="27"/>
        <v>0</v>
      </c>
      <c r="AB67" s="143">
        <f t="shared" ref="AB67:AC67" si="56">AB17+AB42</f>
        <v>0</v>
      </c>
      <c r="AC67" s="143">
        <f t="shared" si="56"/>
        <v>0</v>
      </c>
      <c r="AD67" s="144">
        <f t="shared" si="29"/>
        <v>0</v>
      </c>
      <c r="AE67" s="143">
        <f t="shared" ref="AE67:AF67" si="57">AE17+AE42</f>
        <v>0</v>
      </c>
      <c r="AF67" s="143">
        <f t="shared" si="57"/>
        <v>0</v>
      </c>
      <c r="AG67" s="144">
        <f t="shared" si="31"/>
        <v>0</v>
      </c>
      <c r="AH67" s="143">
        <f t="shared" ref="AH67:AI67" si="58">AH17+AH42</f>
        <v>0</v>
      </c>
      <c r="AI67" s="143">
        <f t="shared" si="58"/>
        <v>0</v>
      </c>
      <c r="AJ67" s="144">
        <f t="shared" si="33"/>
        <v>0</v>
      </c>
      <c r="AK67" s="17"/>
    </row>
    <row r="68" ht="15.75" customHeight="1">
      <c r="A68" s="1"/>
      <c r="B68" s="143">
        <f t="shared" ref="B68:M68" si="59">B18+B43</f>
        <v>0</v>
      </c>
      <c r="C68" s="143">
        <f t="shared" si="59"/>
        <v>0</v>
      </c>
      <c r="D68" s="143">
        <f t="shared" si="59"/>
        <v>0</v>
      </c>
      <c r="E68" s="143">
        <f t="shared" si="59"/>
        <v>0</v>
      </c>
      <c r="F68" s="143">
        <f t="shared" si="59"/>
        <v>0</v>
      </c>
      <c r="G68" s="143">
        <f t="shared" si="59"/>
        <v>0</v>
      </c>
      <c r="H68" s="143">
        <f t="shared" si="59"/>
        <v>0</v>
      </c>
      <c r="I68" s="143">
        <f t="shared" si="59"/>
        <v>0</v>
      </c>
      <c r="J68" s="143">
        <f t="shared" si="59"/>
        <v>0</v>
      </c>
      <c r="K68" s="143">
        <f t="shared" si="59"/>
        <v>0</v>
      </c>
      <c r="L68" s="143">
        <f t="shared" si="59"/>
        <v>0</v>
      </c>
      <c r="M68" s="143">
        <f t="shared" si="59"/>
        <v>0</v>
      </c>
      <c r="N68" s="144">
        <f t="shared" si="25"/>
        <v>0</v>
      </c>
      <c r="O68" s="143">
        <f t="shared" ref="O68:Z68" si="60">O18+O43</f>
        <v>0</v>
      </c>
      <c r="P68" s="143">
        <f t="shared" si="60"/>
        <v>0</v>
      </c>
      <c r="Q68" s="143">
        <f t="shared" si="60"/>
        <v>0</v>
      </c>
      <c r="R68" s="143">
        <f t="shared" si="60"/>
        <v>0</v>
      </c>
      <c r="S68" s="143">
        <f t="shared" si="60"/>
        <v>0</v>
      </c>
      <c r="T68" s="143">
        <f t="shared" si="60"/>
        <v>0</v>
      </c>
      <c r="U68" s="143">
        <f t="shared" si="60"/>
        <v>0</v>
      </c>
      <c r="V68" s="143">
        <f t="shared" si="60"/>
        <v>0</v>
      </c>
      <c r="W68" s="143">
        <f t="shared" si="60"/>
        <v>0</v>
      </c>
      <c r="X68" s="143">
        <f t="shared" si="60"/>
        <v>0</v>
      </c>
      <c r="Y68" s="143">
        <f t="shared" si="60"/>
        <v>0</v>
      </c>
      <c r="Z68" s="143">
        <f t="shared" si="60"/>
        <v>0</v>
      </c>
      <c r="AA68" s="144">
        <f t="shared" si="27"/>
        <v>0</v>
      </c>
      <c r="AB68" s="143">
        <f t="shared" ref="AB68:AC68" si="61">AB18+AB43</f>
        <v>0</v>
      </c>
      <c r="AC68" s="143">
        <f t="shared" si="61"/>
        <v>0</v>
      </c>
      <c r="AD68" s="144">
        <f t="shared" si="29"/>
        <v>0</v>
      </c>
      <c r="AE68" s="143">
        <f t="shared" ref="AE68:AF68" si="62">AE18+AE43</f>
        <v>0</v>
      </c>
      <c r="AF68" s="143">
        <f t="shared" si="62"/>
        <v>0</v>
      </c>
      <c r="AG68" s="144">
        <f t="shared" si="31"/>
        <v>0</v>
      </c>
      <c r="AH68" s="143">
        <f t="shared" ref="AH68:AI68" si="63">AH18+AH43</f>
        <v>0</v>
      </c>
      <c r="AI68" s="143">
        <f t="shared" si="63"/>
        <v>0</v>
      </c>
      <c r="AJ68" s="144">
        <f t="shared" si="33"/>
        <v>0</v>
      </c>
      <c r="AK68" s="17"/>
    </row>
    <row r="69" ht="15.75" customHeight="1">
      <c r="A69" s="1"/>
      <c r="B69" s="143">
        <f t="shared" ref="B69:M69" si="64">B19+B44</f>
        <v>0</v>
      </c>
      <c r="C69" s="143">
        <f t="shared" si="64"/>
        <v>0</v>
      </c>
      <c r="D69" s="143">
        <f t="shared" si="64"/>
        <v>0</v>
      </c>
      <c r="E69" s="143">
        <f t="shared" si="64"/>
        <v>0</v>
      </c>
      <c r="F69" s="143">
        <f t="shared" si="64"/>
        <v>0</v>
      </c>
      <c r="G69" s="143">
        <f t="shared" si="64"/>
        <v>0</v>
      </c>
      <c r="H69" s="143">
        <f t="shared" si="64"/>
        <v>0</v>
      </c>
      <c r="I69" s="143">
        <f t="shared" si="64"/>
        <v>0</v>
      </c>
      <c r="J69" s="143">
        <f t="shared" si="64"/>
        <v>0</v>
      </c>
      <c r="K69" s="143">
        <f t="shared" si="64"/>
        <v>0</v>
      </c>
      <c r="L69" s="143">
        <f t="shared" si="64"/>
        <v>0</v>
      </c>
      <c r="M69" s="143">
        <f t="shared" si="64"/>
        <v>0</v>
      </c>
      <c r="N69" s="144">
        <f t="shared" si="25"/>
        <v>0</v>
      </c>
      <c r="O69" s="143">
        <f t="shared" ref="O69:Z69" si="65">O19+O44</f>
        <v>0</v>
      </c>
      <c r="P69" s="143">
        <f t="shared" si="65"/>
        <v>0</v>
      </c>
      <c r="Q69" s="143">
        <f t="shared" si="65"/>
        <v>0</v>
      </c>
      <c r="R69" s="143">
        <f t="shared" si="65"/>
        <v>0</v>
      </c>
      <c r="S69" s="143">
        <f t="shared" si="65"/>
        <v>0</v>
      </c>
      <c r="T69" s="143">
        <f t="shared" si="65"/>
        <v>0</v>
      </c>
      <c r="U69" s="143">
        <f t="shared" si="65"/>
        <v>0</v>
      </c>
      <c r="V69" s="143">
        <f t="shared" si="65"/>
        <v>0</v>
      </c>
      <c r="W69" s="143">
        <f t="shared" si="65"/>
        <v>0</v>
      </c>
      <c r="X69" s="143">
        <f t="shared" si="65"/>
        <v>0</v>
      </c>
      <c r="Y69" s="143">
        <f t="shared" si="65"/>
        <v>0</v>
      </c>
      <c r="Z69" s="143">
        <f t="shared" si="65"/>
        <v>0</v>
      </c>
      <c r="AA69" s="144">
        <f t="shared" si="27"/>
        <v>0</v>
      </c>
      <c r="AB69" s="143">
        <f t="shared" ref="AB69:AC69" si="66">AB19+AB44</f>
        <v>0</v>
      </c>
      <c r="AC69" s="143">
        <f t="shared" si="66"/>
        <v>0</v>
      </c>
      <c r="AD69" s="144">
        <f t="shared" si="29"/>
        <v>0</v>
      </c>
      <c r="AE69" s="143">
        <f t="shared" ref="AE69:AF69" si="67">AE19+AE44</f>
        <v>0</v>
      </c>
      <c r="AF69" s="143">
        <f t="shared" si="67"/>
        <v>0</v>
      </c>
      <c r="AG69" s="144">
        <f t="shared" si="31"/>
        <v>0</v>
      </c>
      <c r="AH69" s="143">
        <f t="shared" ref="AH69:AI69" si="68">AH19+AH44</f>
        <v>0</v>
      </c>
      <c r="AI69" s="143">
        <f t="shared" si="68"/>
        <v>0</v>
      </c>
      <c r="AJ69" s="144">
        <f t="shared" si="33"/>
        <v>0</v>
      </c>
      <c r="AK69" s="17"/>
    </row>
    <row r="70" ht="15.75" customHeight="1">
      <c r="A70" s="1"/>
      <c r="B70" s="143">
        <f t="shared" ref="B70:M70" si="69">B20+B45</f>
        <v>0</v>
      </c>
      <c r="C70" s="143">
        <f t="shared" si="69"/>
        <v>0</v>
      </c>
      <c r="D70" s="143">
        <f t="shared" si="69"/>
        <v>0</v>
      </c>
      <c r="E70" s="143">
        <f t="shared" si="69"/>
        <v>0</v>
      </c>
      <c r="F70" s="143">
        <f t="shared" si="69"/>
        <v>0</v>
      </c>
      <c r="G70" s="143">
        <f t="shared" si="69"/>
        <v>0</v>
      </c>
      <c r="H70" s="143">
        <f t="shared" si="69"/>
        <v>0</v>
      </c>
      <c r="I70" s="143">
        <f t="shared" si="69"/>
        <v>0</v>
      </c>
      <c r="J70" s="143">
        <f t="shared" si="69"/>
        <v>0</v>
      </c>
      <c r="K70" s="143">
        <f t="shared" si="69"/>
        <v>0</v>
      </c>
      <c r="L70" s="143">
        <f t="shared" si="69"/>
        <v>0</v>
      </c>
      <c r="M70" s="143">
        <f t="shared" si="69"/>
        <v>0</v>
      </c>
      <c r="N70" s="144">
        <f t="shared" si="25"/>
        <v>0</v>
      </c>
      <c r="O70" s="143">
        <f t="shared" ref="O70:Z70" si="70">O20+O45</f>
        <v>0</v>
      </c>
      <c r="P70" s="143">
        <f t="shared" si="70"/>
        <v>0</v>
      </c>
      <c r="Q70" s="143">
        <f t="shared" si="70"/>
        <v>0</v>
      </c>
      <c r="R70" s="143">
        <f t="shared" si="70"/>
        <v>0</v>
      </c>
      <c r="S70" s="143">
        <f t="shared" si="70"/>
        <v>0</v>
      </c>
      <c r="T70" s="143">
        <f t="shared" si="70"/>
        <v>0</v>
      </c>
      <c r="U70" s="143">
        <f t="shared" si="70"/>
        <v>0</v>
      </c>
      <c r="V70" s="143">
        <f t="shared" si="70"/>
        <v>0</v>
      </c>
      <c r="W70" s="143">
        <f t="shared" si="70"/>
        <v>0</v>
      </c>
      <c r="X70" s="143">
        <f t="shared" si="70"/>
        <v>0</v>
      </c>
      <c r="Y70" s="143">
        <f t="shared" si="70"/>
        <v>0</v>
      </c>
      <c r="Z70" s="143">
        <f t="shared" si="70"/>
        <v>0</v>
      </c>
      <c r="AA70" s="144">
        <f t="shared" si="27"/>
        <v>0</v>
      </c>
      <c r="AB70" s="143">
        <f t="shared" ref="AB70:AC70" si="71">AB20+AB45</f>
        <v>0</v>
      </c>
      <c r="AC70" s="143">
        <f t="shared" si="71"/>
        <v>0</v>
      </c>
      <c r="AD70" s="144">
        <f t="shared" si="29"/>
        <v>0</v>
      </c>
      <c r="AE70" s="143">
        <f t="shared" ref="AE70:AF70" si="72">AE20+AE45</f>
        <v>0</v>
      </c>
      <c r="AF70" s="143">
        <f t="shared" si="72"/>
        <v>0</v>
      </c>
      <c r="AG70" s="144">
        <f t="shared" si="31"/>
        <v>0</v>
      </c>
      <c r="AH70" s="143">
        <f t="shared" ref="AH70:AI70" si="73">AH20+AH45</f>
        <v>0</v>
      </c>
      <c r="AI70" s="143">
        <f t="shared" si="73"/>
        <v>0</v>
      </c>
      <c r="AJ70" s="144">
        <f t="shared" si="33"/>
        <v>0</v>
      </c>
      <c r="AK70" s="17"/>
    </row>
    <row r="71" ht="15.75" customHeight="1">
      <c r="A71" s="1"/>
      <c r="B71" s="143">
        <f t="shared" ref="B71:M71" si="74">B21+B46</f>
        <v>0</v>
      </c>
      <c r="C71" s="143">
        <f t="shared" si="74"/>
        <v>0</v>
      </c>
      <c r="D71" s="143">
        <f t="shared" si="74"/>
        <v>0</v>
      </c>
      <c r="E71" s="143">
        <f t="shared" si="74"/>
        <v>0</v>
      </c>
      <c r="F71" s="143">
        <f t="shared" si="74"/>
        <v>0</v>
      </c>
      <c r="G71" s="143">
        <f t="shared" si="74"/>
        <v>0</v>
      </c>
      <c r="H71" s="143">
        <f t="shared" si="74"/>
        <v>0</v>
      </c>
      <c r="I71" s="143">
        <f t="shared" si="74"/>
        <v>0</v>
      </c>
      <c r="J71" s="143">
        <f t="shared" si="74"/>
        <v>0</v>
      </c>
      <c r="K71" s="143">
        <f t="shared" si="74"/>
        <v>0</v>
      </c>
      <c r="L71" s="143">
        <f t="shared" si="74"/>
        <v>0</v>
      </c>
      <c r="M71" s="143">
        <f t="shared" si="74"/>
        <v>0</v>
      </c>
      <c r="N71" s="144">
        <f t="shared" si="25"/>
        <v>0</v>
      </c>
      <c r="O71" s="143">
        <f t="shared" ref="O71:Z71" si="75">O21+O46</f>
        <v>0</v>
      </c>
      <c r="P71" s="143">
        <f t="shared" si="75"/>
        <v>0</v>
      </c>
      <c r="Q71" s="143">
        <f t="shared" si="75"/>
        <v>0</v>
      </c>
      <c r="R71" s="143">
        <f t="shared" si="75"/>
        <v>0</v>
      </c>
      <c r="S71" s="143">
        <f t="shared" si="75"/>
        <v>0</v>
      </c>
      <c r="T71" s="143">
        <f t="shared" si="75"/>
        <v>0</v>
      </c>
      <c r="U71" s="143">
        <f t="shared" si="75"/>
        <v>0</v>
      </c>
      <c r="V71" s="143">
        <f t="shared" si="75"/>
        <v>0</v>
      </c>
      <c r="W71" s="143">
        <f t="shared" si="75"/>
        <v>0</v>
      </c>
      <c r="X71" s="143">
        <f t="shared" si="75"/>
        <v>0</v>
      </c>
      <c r="Y71" s="143">
        <f t="shared" si="75"/>
        <v>0</v>
      </c>
      <c r="Z71" s="143">
        <f t="shared" si="75"/>
        <v>0</v>
      </c>
      <c r="AA71" s="144">
        <f t="shared" si="27"/>
        <v>0</v>
      </c>
      <c r="AB71" s="143">
        <f t="shared" ref="AB71:AC71" si="76">AB21+AB46</f>
        <v>0</v>
      </c>
      <c r="AC71" s="143">
        <f t="shared" si="76"/>
        <v>0</v>
      </c>
      <c r="AD71" s="144">
        <f t="shared" si="29"/>
        <v>0</v>
      </c>
      <c r="AE71" s="143">
        <f t="shared" ref="AE71:AF71" si="77">AE21+AE46</f>
        <v>0</v>
      </c>
      <c r="AF71" s="143">
        <f t="shared" si="77"/>
        <v>0</v>
      </c>
      <c r="AG71" s="144">
        <f t="shared" si="31"/>
        <v>0</v>
      </c>
      <c r="AH71" s="143">
        <f t="shared" ref="AH71:AI71" si="78">AH21+AH46</f>
        <v>0</v>
      </c>
      <c r="AI71" s="143">
        <f t="shared" si="78"/>
        <v>0</v>
      </c>
      <c r="AJ71" s="144">
        <f t="shared" si="33"/>
        <v>0</v>
      </c>
      <c r="AK71" s="17"/>
    </row>
    <row r="72" ht="15.75" customHeight="1">
      <c r="A72" s="1"/>
      <c r="B72" s="143">
        <f t="shared" ref="B72:M72" si="79">B22+B47</f>
        <v>0</v>
      </c>
      <c r="C72" s="143">
        <f t="shared" si="79"/>
        <v>0</v>
      </c>
      <c r="D72" s="143">
        <f t="shared" si="79"/>
        <v>0</v>
      </c>
      <c r="E72" s="143">
        <f t="shared" si="79"/>
        <v>0</v>
      </c>
      <c r="F72" s="143">
        <f t="shared" si="79"/>
        <v>0</v>
      </c>
      <c r="G72" s="143">
        <f t="shared" si="79"/>
        <v>0</v>
      </c>
      <c r="H72" s="143">
        <f t="shared" si="79"/>
        <v>0</v>
      </c>
      <c r="I72" s="143">
        <f t="shared" si="79"/>
        <v>0</v>
      </c>
      <c r="J72" s="143">
        <f t="shared" si="79"/>
        <v>0</v>
      </c>
      <c r="K72" s="143">
        <f t="shared" si="79"/>
        <v>0</v>
      </c>
      <c r="L72" s="143">
        <f t="shared" si="79"/>
        <v>0</v>
      </c>
      <c r="M72" s="143">
        <f t="shared" si="79"/>
        <v>0</v>
      </c>
      <c r="N72" s="144">
        <f t="shared" si="25"/>
        <v>0</v>
      </c>
      <c r="O72" s="143">
        <f t="shared" ref="O72:Z72" si="80">O22+O47</f>
        <v>0</v>
      </c>
      <c r="P72" s="143">
        <f t="shared" si="80"/>
        <v>0</v>
      </c>
      <c r="Q72" s="143">
        <f t="shared" si="80"/>
        <v>0</v>
      </c>
      <c r="R72" s="143">
        <f t="shared" si="80"/>
        <v>0</v>
      </c>
      <c r="S72" s="143">
        <f t="shared" si="80"/>
        <v>0</v>
      </c>
      <c r="T72" s="143">
        <f t="shared" si="80"/>
        <v>0</v>
      </c>
      <c r="U72" s="143">
        <f t="shared" si="80"/>
        <v>0</v>
      </c>
      <c r="V72" s="143">
        <f t="shared" si="80"/>
        <v>0</v>
      </c>
      <c r="W72" s="143">
        <f t="shared" si="80"/>
        <v>0</v>
      </c>
      <c r="X72" s="143">
        <f t="shared" si="80"/>
        <v>0</v>
      </c>
      <c r="Y72" s="143">
        <f t="shared" si="80"/>
        <v>0</v>
      </c>
      <c r="Z72" s="143">
        <f t="shared" si="80"/>
        <v>0</v>
      </c>
      <c r="AA72" s="144">
        <f t="shared" si="27"/>
        <v>0</v>
      </c>
      <c r="AB72" s="143">
        <f t="shared" ref="AB72:AC72" si="81">AB22+AB47</f>
        <v>0</v>
      </c>
      <c r="AC72" s="143">
        <f t="shared" si="81"/>
        <v>0</v>
      </c>
      <c r="AD72" s="144">
        <f t="shared" si="29"/>
        <v>0</v>
      </c>
      <c r="AE72" s="143">
        <f t="shared" ref="AE72:AF72" si="82">AE22+AE47</f>
        <v>0</v>
      </c>
      <c r="AF72" s="143">
        <f t="shared" si="82"/>
        <v>0</v>
      </c>
      <c r="AG72" s="144">
        <f t="shared" si="31"/>
        <v>0</v>
      </c>
      <c r="AH72" s="143">
        <f t="shared" ref="AH72:AI72" si="83">AH22+AH47</f>
        <v>0</v>
      </c>
      <c r="AI72" s="143">
        <f t="shared" si="83"/>
        <v>0</v>
      </c>
      <c r="AJ72" s="144">
        <f t="shared" si="33"/>
        <v>0</v>
      </c>
      <c r="AK72" s="17"/>
    </row>
    <row r="73" ht="15.75" customHeight="1">
      <c r="A73" s="1"/>
      <c r="B73" s="143">
        <f t="shared" ref="B73:M73" si="84">B23+B48</f>
        <v>0</v>
      </c>
      <c r="C73" s="143">
        <f t="shared" si="84"/>
        <v>0</v>
      </c>
      <c r="D73" s="143">
        <f t="shared" si="84"/>
        <v>0</v>
      </c>
      <c r="E73" s="143">
        <f t="shared" si="84"/>
        <v>0</v>
      </c>
      <c r="F73" s="143">
        <f t="shared" si="84"/>
        <v>0</v>
      </c>
      <c r="G73" s="143">
        <f t="shared" si="84"/>
        <v>0</v>
      </c>
      <c r="H73" s="143">
        <f t="shared" si="84"/>
        <v>0</v>
      </c>
      <c r="I73" s="143">
        <f t="shared" si="84"/>
        <v>0</v>
      </c>
      <c r="J73" s="143">
        <f t="shared" si="84"/>
        <v>0</v>
      </c>
      <c r="K73" s="143">
        <f t="shared" si="84"/>
        <v>0</v>
      </c>
      <c r="L73" s="143">
        <f t="shared" si="84"/>
        <v>0</v>
      </c>
      <c r="M73" s="143">
        <f t="shared" si="84"/>
        <v>0</v>
      </c>
      <c r="N73" s="144">
        <f t="shared" si="25"/>
        <v>0</v>
      </c>
      <c r="O73" s="143">
        <f t="shared" ref="O73:Z73" si="85">O23+O48</f>
        <v>0</v>
      </c>
      <c r="P73" s="143">
        <f t="shared" si="85"/>
        <v>0</v>
      </c>
      <c r="Q73" s="143">
        <f t="shared" si="85"/>
        <v>0</v>
      </c>
      <c r="R73" s="143">
        <f t="shared" si="85"/>
        <v>0</v>
      </c>
      <c r="S73" s="143">
        <f t="shared" si="85"/>
        <v>0</v>
      </c>
      <c r="T73" s="143">
        <f t="shared" si="85"/>
        <v>0</v>
      </c>
      <c r="U73" s="143">
        <f t="shared" si="85"/>
        <v>0</v>
      </c>
      <c r="V73" s="143">
        <f t="shared" si="85"/>
        <v>0</v>
      </c>
      <c r="W73" s="143">
        <f t="shared" si="85"/>
        <v>0</v>
      </c>
      <c r="X73" s="143">
        <f t="shared" si="85"/>
        <v>0</v>
      </c>
      <c r="Y73" s="143">
        <f t="shared" si="85"/>
        <v>0</v>
      </c>
      <c r="Z73" s="143">
        <f t="shared" si="85"/>
        <v>0</v>
      </c>
      <c r="AA73" s="144">
        <f t="shared" si="27"/>
        <v>0</v>
      </c>
      <c r="AB73" s="143">
        <f t="shared" ref="AB73:AC73" si="86">AB23+AB48</f>
        <v>0</v>
      </c>
      <c r="AC73" s="143">
        <f t="shared" si="86"/>
        <v>0</v>
      </c>
      <c r="AD73" s="144">
        <f t="shared" si="29"/>
        <v>0</v>
      </c>
      <c r="AE73" s="143">
        <f t="shared" ref="AE73:AF73" si="87">AE23+AE48</f>
        <v>0</v>
      </c>
      <c r="AF73" s="143">
        <f t="shared" si="87"/>
        <v>0</v>
      </c>
      <c r="AG73" s="144">
        <f t="shared" si="31"/>
        <v>0</v>
      </c>
      <c r="AH73" s="143">
        <f t="shared" ref="AH73:AI73" si="88">AH23+AH48</f>
        <v>0</v>
      </c>
      <c r="AI73" s="143">
        <f t="shared" si="88"/>
        <v>0</v>
      </c>
      <c r="AJ73" s="144">
        <f t="shared" si="33"/>
        <v>0</v>
      </c>
      <c r="AK73" s="17"/>
    </row>
    <row r="74" ht="15.75" customHeight="1">
      <c r="A74" s="1"/>
      <c r="B74" s="143">
        <f t="shared" ref="B74:M74" si="89">B24+B49</f>
        <v>0</v>
      </c>
      <c r="C74" s="143">
        <f t="shared" si="89"/>
        <v>0</v>
      </c>
      <c r="D74" s="143">
        <f t="shared" si="89"/>
        <v>0</v>
      </c>
      <c r="E74" s="143">
        <f t="shared" si="89"/>
        <v>0</v>
      </c>
      <c r="F74" s="143">
        <f t="shared" si="89"/>
        <v>0</v>
      </c>
      <c r="G74" s="143">
        <f t="shared" si="89"/>
        <v>0</v>
      </c>
      <c r="H74" s="143">
        <f t="shared" si="89"/>
        <v>0</v>
      </c>
      <c r="I74" s="143">
        <f t="shared" si="89"/>
        <v>0</v>
      </c>
      <c r="J74" s="143">
        <f t="shared" si="89"/>
        <v>0</v>
      </c>
      <c r="K74" s="143">
        <f t="shared" si="89"/>
        <v>0</v>
      </c>
      <c r="L74" s="143">
        <f t="shared" si="89"/>
        <v>0</v>
      </c>
      <c r="M74" s="143">
        <f t="shared" si="89"/>
        <v>0</v>
      </c>
      <c r="N74" s="144">
        <f t="shared" si="25"/>
        <v>0</v>
      </c>
      <c r="O74" s="143">
        <f t="shared" ref="O74:Z74" si="90">O24+O49</f>
        <v>0</v>
      </c>
      <c r="P74" s="143">
        <f t="shared" si="90"/>
        <v>0</v>
      </c>
      <c r="Q74" s="143">
        <f t="shared" si="90"/>
        <v>0</v>
      </c>
      <c r="R74" s="143">
        <f t="shared" si="90"/>
        <v>0</v>
      </c>
      <c r="S74" s="143">
        <f t="shared" si="90"/>
        <v>0</v>
      </c>
      <c r="T74" s="143">
        <f t="shared" si="90"/>
        <v>0</v>
      </c>
      <c r="U74" s="143">
        <f t="shared" si="90"/>
        <v>0</v>
      </c>
      <c r="V74" s="143">
        <f t="shared" si="90"/>
        <v>0</v>
      </c>
      <c r="W74" s="143">
        <f t="shared" si="90"/>
        <v>0</v>
      </c>
      <c r="X74" s="143">
        <f t="shared" si="90"/>
        <v>0</v>
      </c>
      <c r="Y74" s="143">
        <f t="shared" si="90"/>
        <v>0</v>
      </c>
      <c r="Z74" s="143">
        <f t="shared" si="90"/>
        <v>0</v>
      </c>
      <c r="AA74" s="144">
        <f t="shared" si="27"/>
        <v>0</v>
      </c>
      <c r="AB74" s="143">
        <f t="shared" ref="AB74:AC74" si="91">AB24+AB49</f>
        <v>0</v>
      </c>
      <c r="AC74" s="143">
        <f t="shared" si="91"/>
        <v>0</v>
      </c>
      <c r="AD74" s="144">
        <f t="shared" si="29"/>
        <v>0</v>
      </c>
      <c r="AE74" s="143">
        <f t="shared" ref="AE74:AF74" si="92">AE24+AE49</f>
        <v>0</v>
      </c>
      <c r="AF74" s="143">
        <f t="shared" si="92"/>
        <v>0</v>
      </c>
      <c r="AG74" s="144">
        <f t="shared" si="31"/>
        <v>0</v>
      </c>
      <c r="AH74" s="143">
        <f t="shared" ref="AH74:AI74" si="93">AH24+AH49</f>
        <v>0</v>
      </c>
      <c r="AI74" s="143">
        <f t="shared" si="93"/>
        <v>0</v>
      </c>
      <c r="AJ74" s="144">
        <f t="shared" si="33"/>
        <v>0</v>
      </c>
      <c r="AK74" s="17"/>
    </row>
    <row r="75" ht="15.75" customHeight="1">
      <c r="A75" s="1"/>
      <c r="B75" s="143">
        <f t="shared" ref="B75:M75" si="94">B25+B50</f>
        <v>0</v>
      </c>
      <c r="C75" s="143">
        <f t="shared" si="94"/>
        <v>0</v>
      </c>
      <c r="D75" s="143">
        <f t="shared" si="94"/>
        <v>0</v>
      </c>
      <c r="E75" s="143">
        <f t="shared" si="94"/>
        <v>0</v>
      </c>
      <c r="F75" s="143">
        <f t="shared" si="94"/>
        <v>0</v>
      </c>
      <c r="G75" s="143">
        <f t="shared" si="94"/>
        <v>0</v>
      </c>
      <c r="H75" s="143">
        <f t="shared" si="94"/>
        <v>0</v>
      </c>
      <c r="I75" s="143">
        <f t="shared" si="94"/>
        <v>0</v>
      </c>
      <c r="J75" s="143">
        <f t="shared" si="94"/>
        <v>0</v>
      </c>
      <c r="K75" s="143">
        <f t="shared" si="94"/>
        <v>0</v>
      </c>
      <c r="L75" s="143">
        <f t="shared" si="94"/>
        <v>0</v>
      </c>
      <c r="M75" s="143">
        <f t="shared" si="94"/>
        <v>0</v>
      </c>
      <c r="N75" s="144">
        <f t="shared" si="25"/>
        <v>0</v>
      </c>
      <c r="O75" s="143">
        <f t="shared" ref="O75:Z75" si="95">O25+O50</f>
        <v>0</v>
      </c>
      <c r="P75" s="143">
        <f t="shared" si="95"/>
        <v>0</v>
      </c>
      <c r="Q75" s="143">
        <f t="shared" si="95"/>
        <v>0</v>
      </c>
      <c r="R75" s="143">
        <f t="shared" si="95"/>
        <v>0</v>
      </c>
      <c r="S75" s="143">
        <f t="shared" si="95"/>
        <v>0</v>
      </c>
      <c r="T75" s="143">
        <f t="shared" si="95"/>
        <v>0</v>
      </c>
      <c r="U75" s="143">
        <f t="shared" si="95"/>
        <v>0</v>
      </c>
      <c r="V75" s="143">
        <f t="shared" si="95"/>
        <v>0</v>
      </c>
      <c r="W75" s="143">
        <f t="shared" si="95"/>
        <v>0</v>
      </c>
      <c r="X75" s="143">
        <f t="shared" si="95"/>
        <v>0</v>
      </c>
      <c r="Y75" s="143">
        <f t="shared" si="95"/>
        <v>0</v>
      </c>
      <c r="Z75" s="143">
        <f t="shared" si="95"/>
        <v>0</v>
      </c>
      <c r="AA75" s="144">
        <f t="shared" si="27"/>
        <v>0</v>
      </c>
      <c r="AB75" s="143">
        <f t="shared" ref="AB75:AC75" si="96">AB25+AB50</f>
        <v>0</v>
      </c>
      <c r="AC75" s="143">
        <f t="shared" si="96"/>
        <v>0</v>
      </c>
      <c r="AD75" s="144">
        <f t="shared" si="29"/>
        <v>0</v>
      </c>
      <c r="AE75" s="143">
        <f t="shared" ref="AE75:AF75" si="97">AE25+AE50</f>
        <v>0</v>
      </c>
      <c r="AF75" s="143">
        <f t="shared" si="97"/>
        <v>0</v>
      </c>
      <c r="AG75" s="144">
        <f t="shared" si="31"/>
        <v>0</v>
      </c>
      <c r="AH75" s="143">
        <f t="shared" ref="AH75:AI75" si="98">AH25+AH50</f>
        <v>0</v>
      </c>
      <c r="AI75" s="143">
        <f t="shared" si="98"/>
        <v>0</v>
      </c>
      <c r="AJ75" s="144">
        <f t="shared" si="33"/>
        <v>0</v>
      </c>
      <c r="AK75" s="17"/>
    </row>
    <row r="76" ht="15.75" customHeight="1">
      <c r="A76" s="1"/>
      <c r="B76" s="143">
        <f t="shared" ref="B76:M76" si="99">B26+B51</f>
        <v>0</v>
      </c>
      <c r="C76" s="143">
        <f t="shared" si="99"/>
        <v>0</v>
      </c>
      <c r="D76" s="143">
        <f t="shared" si="99"/>
        <v>0</v>
      </c>
      <c r="E76" s="143">
        <f t="shared" si="99"/>
        <v>0</v>
      </c>
      <c r="F76" s="143">
        <f t="shared" si="99"/>
        <v>0</v>
      </c>
      <c r="G76" s="143">
        <f t="shared" si="99"/>
        <v>0</v>
      </c>
      <c r="H76" s="143">
        <f t="shared" si="99"/>
        <v>0</v>
      </c>
      <c r="I76" s="143">
        <f t="shared" si="99"/>
        <v>0</v>
      </c>
      <c r="J76" s="143">
        <f t="shared" si="99"/>
        <v>0</v>
      </c>
      <c r="K76" s="143">
        <f t="shared" si="99"/>
        <v>0</v>
      </c>
      <c r="L76" s="143">
        <f t="shared" si="99"/>
        <v>0</v>
      </c>
      <c r="M76" s="143">
        <f t="shared" si="99"/>
        <v>0</v>
      </c>
      <c r="N76" s="144">
        <f t="shared" si="25"/>
        <v>0</v>
      </c>
      <c r="O76" s="143">
        <f t="shared" ref="O76:Z76" si="100">O26+O51</f>
        <v>0</v>
      </c>
      <c r="P76" s="143">
        <f t="shared" si="100"/>
        <v>0</v>
      </c>
      <c r="Q76" s="143">
        <f t="shared" si="100"/>
        <v>0</v>
      </c>
      <c r="R76" s="143">
        <f t="shared" si="100"/>
        <v>0</v>
      </c>
      <c r="S76" s="143">
        <f t="shared" si="100"/>
        <v>0</v>
      </c>
      <c r="T76" s="143">
        <f t="shared" si="100"/>
        <v>0</v>
      </c>
      <c r="U76" s="143">
        <f t="shared" si="100"/>
        <v>0</v>
      </c>
      <c r="V76" s="143">
        <f t="shared" si="100"/>
        <v>0</v>
      </c>
      <c r="W76" s="143">
        <f t="shared" si="100"/>
        <v>0</v>
      </c>
      <c r="X76" s="143">
        <f t="shared" si="100"/>
        <v>0</v>
      </c>
      <c r="Y76" s="143">
        <f t="shared" si="100"/>
        <v>0</v>
      </c>
      <c r="Z76" s="143">
        <f t="shared" si="100"/>
        <v>0</v>
      </c>
      <c r="AA76" s="144">
        <f t="shared" si="27"/>
        <v>0</v>
      </c>
      <c r="AB76" s="143">
        <f t="shared" ref="AB76:AC76" si="101">AB26+AB51</f>
        <v>0</v>
      </c>
      <c r="AC76" s="143">
        <f t="shared" si="101"/>
        <v>0</v>
      </c>
      <c r="AD76" s="144">
        <f t="shared" si="29"/>
        <v>0</v>
      </c>
      <c r="AE76" s="143">
        <f t="shared" ref="AE76:AF76" si="102">AE26+AE51</f>
        <v>0</v>
      </c>
      <c r="AF76" s="143">
        <f t="shared" si="102"/>
        <v>0</v>
      </c>
      <c r="AG76" s="144">
        <f t="shared" si="31"/>
        <v>0</v>
      </c>
      <c r="AH76" s="143">
        <f t="shared" ref="AH76:AI76" si="103">AH26+AH51</f>
        <v>0</v>
      </c>
      <c r="AI76" s="143">
        <f t="shared" si="103"/>
        <v>0</v>
      </c>
      <c r="AJ76" s="144">
        <f t="shared" si="33"/>
        <v>0</v>
      </c>
      <c r="AK76" s="17"/>
    </row>
    <row r="77" ht="15.75" customHeight="1">
      <c r="A77" s="1"/>
      <c r="B77" s="143">
        <f t="shared" ref="B77:M77" si="104">B27+B52</f>
        <v>0</v>
      </c>
      <c r="C77" s="143">
        <f t="shared" si="104"/>
        <v>0</v>
      </c>
      <c r="D77" s="143">
        <f t="shared" si="104"/>
        <v>0</v>
      </c>
      <c r="E77" s="143">
        <f t="shared" si="104"/>
        <v>0</v>
      </c>
      <c r="F77" s="143">
        <f t="shared" si="104"/>
        <v>0</v>
      </c>
      <c r="G77" s="143">
        <f t="shared" si="104"/>
        <v>0</v>
      </c>
      <c r="H77" s="143">
        <f t="shared" si="104"/>
        <v>0</v>
      </c>
      <c r="I77" s="143">
        <f t="shared" si="104"/>
        <v>0</v>
      </c>
      <c r="J77" s="143">
        <f t="shared" si="104"/>
        <v>0</v>
      </c>
      <c r="K77" s="143">
        <f t="shared" si="104"/>
        <v>0</v>
      </c>
      <c r="L77" s="143">
        <f t="shared" si="104"/>
        <v>0</v>
      </c>
      <c r="M77" s="143">
        <f t="shared" si="104"/>
        <v>0</v>
      </c>
      <c r="N77" s="144">
        <f t="shared" si="25"/>
        <v>0</v>
      </c>
      <c r="O77" s="143">
        <f t="shared" ref="O77:Z77" si="105">O27+O52</f>
        <v>0</v>
      </c>
      <c r="P77" s="143">
        <f t="shared" si="105"/>
        <v>0</v>
      </c>
      <c r="Q77" s="143">
        <f t="shared" si="105"/>
        <v>0</v>
      </c>
      <c r="R77" s="143">
        <f t="shared" si="105"/>
        <v>0</v>
      </c>
      <c r="S77" s="143">
        <f t="shared" si="105"/>
        <v>0</v>
      </c>
      <c r="T77" s="143">
        <f t="shared" si="105"/>
        <v>0</v>
      </c>
      <c r="U77" s="143">
        <f t="shared" si="105"/>
        <v>0</v>
      </c>
      <c r="V77" s="143">
        <f t="shared" si="105"/>
        <v>0</v>
      </c>
      <c r="W77" s="143">
        <f t="shared" si="105"/>
        <v>0</v>
      </c>
      <c r="X77" s="143">
        <f t="shared" si="105"/>
        <v>0</v>
      </c>
      <c r="Y77" s="143">
        <f t="shared" si="105"/>
        <v>0</v>
      </c>
      <c r="Z77" s="143">
        <f t="shared" si="105"/>
        <v>0</v>
      </c>
      <c r="AA77" s="144">
        <f t="shared" si="27"/>
        <v>0</v>
      </c>
      <c r="AB77" s="143">
        <f t="shared" ref="AB77:AC77" si="106">AB27+AB52</f>
        <v>0</v>
      </c>
      <c r="AC77" s="143">
        <f t="shared" si="106"/>
        <v>0</v>
      </c>
      <c r="AD77" s="144">
        <f t="shared" si="29"/>
        <v>0</v>
      </c>
      <c r="AE77" s="143">
        <f t="shared" ref="AE77:AF77" si="107">AE27+AE52</f>
        <v>0</v>
      </c>
      <c r="AF77" s="143">
        <f t="shared" si="107"/>
        <v>0</v>
      </c>
      <c r="AG77" s="144">
        <f t="shared" si="31"/>
        <v>0</v>
      </c>
      <c r="AH77" s="143">
        <f t="shared" ref="AH77:AI77" si="108">AH27+AH52</f>
        <v>0</v>
      </c>
      <c r="AI77" s="143">
        <f t="shared" si="108"/>
        <v>0</v>
      </c>
      <c r="AJ77" s="144">
        <f t="shared" si="33"/>
        <v>0</v>
      </c>
      <c r="AK77" s="17"/>
    </row>
    <row r="78" ht="15.75" customHeight="1">
      <c r="A78" s="1"/>
      <c r="B78" s="143">
        <f t="shared" ref="B78:M78" si="109">B28+B53</f>
        <v>0</v>
      </c>
      <c r="C78" s="143">
        <f t="shared" si="109"/>
        <v>0</v>
      </c>
      <c r="D78" s="143">
        <f t="shared" si="109"/>
        <v>0</v>
      </c>
      <c r="E78" s="143">
        <f t="shared" si="109"/>
        <v>0</v>
      </c>
      <c r="F78" s="143">
        <f t="shared" si="109"/>
        <v>0</v>
      </c>
      <c r="G78" s="143">
        <f t="shared" si="109"/>
        <v>0</v>
      </c>
      <c r="H78" s="143">
        <f t="shared" si="109"/>
        <v>0</v>
      </c>
      <c r="I78" s="143">
        <f t="shared" si="109"/>
        <v>0</v>
      </c>
      <c r="J78" s="143">
        <f t="shared" si="109"/>
        <v>0</v>
      </c>
      <c r="K78" s="143">
        <f t="shared" si="109"/>
        <v>0</v>
      </c>
      <c r="L78" s="143">
        <f t="shared" si="109"/>
        <v>0</v>
      </c>
      <c r="M78" s="143">
        <f t="shared" si="109"/>
        <v>0</v>
      </c>
      <c r="N78" s="144">
        <f t="shared" si="25"/>
        <v>0</v>
      </c>
      <c r="O78" s="143">
        <f t="shared" ref="O78:Z78" si="110">O28+O53</f>
        <v>0</v>
      </c>
      <c r="P78" s="143">
        <f t="shared" si="110"/>
        <v>0</v>
      </c>
      <c r="Q78" s="143">
        <f t="shared" si="110"/>
        <v>0</v>
      </c>
      <c r="R78" s="143">
        <f t="shared" si="110"/>
        <v>0</v>
      </c>
      <c r="S78" s="143">
        <f t="shared" si="110"/>
        <v>0</v>
      </c>
      <c r="T78" s="143">
        <f t="shared" si="110"/>
        <v>0</v>
      </c>
      <c r="U78" s="143">
        <f t="shared" si="110"/>
        <v>0</v>
      </c>
      <c r="V78" s="143">
        <f t="shared" si="110"/>
        <v>0</v>
      </c>
      <c r="W78" s="143">
        <f t="shared" si="110"/>
        <v>0</v>
      </c>
      <c r="X78" s="143">
        <f t="shared" si="110"/>
        <v>0</v>
      </c>
      <c r="Y78" s="143">
        <f t="shared" si="110"/>
        <v>0</v>
      </c>
      <c r="Z78" s="143">
        <f t="shared" si="110"/>
        <v>0</v>
      </c>
      <c r="AA78" s="144">
        <f t="shared" si="27"/>
        <v>0</v>
      </c>
      <c r="AB78" s="143">
        <f t="shared" ref="AB78:AC78" si="111">AB28+AB53</f>
        <v>0</v>
      </c>
      <c r="AC78" s="143">
        <f t="shared" si="111"/>
        <v>0</v>
      </c>
      <c r="AD78" s="144">
        <f t="shared" si="29"/>
        <v>0</v>
      </c>
      <c r="AE78" s="143">
        <f t="shared" ref="AE78:AF78" si="112">AE28+AE53</f>
        <v>0</v>
      </c>
      <c r="AF78" s="143">
        <f t="shared" si="112"/>
        <v>0</v>
      </c>
      <c r="AG78" s="144">
        <f t="shared" si="31"/>
        <v>0</v>
      </c>
      <c r="AH78" s="143">
        <f t="shared" ref="AH78:AI78" si="113">AH28+AH53</f>
        <v>0</v>
      </c>
      <c r="AI78" s="143">
        <f t="shared" si="113"/>
        <v>0</v>
      </c>
      <c r="AJ78" s="144">
        <f t="shared" si="33"/>
        <v>0</v>
      </c>
      <c r="AK78" s="17"/>
    </row>
    <row r="79" ht="15.75" customHeight="1">
      <c r="A79" s="1"/>
      <c r="B79" s="143">
        <f t="shared" ref="B79:M79" si="114">B29+B54</f>
        <v>0</v>
      </c>
      <c r="C79" s="143">
        <f t="shared" si="114"/>
        <v>0</v>
      </c>
      <c r="D79" s="143">
        <f t="shared" si="114"/>
        <v>0</v>
      </c>
      <c r="E79" s="143">
        <f t="shared" si="114"/>
        <v>0</v>
      </c>
      <c r="F79" s="143">
        <f t="shared" si="114"/>
        <v>0</v>
      </c>
      <c r="G79" s="143">
        <f t="shared" si="114"/>
        <v>0</v>
      </c>
      <c r="H79" s="143">
        <f t="shared" si="114"/>
        <v>0</v>
      </c>
      <c r="I79" s="143">
        <f t="shared" si="114"/>
        <v>0</v>
      </c>
      <c r="J79" s="143">
        <f t="shared" si="114"/>
        <v>0</v>
      </c>
      <c r="K79" s="143">
        <f t="shared" si="114"/>
        <v>0</v>
      </c>
      <c r="L79" s="143">
        <f t="shared" si="114"/>
        <v>0</v>
      </c>
      <c r="M79" s="143">
        <f t="shared" si="114"/>
        <v>0</v>
      </c>
      <c r="N79" s="144">
        <f t="shared" si="25"/>
        <v>0</v>
      </c>
      <c r="O79" s="143">
        <f t="shared" ref="O79:Z79" si="115">O29+O54</f>
        <v>0</v>
      </c>
      <c r="P79" s="143">
        <f t="shared" si="115"/>
        <v>0</v>
      </c>
      <c r="Q79" s="143">
        <f t="shared" si="115"/>
        <v>0</v>
      </c>
      <c r="R79" s="143">
        <f t="shared" si="115"/>
        <v>0</v>
      </c>
      <c r="S79" s="143">
        <f t="shared" si="115"/>
        <v>0</v>
      </c>
      <c r="T79" s="143">
        <f t="shared" si="115"/>
        <v>0</v>
      </c>
      <c r="U79" s="143">
        <f t="shared" si="115"/>
        <v>0</v>
      </c>
      <c r="V79" s="143">
        <f t="shared" si="115"/>
        <v>0</v>
      </c>
      <c r="W79" s="143">
        <f t="shared" si="115"/>
        <v>0</v>
      </c>
      <c r="X79" s="143">
        <f t="shared" si="115"/>
        <v>0</v>
      </c>
      <c r="Y79" s="143">
        <f t="shared" si="115"/>
        <v>0</v>
      </c>
      <c r="Z79" s="143">
        <f t="shared" si="115"/>
        <v>0</v>
      </c>
      <c r="AA79" s="144">
        <f t="shared" si="27"/>
        <v>0</v>
      </c>
      <c r="AB79" s="143">
        <f t="shared" ref="AB79:AC79" si="116">AB29+AB54</f>
        <v>0</v>
      </c>
      <c r="AC79" s="143">
        <f t="shared" si="116"/>
        <v>0</v>
      </c>
      <c r="AD79" s="144">
        <f t="shared" si="29"/>
        <v>0</v>
      </c>
      <c r="AE79" s="143">
        <f t="shared" ref="AE79:AF79" si="117">AE29+AE54</f>
        <v>0</v>
      </c>
      <c r="AF79" s="143">
        <f t="shared" si="117"/>
        <v>0</v>
      </c>
      <c r="AG79" s="144">
        <f t="shared" si="31"/>
        <v>0</v>
      </c>
      <c r="AH79" s="143">
        <f t="shared" ref="AH79:AI79" si="118">AH29+AH54</f>
        <v>0</v>
      </c>
      <c r="AI79" s="143">
        <f t="shared" si="118"/>
        <v>0</v>
      </c>
      <c r="AJ79" s="144">
        <f t="shared" si="33"/>
        <v>0</v>
      </c>
      <c r="AK79" s="17"/>
    </row>
    <row r="80" ht="15.75" customHeight="1">
      <c r="A80" s="1"/>
      <c r="B80" s="143">
        <f t="shared" ref="B80:M80" si="119">B30+B55</f>
        <v>0</v>
      </c>
      <c r="C80" s="143">
        <f t="shared" si="119"/>
        <v>0</v>
      </c>
      <c r="D80" s="143">
        <f t="shared" si="119"/>
        <v>0</v>
      </c>
      <c r="E80" s="143">
        <f t="shared" si="119"/>
        <v>0</v>
      </c>
      <c r="F80" s="143">
        <f t="shared" si="119"/>
        <v>0</v>
      </c>
      <c r="G80" s="143">
        <f t="shared" si="119"/>
        <v>0</v>
      </c>
      <c r="H80" s="143">
        <f t="shared" si="119"/>
        <v>0</v>
      </c>
      <c r="I80" s="143">
        <f t="shared" si="119"/>
        <v>0</v>
      </c>
      <c r="J80" s="143">
        <f t="shared" si="119"/>
        <v>0</v>
      </c>
      <c r="K80" s="143">
        <f t="shared" si="119"/>
        <v>0</v>
      </c>
      <c r="L80" s="143">
        <f t="shared" si="119"/>
        <v>0</v>
      </c>
      <c r="M80" s="143">
        <f t="shared" si="119"/>
        <v>0</v>
      </c>
      <c r="N80" s="144">
        <f t="shared" si="25"/>
        <v>0</v>
      </c>
      <c r="O80" s="143">
        <f t="shared" ref="O80:Z80" si="120">O30+O55</f>
        <v>0</v>
      </c>
      <c r="P80" s="143">
        <f t="shared" si="120"/>
        <v>0</v>
      </c>
      <c r="Q80" s="143">
        <f t="shared" si="120"/>
        <v>0</v>
      </c>
      <c r="R80" s="143">
        <f t="shared" si="120"/>
        <v>0</v>
      </c>
      <c r="S80" s="143">
        <f t="shared" si="120"/>
        <v>0</v>
      </c>
      <c r="T80" s="143">
        <f t="shared" si="120"/>
        <v>0</v>
      </c>
      <c r="U80" s="143">
        <f t="shared" si="120"/>
        <v>0</v>
      </c>
      <c r="V80" s="143">
        <f t="shared" si="120"/>
        <v>0</v>
      </c>
      <c r="W80" s="143">
        <f t="shared" si="120"/>
        <v>0</v>
      </c>
      <c r="X80" s="143">
        <f t="shared" si="120"/>
        <v>0</v>
      </c>
      <c r="Y80" s="143">
        <f t="shared" si="120"/>
        <v>0</v>
      </c>
      <c r="Z80" s="143">
        <f t="shared" si="120"/>
        <v>0</v>
      </c>
      <c r="AA80" s="144">
        <f t="shared" si="27"/>
        <v>0</v>
      </c>
      <c r="AB80" s="143">
        <f t="shared" ref="AB80:AC80" si="121">AB30+AB55</f>
        <v>0</v>
      </c>
      <c r="AC80" s="143">
        <f t="shared" si="121"/>
        <v>0</v>
      </c>
      <c r="AD80" s="144">
        <f t="shared" si="29"/>
        <v>0</v>
      </c>
      <c r="AE80" s="143">
        <f t="shared" ref="AE80:AF80" si="122">AE30+AE55</f>
        <v>0</v>
      </c>
      <c r="AF80" s="143">
        <f t="shared" si="122"/>
        <v>0</v>
      </c>
      <c r="AG80" s="144">
        <f t="shared" si="31"/>
        <v>0</v>
      </c>
      <c r="AH80" s="143">
        <f t="shared" ref="AH80:AI80" si="123">AH30+AH55</f>
        <v>0</v>
      </c>
      <c r="AI80" s="143">
        <f t="shared" si="123"/>
        <v>0</v>
      </c>
      <c r="AJ80" s="144">
        <f t="shared" si="33"/>
        <v>0</v>
      </c>
      <c r="AK80" s="17"/>
    </row>
    <row r="81" ht="15.75" customHeight="1">
      <c r="A81" s="1"/>
      <c r="B81" s="143">
        <f t="shared" ref="B81:AJ81" si="124">SUM(B61:B80)</f>
        <v>3094000</v>
      </c>
      <c r="C81" s="143">
        <f t="shared" si="124"/>
        <v>3094000</v>
      </c>
      <c r="D81" s="143">
        <f t="shared" si="124"/>
        <v>3094000</v>
      </c>
      <c r="E81" s="143">
        <f t="shared" si="124"/>
        <v>3094000</v>
      </c>
      <c r="F81" s="143">
        <f t="shared" si="124"/>
        <v>3094000</v>
      </c>
      <c r="G81" s="143">
        <f t="shared" si="124"/>
        <v>4819500</v>
      </c>
      <c r="H81" s="143">
        <f t="shared" si="124"/>
        <v>4819500</v>
      </c>
      <c r="I81" s="143">
        <f t="shared" si="124"/>
        <v>4819500</v>
      </c>
      <c r="J81" s="143">
        <f t="shared" si="124"/>
        <v>4819500</v>
      </c>
      <c r="K81" s="143">
        <f t="shared" si="124"/>
        <v>4819500</v>
      </c>
      <c r="L81" s="143">
        <f t="shared" si="124"/>
        <v>4819500</v>
      </c>
      <c r="M81" s="143">
        <f t="shared" si="124"/>
        <v>4819500</v>
      </c>
      <c r="N81" s="143">
        <f t="shared" si="124"/>
        <v>49206500</v>
      </c>
      <c r="O81" s="143">
        <f t="shared" si="124"/>
        <v>8726666.667</v>
      </c>
      <c r="P81" s="143">
        <f t="shared" si="124"/>
        <v>8726666.667</v>
      </c>
      <c r="Q81" s="143">
        <f t="shared" si="124"/>
        <v>8726666.667</v>
      </c>
      <c r="R81" s="143">
        <f t="shared" si="124"/>
        <v>8726666.667</v>
      </c>
      <c r="S81" s="143">
        <f t="shared" si="124"/>
        <v>8726666.667</v>
      </c>
      <c r="T81" s="143">
        <f t="shared" si="124"/>
        <v>9678666.667</v>
      </c>
      <c r="U81" s="143">
        <f t="shared" si="124"/>
        <v>9678666.667</v>
      </c>
      <c r="V81" s="143">
        <f t="shared" si="124"/>
        <v>9678666.667</v>
      </c>
      <c r="W81" s="143">
        <f t="shared" si="124"/>
        <v>9678666.667</v>
      </c>
      <c r="X81" s="143">
        <f t="shared" si="124"/>
        <v>9678666.667</v>
      </c>
      <c r="Y81" s="143">
        <f t="shared" si="124"/>
        <v>9678666.667</v>
      </c>
      <c r="Z81" s="143">
        <f t="shared" si="124"/>
        <v>9678666.667</v>
      </c>
      <c r="AA81" s="143">
        <f t="shared" si="124"/>
        <v>111384000</v>
      </c>
      <c r="AB81" s="143">
        <f t="shared" si="124"/>
        <v>100793000</v>
      </c>
      <c r="AC81" s="143">
        <f t="shared" si="124"/>
        <v>110075000</v>
      </c>
      <c r="AD81" s="143">
        <f t="shared" si="124"/>
        <v>210868000</v>
      </c>
      <c r="AE81" s="143">
        <f t="shared" si="124"/>
        <v>0</v>
      </c>
      <c r="AF81" s="143">
        <f t="shared" si="124"/>
        <v>0</v>
      </c>
      <c r="AG81" s="143">
        <f t="shared" si="124"/>
        <v>0</v>
      </c>
      <c r="AH81" s="143">
        <f t="shared" si="124"/>
        <v>0</v>
      </c>
      <c r="AI81" s="143">
        <f t="shared" si="124"/>
        <v>0</v>
      </c>
      <c r="AJ81" s="143">
        <f t="shared" si="124"/>
        <v>0</v>
      </c>
      <c r="AK81" s="17"/>
    </row>
    <row r="82" ht="15.75" customHeight="1">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3"/>
    <mergeCell ref="B8:N8"/>
    <mergeCell ref="B9:N9"/>
    <mergeCell ref="O9:AA9"/>
    <mergeCell ref="AB9:AD9"/>
    <mergeCell ref="AE9:AG9"/>
    <mergeCell ref="AH9:AJ9"/>
    <mergeCell ref="B59:N59"/>
    <mergeCell ref="O59:AA59"/>
    <mergeCell ref="AB59:AD59"/>
    <mergeCell ref="AE59:AG59"/>
    <mergeCell ref="AH59:AJ59"/>
    <mergeCell ref="B33:N33"/>
    <mergeCell ref="B34:N34"/>
    <mergeCell ref="O34:AA34"/>
    <mergeCell ref="AB34:AD34"/>
    <mergeCell ref="AE34:AG34"/>
    <mergeCell ref="AH34:AJ34"/>
    <mergeCell ref="B58:N58"/>
  </mergeCells>
  <dataValidations>
    <dataValidation type="decimal" operator="greaterThanOrEqual" allowBlank="1" showErrorMessage="1" sqref="B11:M30 O11:Z30 AB11:AC30 AE11:AF30 AH11:AI30 B31:AJ31 B36:M55 O36:Z55 AB36:AC55 AE36:AF55 AH36:AI55 B56:AJ56 B61:M80 O61:Z80 AB61:AC80 AE61:AF80 AH61:AI80">
      <formula1>0.0</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3.57"/>
    <col customWidth="1" min="2" max="2" width="32.43"/>
    <col customWidth="1" min="3" max="7" width="12.57"/>
    <col customWidth="1" min="8" max="8" width="3.57"/>
    <col customWidth="1" min="9" max="11" width="11.43"/>
    <col customWidth="1" min="12" max="68" width="11.57"/>
    <col customWidth="1" min="69" max="69" width="3.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45"/>
    </row>
    <row r="2">
      <c r="A2" s="1"/>
      <c r="B2" s="146" t="s">
        <v>103</v>
      </c>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row>
    <row r="3">
      <c r="A3" s="1"/>
      <c r="C3" s="148"/>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c r="BM3" s="147"/>
      <c r="BN3" s="147"/>
      <c r="BO3" s="147"/>
      <c r="BP3" s="147"/>
      <c r="BQ3" s="147"/>
    </row>
    <row r="4">
      <c r="A4" s="1"/>
      <c r="B4" s="149"/>
      <c r="C4" s="148"/>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row>
    <row r="5" ht="37.5" customHeight="1">
      <c r="A5" s="1"/>
      <c r="B5" s="150" t="s">
        <v>104</v>
      </c>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row>
    <row r="6">
      <c r="A6" s="1"/>
      <c r="B6" s="149"/>
      <c r="C6" s="148"/>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47"/>
      <c r="AU6" s="147"/>
      <c r="AV6" s="147"/>
      <c r="AW6" s="147"/>
      <c r="AX6" s="147"/>
      <c r="AY6" s="147"/>
      <c r="AZ6" s="147"/>
      <c r="BA6" s="147"/>
      <c r="BB6" s="147"/>
      <c r="BC6" s="147"/>
      <c r="BD6" s="147"/>
      <c r="BE6" s="147"/>
      <c r="BF6" s="147"/>
      <c r="BG6" s="147"/>
      <c r="BH6" s="147"/>
      <c r="BI6" s="147"/>
      <c r="BJ6" s="147"/>
      <c r="BK6" s="147"/>
      <c r="BL6" s="147"/>
      <c r="BM6" s="147"/>
      <c r="BN6" s="147"/>
      <c r="BO6" s="147"/>
      <c r="BP6" s="147"/>
      <c r="BQ6" s="147"/>
    </row>
    <row r="7">
      <c r="A7" s="1"/>
      <c r="B7" s="151"/>
      <c r="C7" s="152" t="s">
        <v>105</v>
      </c>
      <c r="D7" s="153"/>
      <c r="E7" s="153"/>
      <c r="F7" s="153"/>
      <c r="G7" s="154"/>
      <c r="H7" s="155"/>
      <c r="I7" s="156" t="s">
        <v>77</v>
      </c>
      <c r="J7" s="153"/>
      <c r="K7" s="153"/>
      <c r="L7" s="153"/>
      <c r="M7" s="153"/>
      <c r="N7" s="153"/>
      <c r="O7" s="153"/>
      <c r="P7" s="153"/>
      <c r="Q7" s="153"/>
      <c r="R7" s="153"/>
      <c r="S7" s="153"/>
      <c r="T7" s="154"/>
      <c r="U7" s="156" t="s">
        <v>78</v>
      </c>
      <c r="V7" s="153"/>
      <c r="W7" s="153"/>
      <c r="X7" s="153"/>
      <c r="Y7" s="153"/>
      <c r="Z7" s="153"/>
      <c r="AA7" s="153"/>
      <c r="AB7" s="153"/>
      <c r="AC7" s="153"/>
      <c r="AD7" s="153"/>
      <c r="AE7" s="153"/>
      <c r="AF7" s="154"/>
      <c r="AG7" s="156" t="s">
        <v>79</v>
      </c>
      <c r="AH7" s="153"/>
      <c r="AI7" s="153"/>
      <c r="AJ7" s="153"/>
      <c r="AK7" s="153"/>
      <c r="AL7" s="153"/>
      <c r="AM7" s="153"/>
      <c r="AN7" s="153"/>
      <c r="AO7" s="153"/>
      <c r="AP7" s="153"/>
      <c r="AQ7" s="153"/>
      <c r="AR7" s="154"/>
      <c r="AS7" s="156" t="s">
        <v>80</v>
      </c>
      <c r="AT7" s="153"/>
      <c r="AU7" s="153"/>
      <c r="AV7" s="153"/>
      <c r="AW7" s="153"/>
      <c r="AX7" s="153"/>
      <c r="AY7" s="153"/>
      <c r="AZ7" s="153"/>
      <c r="BA7" s="153"/>
      <c r="BB7" s="153"/>
      <c r="BC7" s="153"/>
      <c r="BD7" s="154"/>
      <c r="BE7" s="156" t="s">
        <v>81</v>
      </c>
      <c r="BF7" s="153"/>
      <c r="BG7" s="153"/>
      <c r="BH7" s="153"/>
      <c r="BI7" s="153"/>
      <c r="BJ7" s="153"/>
      <c r="BK7" s="153"/>
      <c r="BL7" s="153"/>
      <c r="BM7" s="153"/>
      <c r="BN7" s="153"/>
      <c r="BO7" s="153"/>
      <c r="BP7" s="154"/>
      <c r="BQ7" s="157"/>
    </row>
    <row r="8" ht="15.0" customHeight="1">
      <c r="A8" s="1"/>
      <c r="B8" s="158" t="s">
        <v>41</v>
      </c>
      <c r="C8" s="158" t="s">
        <v>77</v>
      </c>
      <c r="D8" s="158" t="s">
        <v>78</v>
      </c>
      <c r="E8" s="158" t="s">
        <v>79</v>
      </c>
      <c r="F8" s="158" t="s">
        <v>80</v>
      </c>
      <c r="G8" s="158" t="s">
        <v>81</v>
      </c>
      <c r="H8" s="159"/>
      <c r="I8" s="96">
        <f>Config!$C$7</f>
        <v>45505</v>
      </c>
      <c r="J8" s="96">
        <f t="shared" ref="J8:BP8" si="1">DATE(YEAR(I8),MONTH(I8)+1,DAY(I8))</f>
        <v>45536</v>
      </c>
      <c r="K8" s="96">
        <f t="shared" si="1"/>
        <v>45566</v>
      </c>
      <c r="L8" s="96">
        <f t="shared" si="1"/>
        <v>45597</v>
      </c>
      <c r="M8" s="96">
        <f t="shared" si="1"/>
        <v>45627</v>
      </c>
      <c r="N8" s="96">
        <f t="shared" si="1"/>
        <v>45658</v>
      </c>
      <c r="O8" s="96">
        <f t="shared" si="1"/>
        <v>45689</v>
      </c>
      <c r="P8" s="96">
        <f t="shared" si="1"/>
        <v>45717</v>
      </c>
      <c r="Q8" s="96">
        <f t="shared" si="1"/>
        <v>45748</v>
      </c>
      <c r="R8" s="96">
        <f t="shared" si="1"/>
        <v>45778</v>
      </c>
      <c r="S8" s="96">
        <f t="shared" si="1"/>
        <v>45809</v>
      </c>
      <c r="T8" s="96">
        <f t="shared" si="1"/>
        <v>45839</v>
      </c>
      <c r="U8" s="96">
        <f t="shared" si="1"/>
        <v>45870</v>
      </c>
      <c r="V8" s="96">
        <f t="shared" si="1"/>
        <v>45901</v>
      </c>
      <c r="W8" s="96">
        <f t="shared" si="1"/>
        <v>45931</v>
      </c>
      <c r="X8" s="96">
        <f t="shared" si="1"/>
        <v>45962</v>
      </c>
      <c r="Y8" s="96">
        <f t="shared" si="1"/>
        <v>45992</v>
      </c>
      <c r="Z8" s="96">
        <f t="shared" si="1"/>
        <v>46023</v>
      </c>
      <c r="AA8" s="96">
        <f t="shared" si="1"/>
        <v>46054</v>
      </c>
      <c r="AB8" s="96">
        <f t="shared" si="1"/>
        <v>46082</v>
      </c>
      <c r="AC8" s="96">
        <f t="shared" si="1"/>
        <v>46113</v>
      </c>
      <c r="AD8" s="96">
        <f t="shared" si="1"/>
        <v>46143</v>
      </c>
      <c r="AE8" s="96">
        <f t="shared" si="1"/>
        <v>46174</v>
      </c>
      <c r="AF8" s="96">
        <f t="shared" si="1"/>
        <v>46204</v>
      </c>
      <c r="AG8" s="96">
        <f t="shared" si="1"/>
        <v>46235</v>
      </c>
      <c r="AH8" s="96">
        <f t="shared" si="1"/>
        <v>46266</v>
      </c>
      <c r="AI8" s="96">
        <f t="shared" si="1"/>
        <v>46296</v>
      </c>
      <c r="AJ8" s="96">
        <f t="shared" si="1"/>
        <v>46327</v>
      </c>
      <c r="AK8" s="96">
        <f t="shared" si="1"/>
        <v>46357</v>
      </c>
      <c r="AL8" s="96">
        <f t="shared" si="1"/>
        <v>46388</v>
      </c>
      <c r="AM8" s="96">
        <f t="shared" si="1"/>
        <v>46419</v>
      </c>
      <c r="AN8" s="96">
        <f t="shared" si="1"/>
        <v>46447</v>
      </c>
      <c r="AO8" s="96">
        <f t="shared" si="1"/>
        <v>46478</v>
      </c>
      <c r="AP8" s="96">
        <f t="shared" si="1"/>
        <v>46508</v>
      </c>
      <c r="AQ8" s="96">
        <f t="shared" si="1"/>
        <v>46539</v>
      </c>
      <c r="AR8" s="96">
        <f t="shared" si="1"/>
        <v>46569</v>
      </c>
      <c r="AS8" s="96">
        <f t="shared" si="1"/>
        <v>46600</v>
      </c>
      <c r="AT8" s="96">
        <f t="shared" si="1"/>
        <v>46631</v>
      </c>
      <c r="AU8" s="96">
        <f t="shared" si="1"/>
        <v>46661</v>
      </c>
      <c r="AV8" s="96">
        <f t="shared" si="1"/>
        <v>46692</v>
      </c>
      <c r="AW8" s="96">
        <f t="shared" si="1"/>
        <v>46722</v>
      </c>
      <c r="AX8" s="96">
        <f t="shared" si="1"/>
        <v>46753</v>
      </c>
      <c r="AY8" s="96">
        <f t="shared" si="1"/>
        <v>46784</v>
      </c>
      <c r="AZ8" s="96">
        <f t="shared" si="1"/>
        <v>46813</v>
      </c>
      <c r="BA8" s="96">
        <f t="shared" si="1"/>
        <v>46844</v>
      </c>
      <c r="BB8" s="96">
        <f t="shared" si="1"/>
        <v>46874</v>
      </c>
      <c r="BC8" s="96">
        <f t="shared" si="1"/>
        <v>46905</v>
      </c>
      <c r="BD8" s="96">
        <f t="shared" si="1"/>
        <v>46935</v>
      </c>
      <c r="BE8" s="96">
        <f t="shared" si="1"/>
        <v>46966</v>
      </c>
      <c r="BF8" s="96">
        <f t="shared" si="1"/>
        <v>46997</v>
      </c>
      <c r="BG8" s="96">
        <f t="shared" si="1"/>
        <v>47027</v>
      </c>
      <c r="BH8" s="96">
        <f t="shared" si="1"/>
        <v>47058</v>
      </c>
      <c r="BI8" s="96">
        <f t="shared" si="1"/>
        <v>47088</v>
      </c>
      <c r="BJ8" s="96">
        <f t="shared" si="1"/>
        <v>47119</v>
      </c>
      <c r="BK8" s="96">
        <f t="shared" si="1"/>
        <v>47150</v>
      </c>
      <c r="BL8" s="96">
        <f t="shared" si="1"/>
        <v>47178</v>
      </c>
      <c r="BM8" s="96">
        <f t="shared" si="1"/>
        <v>47209</v>
      </c>
      <c r="BN8" s="96">
        <f t="shared" si="1"/>
        <v>47239</v>
      </c>
      <c r="BO8" s="96">
        <f t="shared" si="1"/>
        <v>47270</v>
      </c>
      <c r="BP8" s="96">
        <f t="shared" si="1"/>
        <v>47300</v>
      </c>
      <c r="BQ8" s="160"/>
    </row>
    <row r="9">
      <c r="A9" s="1"/>
      <c r="B9" s="161" t="s">
        <v>45</v>
      </c>
      <c r="C9" s="162">
        <f>Config!$C$55+Config!$D$55*'Commandes - Calculs auto'!N23</f>
        <v>3132057.565</v>
      </c>
      <c r="D9" s="162">
        <f>Config!$C$55+Config!$D$55*'Commandes - Calculs auto'!Z23</f>
        <v>12168030.94</v>
      </c>
      <c r="E9" s="162">
        <f>Config!$C$55+Config!$D$55*'Commandes - Calculs auto'!AL23</f>
        <v>34191077.1</v>
      </c>
      <c r="F9" s="162">
        <f>Config!$C$55+Config!$D$55*'Commandes - Calculs auto'!AX23</f>
        <v>56910000</v>
      </c>
      <c r="G9" s="162">
        <f>Config!$C$55+Config!$D$55*'Commandes - Calculs auto'!BJ23</f>
        <v>104610000</v>
      </c>
      <c r="H9" s="159"/>
      <c r="I9" s="163">
        <f t="shared" ref="I9:T9" si="2">$C9/12</f>
        <v>261004.7971</v>
      </c>
      <c r="J9" s="163">
        <f t="shared" si="2"/>
        <v>261004.7971</v>
      </c>
      <c r="K9" s="163">
        <f t="shared" si="2"/>
        <v>261004.7971</v>
      </c>
      <c r="L9" s="163">
        <f t="shared" si="2"/>
        <v>261004.7971</v>
      </c>
      <c r="M9" s="163">
        <f t="shared" si="2"/>
        <v>261004.7971</v>
      </c>
      <c r="N9" s="163">
        <f t="shared" si="2"/>
        <v>261004.7971</v>
      </c>
      <c r="O9" s="163">
        <f t="shared" si="2"/>
        <v>261004.7971</v>
      </c>
      <c r="P9" s="163">
        <f t="shared" si="2"/>
        <v>261004.7971</v>
      </c>
      <c r="Q9" s="163">
        <f t="shared" si="2"/>
        <v>261004.7971</v>
      </c>
      <c r="R9" s="163">
        <f t="shared" si="2"/>
        <v>261004.7971</v>
      </c>
      <c r="S9" s="163">
        <f t="shared" si="2"/>
        <v>261004.7971</v>
      </c>
      <c r="T9" s="163">
        <f t="shared" si="2"/>
        <v>261004.7971</v>
      </c>
      <c r="U9" s="163">
        <f t="shared" ref="U9:AF9" si="3">$D9/12</f>
        <v>1014002.578</v>
      </c>
      <c r="V9" s="163">
        <f t="shared" si="3"/>
        <v>1014002.578</v>
      </c>
      <c r="W9" s="163">
        <f t="shared" si="3"/>
        <v>1014002.578</v>
      </c>
      <c r="X9" s="163">
        <f t="shared" si="3"/>
        <v>1014002.578</v>
      </c>
      <c r="Y9" s="163">
        <f t="shared" si="3"/>
        <v>1014002.578</v>
      </c>
      <c r="Z9" s="163">
        <f t="shared" si="3"/>
        <v>1014002.578</v>
      </c>
      <c r="AA9" s="163">
        <f t="shared" si="3"/>
        <v>1014002.578</v>
      </c>
      <c r="AB9" s="163">
        <f t="shared" si="3"/>
        <v>1014002.578</v>
      </c>
      <c r="AC9" s="163">
        <f t="shared" si="3"/>
        <v>1014002.578</v>
      </c>
      <c r="AD9" s="163">
        <f t="shared" si="3"/>
        <v>1014002.578</v>
      </c>
      <c r="AE9" s="163">
        <f t="shared" si="3"/>
        <v>1014002.578</v>
      </c>
      <c r="AF9" s="163">
        <f t="shared" si="3"/>
        <v>1014002.578</v>
      </c>
      <c r="AG9" s="163">
        <f t="shared" ref="AG9:AR9" si="4">$E9/12</f>
        <v>2849256.425</v>
      </c>
      <c r="AH9" s="163">
        <f t="shared" si="4"/>
        <v>2849256.425</v>
      </c>
      <c r="AI9" s="163">
        <f t="shared" si="4"/>
        <v>2849256.425</v>
      </c>
      <c r="AJ9" s="163">
        <f t="shared" si="4"/>
        <v>2849256.425</v>
      </c>
      <c r="AK9" s="163">
        <f t="shared" si="4"/>
        <v>2849256.425</v>
      </c>
      <c r="AL9" s="163">
        <f t="shared" si="4"/>
        <v>2849256.425</v>
      </c>
      <c r="AM9" s="163">
        <f t="shared" si="4"/>
        <v>2849256.425</v>
      </c>
      <c r="AN9" s="163">
        <f t="shared" si="4"/>
        <v>2849256.425</v>
      </c>
      <c r="AO9" s="163">
        <f t="shared" si="4"/>
        <v>2849256.425</v>
      </c>
      <c r="AP9" s="163">
        <f t="shared" si="4"/>
        <v>2849256.425</v>
      </c>
      <c r="AQ9" s="163">
        <f t="shared" si="4"/>
        <v>2849256.425</v>
      </c>
      <c r="AR9" s="163">
        <f t="shared" si="4"/>
        <v>2849256.425</v>
      </c>
      <c r="AS9" s="163">
        <f t="shared" ref="AS9:BD9" si="5">$F9/12</f>
        <v>4742500</v>
      </c>
      <c r="AT9" s="163">
        <f t="shared" si="5"/>
        <v>4742500</v>
      </c>
      <c r="AU9" s="163">
        <f t="shared" si="5"/>
        <v>4742500</v>
      </c>
      <c r="AV9" s="163">
        <f t="shared" si="5"/>
        <v>4742500</v>
      </c>
      <c r="AW9" s="163">
        <f t="shared" si="5"/>
        <v>4742500</v>
      </c>
      <c r="AX9" s="163">
        <f t="shared" si="5"/>
        <v>4742500</v>
      </c>
      <c r="AY9" s="163">
        <f t="shared" si="5"/>
        <v>4742500</v>
      </c>
      <c r="AZ9" s="163">
        <f t="shared" si="5"/>
        <v>4742500</v>
      </c>
      <c r="BA9" s="163">
        <f t="shared" si="5"/>
        <v>4742500</v>
      </c>
      <c r="BB9" s="163">
        <f t="shared" si="5"/>
        <v>4742500</v>
      </c>
      <c r="BC9" s="163">
        <f t="shared" si="5"/>
        <v>4742500</v>
      </c>
      <c r="BD9" s="163">
        <f t="shared" si="5"/>
        <v>4742500</v>
      </c>
      <c r="BE9" s="163">
        <f t="shared" ref="BE9:BP9" si="6">$G9/12</f>
        <v>8717500</v>
      </c>
      <c r="BF9" s="163">
        <f t="shared" si="6"/>
        <v>8717500</v>
      </c>
      <c r="BG9" s="163">
        <f t="shared" si="6"/>
        <v>8717500</v>
      </c>
      <c r="BH9" s="163">
        <f t="shared" si="6"/>
        <v>8717500</v>
      </c>
      <c r="BI9" s="163">
        <f t="shared" si="6"/>
        <v>8717500</v>
      </c>
      <c r="BJ9" s="163">
        <f t="shared" si="6"/>
        <v>8717500</v>
      </c>
      <c r="BK9" s="163">
        <f t="shared" si="6"/>
        <v>8717500</v>
      </c>
      <c r="BL9" s="163">
        <f t="shared" si="6"/>
        <v>8717500</v>
      </c>
      <c r="BM9" s="163">
        <f t="shared" si="6"/>
        <v>8717500</v>
      </c>
      <c r="BN9" s="163">
        <f t="shared" si="6"/>
        <v>8717500</v>
      </c>
      <c r="BO9" s="163">
        <f t="shared" si="6"/>
        <v>8717500</v>
      </c>
      <c r="BP9" s="163">
        <f t="shared" si="6"/>
        <v>8717500</v>
      </c>
      <c r="BQ9" s="160"/>
    </row>
    <row r="10">
      <c r="A10" s="1"/>
      <c r="B10" s="161" t="s">
        <v>47</v>
      </c>
      <c r="C10" s="162">
        <f>Config!$C$56+Config!$D$56*'Personnel - Calculs auto'!C$6</f>
        <v>4800000</v>
      </c>
      <c r="D10" s="162">
        <f>Config!$C$56+Config!$D$56*'Personnel - Calculs auto'!D$6</f>
        <v>4800000</v>
      </c>
      <c r="E10" s="162">
        <f>Config!$C$56+Config!$D$56*'Personnel - Calculs auto'!E$6</f>
        <v>4800000</v>
      </c>
      <c r="F10" s="162">
        <f>Config!$C$56+Config!$D$56*'Personnel - Calculs auto'!F$6</f>
        <v>4800000</v>
      </c>
      <c r="G10" s="162">
        <f>Config!$C$56+Config!$D$56*'Personnel - Calculs auto'!G$6</f>
        <v>4800000</v>
      </c>
      <c r="H10" s="159"/>
      <c r="I10" s="163">
        <f t="shared" ref="I10:T10" si="7">$C10/12</f>
        <v>400000</v>
      </c>
      <c r="J10" s="163">
        <f t="shared" si="7"/>
        <v>400000</v>
      </c>
      <c r="K10" s="163">
        <f t="shared" si="7"/>
        <v>400000</v>
      </c>
      <c r="L10" s="163">
        <f t="shared" si="7"/>
        <v>400000</v>
      </c>
      <c r="M10" s="163">
        <f t="shared" si="7"/>
        <v>400000</v>
      </c>
      <c r="N10" s="163">
        <f t="shared" si="7"/>
        <v>400000</v>
      </c>
      <c r="O10" s="163">
        <f t="shared" si="7"/>
        <v>400000</v>
      </c>
      <c r="P10" s="163">
        <f t="shared" si="7"/>
        <v>400000</v>
      </c>
      <c r="Q10" s="163">
        <f t="shared" si="7"/>
        <v>400000</v>
      </c>
      <c r="R10" s="163">
        <f t="shared" si="7"/>
        <v>400000</v>
      </c>
      <c r="S10" s="163">
        <f t="shared" si="7"/>
        <v>400000</v>
      </c>
      <c r="T10" s="163">
        <f t="shared" si="7"/>
        <v>400000</v>
      </c>
      <c r="U10" s="163">
        <f t="shared" ref="U10:AF10" si="8">$D10/12</f>
        <v>400000</v>
      </c>
      <c r="V10" s="163">
        <f t="shared" si="8"/>
        <v>400000</v>
      </c>
      <c r="W10" s="163">
        <f t="shared" si="8"/>
        <v>400000</v>
      </c>
      <c r="X10" s="163">
        <f t="shared" si="8"/>
        <v>400000</v>
      </c>
      <c r="Y10" s="163">
        <f t="shared" si="8"/>
        <v>400000</v>
      </c>
      <c r="Z10" s="163">
        <f t="shared" si="8"/>
        <v>400000</v>
      </c>
      <c r="AA10" s="163">
        <f t="shared" si="8"/>
        <v>400000</v>
      </c>
      <c r="AB10" s="163">
        <f t="shared" si="8"/>
        <v>400000</v>
      </c>
      <c r="AC10" s="163">
        <f t="shared" si="8"/>
        <v>400000</v>
      </c>
      <c r="AD10" s="163">
        <f t="shared" si="8"/>
        <v>400000</v>
      </c>
      <c r="AE10" s="163">
        <f t="shared" si="8"/>
        <v>400000</v>
      </c>
      <c r="AF10" s="163">
        <f t="shared" si="8"/>
        <v>400000</v>
      </c>
      <c r="AG10" s="163">
        <f t="shared" ref="AG10:AR10" si="9">$E10/12</f>
        <v>400000</v>
      </c>
      <c r="AH10" s="163">
        <f t="shared" si="9"/>
        <v>400000</v>
      </c>
      <c r="AI10" s="163">
        <f t="shared" si="9"/>
        <v>400000</v>
      </c>
      <c r="AJ10" s="163">
        <f t="shared" si="9"/>
        <v>400000</v>
      </c>
      <c r="AK10" s="163">
        <f t="shared" si="9"/>
        <v>400000</v>
      </c>
      <c r="AL10" s="163">
        <f t="shared" si="9"/>
        <v>400000</v>
      </c>
      <c r="AM10" s="163">
        <f t="shared" si="9"/>
        <v>400000</v>
      </c>
      <c r="AN10" s="163">
        <f t="shared" si="9"/>
        <v>400000</v>
      </c>
      <c r="AO10" s="163">
        <f t="shared" si="9"/>
        <v>400000</v>
      </c>
      <c r="AP10" s="163">
        <f t="shared" si="9"/>
        <v>400000</v>
      </c>
      <c r="AQ10" s="163">
        <f t="shared" si="9"/>
        <v>400000</v>
      </c>
      <c r="AR10" s="163">
        <f t="shared" si="9"/>
        <v>400000</v>
      </c>
      <c r="AS10" s="163">
        <f t="shared" ref="AS10:BD10" si="10">$F10/12</f>
        <v>400000</v>
      </c>
      <c r="AT10" s="163">
        <f t="shared" si="10"/>
        <v>400000</v>
      </c>
      <c r="AU10" s="163">
        <f t="shared" si="10"/>
        <v>400000</v>
      </c>
      <c r="AV10" s="163">
        <f t="shared" si="10"/>
        <v>400000</v>
      </c>
      <c r="AW10" s="163">
        <f t="shared" si="10"/>
        <v>400000</v>
      </c>
      <c r="AX10" s="163">
        <f t="shared" si="10"/>
        <v>400000</v>
      </c>
      <c r="AY10" s="163">
        <f t="shared" si="10"/>
        <v>400000</v>
      </c>
      <c r="AZ10" s="163">
        <f t="shared" si="10"/>
        <v>400000</v>
      </c>
      <c r="BA10" s="163">
        <f t="shared" si="10"/>
        <v>400000</v>
      </c>
      <c r="BB10" s="163">
        <f t="shared" si="10"/>
        <v>400000</v>
      </c>
      <c r="BC10" s="163">
        <f t="shared" si="10"/>
        <v>400000</v>
      </c>
      <c r="BD10" s="163">
        <f t="shared" si="10"/>
        <v>400000</v>
      </c>
      <c r="BE10" s="163">
        <f t="shared" ref="BE10:BP10" si="11">$G10/12</f>
        <v>400000</v>
      </c>
      <c r="BF10" s="163">
        <f t="shared" si="11"/>
        <v>400000</v>
      </c>
      <c r="BG10" s="163">
        <f t="shared" si="11"/>
        <v>400000</v>
      </c>
      <c r="BH10" s="163">
        <f t="shared" si="11"/>
        <v>400000</v>
      </c>
      <c r="BI10" s="163">
        <f t="shared" si="11"/>
        <v>400000</v>
      </c>
      <c r="BJ10" s="163">
        <f t="shared" si="11"/>
        <v>400000</v>
      </c>
      <c r="BK10" s="163">
        <f t="shared" si="11"/>
        <v>400000</v>
      </c>
      <c r="BL10" s="163">
        <f t="shared" si="11"/>
        <v>400000</v>
      </c>
      <c r="BM10" s="163">
        <f t="shared" si="11"/>
        <v>400000</v>
      </c>
      <c r="BN10" s="163">
        <f t="shared" si="11"/>
        <v>400000</v>
      </c>
      <c r="BO10" s="163">
        <f t="shared" si="11"/>
        <v>400000</v>
      </c>
      <c r="BP10" s="163">
        <f t="shared" si="11"/>
        <v>400000</v>
      </c>
      <c r="BQ10" s="160"/>
    </row>
    <row r="11">
      <c r="A11" s="1"/>
      <c r="B11" s="161" t="s">
        <v>49</v>
      </c>
      <c r="C11" s="162">
        <f>Config!$C$57+Config!$D$57*'Commandes - Calculs auto'!N23</f>
        <v>8964115.13</v>
      </c>
      <c r="D11" s="162">
        <f>Config!$C$57+Config!$D$57*'Commandes - Calculs auto'!Z23</f>
        <v>27036061.87</v>
      </c>
      <c r="E11" s="162">
        <f>Config!$C$57+Config!$D$57*'Commandes - Calculs auto'!AL23</f>
        <v>71082154.2</v>
      </c>
      <c r="F11" s="162">
        <f>Config!$C$57+Config!$D$57*'Commandes - Calculs auto'!AX23</f>
        <v>116520000</v>
      </c>
      <c r="G11" s="162">
        <f>Config!$C$57+Config!$D$57*'Commandes - Calculs auto'!BJ23</f>
        <v>211920000</v>
      </c>
      <c r="H11" s="159"/>
      <c r="I11" s="163">
        <f t="shared" ref="I11:T11" si="12">$C11/12</f>
        <v>747009.5942</v>
      </c>
      <c r="J11" s="163">
        <f t="shared" si="12"/>
        <v>747009.5942</v>
      </c>
      <c r="K11" s="163">
        <f t="shared" si="12"/>
        <v>747009.5942</v>
      </c>
      <c r="L11" s="163">
        <f t="shared" si="12"/>
        <v>747009.5942</v>
      </c>
      <c r="M11" s="163">
        <f t="shared" si="12"/>
        <v>747009.5942</v>
      </c>
      <c r="N11" s="163">
        <f t="shared" si="12"/>
        <v>747009.5942</v>
      </c>
      <c r="O11" s="163">
        <f t="shared" si="12"/>
        <v>747009.5942</v>
      </c>
      <c r="P11" s="163">
        <f t="shared" si="12"/>
        <v>747009.5942</v>
      </c>
      <c r="Q11" s="163">
        <f t="shared" si="12"/>
        <v>747009.5942</v>
      </c>
      <c r="R11" s="163">
        <f t="shared" si="12"/>
        <v>747009.5942</v>
      </c>
      <c r="S11" s="163">
        <f t="shared" si="12"/>
        <v>747009.5942</v>
      </c>
      <c r="T11" s="163">
        <f t="shared" si="12"/>
        <v>747009.5942</v>
      </c>
      <c r="U11" s="163">
        <f t="shared" ref="U11:AF11" si="13">$D11/12</f>
        <v>2253005.156</v>
      </c>
      <c r="V11" s="163">
        <f t="shared" si="13"/>
        <v>2253005.156</v>
      </c>
      <c r="W11" s="163">
        <f t="shared" si="13"/>
        <v>2253005.156</v>
      </c>
      <c r="X11" s="163">
        <f t="shared" si="13"/>
        <v>2253005.156</v>
      </c>
      <c r="Y11" s="163">
        <f t="shared" si="13"/>
        <v>2253005.156</v>
      </c>
      <c r="Z11" s="163">
        <f t="shared" si="13"/>
        <v>2253005.156</v>
      </c>
      <c r="AA11" s="163">
        <f t="shared" si="13"/>
        <v>2253005.156</v>
      </c>
      <c r="AB11" s="163">
        <f t="shared" si="13"/>
        <v>2253005.156</v>
      </c>
      <c r="AC11" s="163">
        <f t="shared" si="13"/>
        <v>2253005.156</v>
      </c>
      <c r="AD11" s="163">
        <f t="shared" si="13"/>
        <v>2253005.156</v>
      </c>
      <c r="AE11" s="163">
        <f t="shared" si="13"/>
        <v>2253005.156</v>
      </c>
      <c r="AF11" s="163">
        <f t="shared" si="13"/>
        <v>2253005.156</v>
      </c>
      <c r="AG11" s="163">
        <f t="shared" ref="AG11:AR11" si="14">$E11/12</f>
        <v>5923512.85</v>
      </c>
      <c r="AH11" s="163">
        <f t="shared" si="14"/>
        <v>5923512.85</v>
      </c>
      <c r="AI11" s="163">
        <f t="shared" si="14"/>
        <v>5923512.85</v>
      </c>
      <c r="AJ11" s="163">
        <f t="shared" si="14"/>
        <v>5923512.85</v>
      </c>
      <c r="AK11" s="163">
        <f t="shared" si="14"/>
        <v>5923512.85</v>
      </c>
      <c r="AL11" s="163">
        <f t="shared" si="14"/>
        <v>5923512.85</v>
      </c>
      <c r="AM11" s="163">
        <f t="shared" si="14"/>
        <v>5923512.85</v>
      </c>
      <c r="AN11" s="163">
        <f t="shared" si="14"/>
        <v>5923512.85</v>
      </c>
      <c r="AO11" s="163">
        <f t="shared" si="14"/>
        <v>5923512.85</v>
      </c>
      <c r="AP11" s="163">
        <f t="shared" si="14"/>
        <v>5923512.85</v>
      </c>
      <c r="AQ11" s="163">
        <f t="shared" si="14"/>
        <v>5923512.85</v>
      </c>
      <c r="AR11" s="163">
        <f t="shared" si="14"/>
        <v>5923512.85</v>
      </c>
      <c r="AS11" s="163">
        <f t="shared" ref="AS11:BD11" si="15">$F11/12</f>
        <v>9710000</v>
      </c>
      <c r="AT11" s="163">
        <f t="shared" si="15"/>
        <v>9710000</v>
      </c>
      <c r="AU11" s="163">
        <f t="shared" si="15"/>
        <v>9710000</v>
      </c>
      <c r="AV11" s="163">
        <f t="shared" si="15"/>
        <v>9710000</v>
      </c>
      <c r="AW11" s="163">
        <f t="shared" si="15"/>
        <v>9710000</v>
      </c>
      <c r="AX11" s="163">
        <f t="shared" si="15"/>
        <v>9710000</v>
      </c>
      <c r="AY11" s="163">
        <f t="shared" si="15"/>
        <v>9710000</v>
      </c>
      <c r="AZ11" s="163">
        <f t="shared" si="15"/>
        <v>9710000</v>
      </c>
      <c r="BA11" s="163">
        <f t="shared" si="15"/>
        <v>9710000</v>
      </c>
      <c r="BB11" s="163">
        <f t="shared" si="15"/>
        <v>9710000</v>
      </c>
      <c r="BC11" s="163">
        <f t="shared" si="15"/>
        <v>9710000</v>
      </c>
      <c r="BD11" s="163">
        <f t="shared" si="15"/>
        <v>9710000</v>
      </c>
      <c r="BE11" s="163">
        <f t="shared" ref="BE11:BP11" si="16">$G11/12</f>
        <v>17660000</v>
      </c>
      <c r="BF11" s="163">
        <f t="shared" si="16"/>
        <v>17660000</v>
      </c>
      <c r="BG11" s="163">
        <f t="shared" si="16"/>
        <v>17660000</v>
      </c>
      <c r="BH11" s="163">
        <f t="shared" si="16"/>
        <v>17660000</v>
      </c>
      <c r="BI11" s="163">
        <f t="shared" si="16"/>
        <v>17660000</v>
      </c>
      <c r="BJ11" s="163">
        <f t="shared" si="16"/>
        <v>17660000</v>
      </c>
      <c r="BK11" s="163">
        <f t="shared" si="16"/>
        <v>17660000</v>
      </c>
      <c r="BL11" s="163">
        <f t="shared" si="16"/>
        <v>17660000</v>
      </c>
      <c r="BM11" s="163">
        <f t="shared" si="16"/>
        <v>17660000</v>
      </c>
      <c r="BN11" s="163">
        <f t="shared" si="16"/>
        <v>17660000</v>
      </c>
      <c r="BO11" s="163">
        <f t="shared" si="16"/>
        <v>17660000</v>
      </c>
      <c r="BP11" s="163">
        <f t="shared" si="16"/>
        <v>17660000</v>
      </c>
      <c r="BQ11" s="160"/>
    </row>
    <row r="12">
      <c r="A12" s="1"/>
      <c r="B12" s="161" t="s">
        <v>50</v>
      </c>
      <c r="C12" s="162">
        <f>Config!$C$58+Config!$D$58*'Personnel - Calculs auto'!C$6</f>
        <v>1593333.333</v>
      </c>
      <c r="D12" s="162">
        <f>Config!$C$58+Config!$D$58*'Personnel - Calculs auto'!D$6</f>
        <v>1876666.667</v>
      </c>
      <c r="E12" s="162">
        <f>Config!$C$58+Config!$D$58*'Personnel - Calculs auto'!E$6</f>
        <v>2260000</v>
      </c>
      <c r="F12" s="162">
        <f>Config!$C$58+Config!$D$58*'Personnel - Calculs auto'!F$6</f>
        <v>960000</v>
      </c>
      <c r="G12" s="162">
        <f>Config!$C$58+Config!$D$58*'Personnel - Calculs auto'!G$6</f>
        <v>960000</v>
      </c>
      <c r="H12" s="159"/>
      <c r="I12" s="163">
        <f t="shared" ref="I12:T12" si="17">$C12/12</f>
        <v>132777.7778</v>
      </c>
      <c r="J12" s="163">
        <f t="shared" si="17"/>
        <v>132777.7778</v>
      </c>
      <c r="K12" s="163">
        <f t="shared" si="17"/>
        <v>132777.7778</v>
      </c>
      <c r="L12" s="163">
        <f t="shared" si="17"/>
        <v>132777.7778</v>
      </c>
      <c r="M12" s="163">
        <f t="shared" si="17"/>
        <v>132777.7778</v>
      </c>
      <c r="N12" s="163">
        <f t="shared" si="17"/>
        <v>132777.7778</v>
      </c>
      <c r="O12" s="163">
        <f t="shared" si="17"/>
        <v>132777.7778</v>
      </c>
      <c r="P12" s="163">
        <f t="shared" si="17"/>
        <v>132777.7778</v>
      </c>
      <c r="Q12" s="163">
        <f t="shared" si="17"/>
        <v>132777.7778</v>
      </c>
      <c r="R12" s="163">
        <f t="shared" si="17"/>
        <v>132777.7778</v>
      </c>
      <c r="S12" s="163">
        <f t="shared" si="17"/>
        <v>132777.7778</v>
      </c>
      <c r="T12" s="163">
        <f t="shared" si="17"/>
        <v>132777.7778</v>
      </c>
      <c r="U12" s="163">
        <f t="shared" ref="U12:AF12" si="18">$D12/12</f>
        <v>156388.8889</v>
      </c>
      <c r="V12" s="163">
        <f t="shared" si="18"/>
        <v>156388.8889</v>
      </c>
      <c r="W12" s="163">
        <f t="shared" si="18"/>
        <v>156388.8889</v>
      </c>
      <c r="X12" s="163">
        <f t="shared" si="18"/>
        <v>156388.8889</v>
      </c>
      <c r="Y12" s="163">
        <f t="shared" si="18"/>
        <v>156388.8889</v>
      </c>
      <c r="Z12" s="163">
        <f t="shared" si="18"/>
        <v>156388.8889</v>
      </c>
      <c r="AA12" s="163">
        <f t="shared" si="18"/>
        <v>156388.8889</v>
      </c>
      <c r="AB12" s="163">
        <f t="shared" si="18"/>
        <v>156388.8889</v>
      </c>
      <c r="AC12" s="163">
        <f t="shared" si="18"/>
        <v>156388.8889</v>
      </c>
      <c r="AD12" s="163">
        <f t="shared" si="18"/>
        <v>156388.8889</v>
      </c>
      <c r="AE12" s="163">
        <f t="shared" si="18"/>
        <v>156388.8889</v>
      </c>
      <c r="AF12" s="163">
        <f t="shared" si="18"/>
        <v>156388.8889</v>
      </c>
      <c r="AG12" s="163">
        <f t="shared" ref="AG12:AR12" si="19">$E12/12</f>
        <v>188333.3333</v>
      </c>
      <c r="AH12" s="163">
        <f t="shared" si="19"/>
        <v>188333.3333</v>
      </c>
      <c r="AI12" s="163">
        <f t="shared" si="19"/>
        <v>188333.3333</v>
      </c>
      <c r="AJ12" s="163">
        <f t="shared" si="19"/>
        <v>188333.3333</v>
      </c>
      <c r="AK12" s="163">
        <f t="shared" si="19"/>
        <v>188333.3333</v>
      </c>
      <c r="AL12" s="163">
        <f t="shared" si="19"/>
        <v>188333.3333</v>
      </c>
      <c r="AM12" s="163">
        <f t="shared" si="19"/>
        <v>188333.3333</v>
      </c>
      <c r="AN12" s="163">
        <f t="shared" si="19"/>
        <v>188333.3333</v>
      </c>
      <c r="AO12" s="163">
        <f t="shared" si="19"/>
        <v>188333.3333</v>
      </c>
      <c r="AP12" s="163">
        <f t="shared" si="19"/>
        <v>188333.3333</v>
      </c>
      <c r="AQ12" s="163">
        <f t="shared" si="19"/>
        <v>188333.3333</v>
      </c>
      <c r="AR12" s="163">
        <f t="shared" si="19"/>
        <v>188333.3333</v>
      </c>
      <c r="AS12" s="163">
        <f t="shared" ref="AS12:BD12" si="20">$F12/12</f>
        <v>80000</v>
      </c>
      <c r="AT12" s="163">
        <f t="shared" si="20"/>
        <v>80000</v>
      </c>
      <c r="AU12" s="163">
        <f t="shared" si="20"/>
        <v>80000</v>
      </c>
      <c r="AV12" s="163">
        <f t="shared" si="20"/>
        <v>80000</v>
      </c>
      <c r="AW12" s="163">
        <f t="shared" si="20"/>
        <v>80000</v>
      </c>
      <c r="AX12" s="163">
        <f t="shared" si="20"/>
        <v>80000</v>
      </c>
      <c r="AY12" s="163">
        <f t="shared" si="20"/>
        <v>80000</v>
      </c>
      <c r="AZ12" s="163">
        <f t="shared" si="20"/>
        <v>80000</v>
      </c>
      <c r="BA12" s="163">
        <f t="shared" si="20"/>
        <v>80000</v>
      </c>
      <c r="BB12" s="163">
        <f t="shared" si="20"/>
        <v>80000</v>
      </c>
      <c r="BC12" s="163">
        <f t="shared" si="20"/>
        <v>80000</v>
      </c>
      <c r="BD12" s="163">
        <f t="shared" si="20"/>
        <v>80000</v>
      </c>
      <c r="BE12" s="163">
        <f t="shared" ref="BE12:BP12" si="21">$G12/12</f>
        <v>80000</v>
      </c>
      <c r="BF12" s="163">
        <f t="shared" si="21"/>
        <v>80000</v>
      </c>
      <c r="BG12" s="163">
        <f t="shared" si="21"/>
        <v>80000</v>
      </c>
      <c r="BH12" s="163">
        <f t="shared" si="21"/>
        <v>80000</v>
      </c>
      <c r="BI12" s="163">
        <f t="shared" si="21"/>
        <v>80000</v>
      </c>
      <c r="BJ12" s="163">
        <f t="shared" si="21"/>
        <v>80000</v>
      </c>
      <c r="BK12" s="163">
        <f t="shared" si="21"/>
        <v>80000</v>
      </c>
      <c r="BL12" s="163">
        <f t="shared" si="21"/>
        <v>80000</v>
      </c>
      <c r="BM12" s="163">
        <f t="shared" si="21"/>
        <v>80000</v>
      </c>
      <c r="BN12" s="163">
        <f t="shared" si="21"/>
        <v>80000</v>
      </c>
      <c r="BO12" s="163">
        <f t="shared" si="21"/>
        <v>80000</v>
      </c>
      <c r="BP12" s="163">
        <f t="shared" si="21"/>
        <v>80000</v>
      </c>
      <c r="BQ12" s="160"/>
    </row>
    <row r="13">
      <c r="A13" s="1"/>
      <c r="B13" s="161" t="s">
        <v>51</v>
      </c>
      <c r="C13" s="162">
        <f>Config!$C$59+Config!$D$59*'Personnel - Calculs auto'!C$6</f>
        <v>2400000</v>
      </c>
      <c r="D13" s="162">
        <f>Config!$C$59+Config!$D$59*'Personnel - Calculs auto'!D$6</f>
        <v>2400000</v>
      </c>
      <c r="E13" s="162">
        <f>Config!$C$59+Config!$D$59*'Personnel - Calculs auto'!E$6</f>
        <v>2400000</v>
      </c>
      <c r="F13" s="162">
        <f>Config!$C$59+Config!$D$59*'Personnel - Calculs auto'!F$6</f>
        <v>2400000</v>
      </c>
      <c r="G13" s="162">
        <f>Config!$C$59+Config!$D$59*'Personnel - Calculs auto'!G$6</f>
        <v>2400000</v>
      </c>
      <c r="H13" s="159"/>
      <c r="I13" s="163">
        <f t="shared" ref="I13:T13" si="22">$C13/12</f>
        <v>200000</v>
      </c>
      <c r="J13" s="163">
        <f t="shared" si="22"/>
        <v>200000</v>
      </c>
      <c r="K13" s="163">
        <f t="shared" si="22"/>
        <v>200000</v>
      </c>
      <c r="L13" s="163">
        <f t="shared" si="22"/>
        <v>200000</v>
      </c>
      <c r="M13" s="163">
        <f t="shared" si="22"/>
        <v>200000</v>
      </c>
      <c r="N13" s="163">
        <f t="shared" si="22"/>
        <v>200000</v>
      </c>
      <c r="O13" s="163">
        <f t="shared" si="22"/>
        <v>200000</v>
      </c>
      <c r="P13" s="163">
        <f t="shared" si="22"/>
        <v>200000</v>
      </c>
      <c r="Q13" s="163">
        <f t="shared" si="22"/>
        <v>200000</v>
      </c>
      <c r="R13" s="163">
        <f t="shared" si="22"/>
        <v>200000</v>
      </c>
      <c r="S13" s="163">
        <f t="shared" si="22"/>
        <v>200000</v>
      </c>
      <c r="T13" s="163">
        <f t="shared" si="22"/>
        <v>200000</v>
      </c>
      <c r="U13" s="163">
        <f t="shared" ref="U13:AF13" si="23">$D13/12</f>
        <v>200000</v>
      </c>
      <c r="V13" s="163">
        <f t="shared" si="23"/>
        <v>200000</v>
      </c>
      <c r="W13" s="163">
        <f t="shared" si="23"/>
        <v>200000</v>
      </c>
      <c r="X13" s="163">
        <f t="shared" si="23"/>
        <v>200000</v>
      </c>
      <c r="Y13" s="163">
        <f t="shared" si="23"/>
        <v>200000</v>
      </c>
      <c r="Z13" s="163">
        <f t="shared" si="23"/>
        <v>200000</v>
      </c>
      <c r="AA13" s="163">
        <f t="shared" si="23"/>
        <v>200000</v>
      </c>
      <c r="AB13" s="163">
        <f t="shared" si="23"/>
        <v>200000</v>
      </c>
      <c r="AC13" s="163">
        <f t="shared" si="23"/>
        <v>200000</v>
      </c>
      <c r="AD13" s="163">
        <f t="shared" si="23"/>
        <v>200000</v>
      </c>
      <c r="AE13" s="163">
        <f t="shared" si="23"/>
        <v>200000</v>
      </c>
      <c r="AF13" s="163">
        <f t="shared" si="23"/>
        <v>200000</v>
      </c>
      <c r="AG13" s="163">
        <f t="shared" ref="AG13:AR13" si="24">$E13/12</f>
        <v>200000</v>
      </c>
      <c r="AH13" s="163">
        <f t="shared" si="24"/>
        <v>200000</v>
      </c>
      <c r="AI13" s="163">
        <f t="shared" si="24"/>
        <v>200000</v>
      </c>
      <c r="AJ13" s="163">
        <f t="shared" si="24"/>
        <v>200000</v>
      </c>
      <c r="AK13" s="163">
        <f t="shared" si="24"/>
        <v>200000</v>
      </c>
      <c r="AL13" s="163">
        <f t="shared" si="24"/>
        <v>200000</v>
      </c>
      <c r="AM13" s="163">
        <f t="shared" si="24"/>
        <v>200000</v>
      </c>
      <c r="AN13" s="163">
        <f t="shared" si="24"/>
        <v>200000</v>
      </c>
      <c r="AO13" s="163">
        <f t="shared" si="24"/>
        <v>200000</v>
      </c>
      <c r="AP13" s="163">
        <f t="shared" si="24"/>
        <v>200000</v>
      </c>
      <c r="AQ13" s="163">
        <f t="shared" si="24"/>
        <v>200000</v>
      </c>
      <c r="AR13" s="163">
        <f t="shared" si="24"/>
        <v>200000</v>
      </c>
      <c r="AS13" s="163">
        <f t="shared" ref="AS13:BD13" si="25">$F13/12</f>
        <v>200000</v>
      </c>
      <c r="AT13" s="163">
        <f t="shared" si="25"/>
        <v>200000</v>
      </c>
      <c r="AU13" s="163">
        <f t="shared" si="25"/>
        <v>200000</v>
      </c>
      <c r="AV13" s="163">
        <f t="shared" si="25"/>
        <v>200000</v>
      </c>
      <c r="AW13" s="163">
        <f t="shared" si="25"/>
        <v>200000</v>
      </c>
      <c r="AX13" s="163">
        <f t="shared" si="25"/>
        <v>200000</v>
      </c>
      <c r="AY13" s="163">
        <f t="shared" si="25"/>
        <v>200000</v>
      </c>
      <c r="AZ13" s="163">
        <f t="shared" si="25"/>
        <v>200000</v>
      </c>
      <c r="BA13" s="163">
        <f t="shared" si="25"/>
        <v>200000</v>
      </c>
      <c r="BB13" s="163">
        <f t="shared" si="25"/>
        <v>200000</v>
      </c>
      <c r="BC13" s="163">
        <f t="shared" si="25"/>
        <v>200000</v>
      </c>
      <c r="BD13" s="163">
        <f t="shared" si="25"/>
        <v>200000</v>
      </c>
      <c r="BE13" s="163">
        <f t="shared" ref="BE13:BP13" si="26">$G13/12</f>
        <v>200000</v>
      </c>
      <c r="BF13" s="163">
        <f t="shared" si="26"/>
        <v>200000</v>
      </c>
      <c r="BG13" s="163">
        <f t="shared" si="26"/>
        <v>200000</v>
      </c>
      <c r="BH13" s="163">
        <f t="shared" si="26"/>
        <v>200000</v>
      </c>
      <c r="BI13" s="163">
        <f t="shared" si="26"/>
        <v>200000</v>
      </c>
      <c r="BJ13" s="163">
        <f t="shared" si="26"/>
        <v>200000</v>
      </c>
      <c r="BK13" s="163">
        <f t="shared" si="26"/>
        <v>200000</v>
      </c>
      <c r="BL13" s="163">
        <f t="shared" si="26"/>
        <v>200000</v>
      </c>
      <c r="BM13" s="163">
        <f t="shared" si="26"/>
        <v>200000</v>
      </c>
      <c r="BN13" s="163">
        <f t="shared" si="26"/>
        <v>200000</v>
      </c>
      <c r="BO13" s="163">
        <f t="shared" si="26"/>
        <v>200000</v>
      </c>
      <c r="BP13" s="163">
        <f t="shared" si="26"/>
        <v>200000</v>
      </c>
      <c r="BQ13" s="160"/>
    </row>
    <row r="14">
      <c r="A14" s="1"/>
      <c r="B14" s="161" t="s">
        <v>52</v>
      </c>
      <c r="C14" s="162">
        <f>Config!$C$60+Config!$D$60*'Commandes - Calculs auto'!N23</f>
        <v>3282057.565</v>
      </c>
      <c r="D14" s="162">
        <f>Config!$C$60+Config!$D$60*'Commandes - Calculs auto'!Z23</f>
        <v>12318030.94</v>
      </c>
      <c r="E14" s="162">
        <f>Config!$C$60+Config!$D$60*'Commandes - Calculs auto'!AL23</f>
        <v>34341077.1</v>
      </c>
      <c r="F14" s="162">
        <f>Config!$C$60+Config!$D$60*'Commandes - Calculs auto'!AX23</f>
        <v>57060000</v>
      </c>
      <c r="G14" s="162">
        <f>Config!$C$60+Config!$D$60*'Commandes - Calculs auto'!BJ23</f>
        <v>104760000</v>
      </c>
      <c r="H14" s="159"/>
      <c r="I14" s="163">
        <f t="shared" ref="I14:T14" si="27">$C14/12</f>
        <v>273504.7971</v>
      </c>
      <c r="J14" s="163">
        <f t="shared" si="27"/>
        <v>273504.7971</v>
      </c>
      <c r="K14" s="163">
        <f t="shared" si="27"/>
        <v>273504.7971</v>
      </c>
      <c r="L14" s="163">
        <f t="shared" si="27"/>
        <v>273504.7971</v>
      </c>
      <c r="M14" s="163">
        <f t="shared" si="27"/>
        <v>273504.7971</v>
      </c>
      <c r="N14" s="163">
        <f t="shared" si="27"/>
        <v>273504.7971</v>
      </c>
      <c r="O14" s="163">
        <f t="shared" si="27"/>
        <v>273504.7971</v>
      </c>
      <c r="P14" s="163">
        <f t="shared" si="27"/>
        <v>273504.7971</v>
      </c>
      <c r="Q14" s="163">
        <f t="shared" si="27"/>
        <v>273504.7971</v>
      </c>
      <c r="R14" s="163">
        <f t="shared" si="27"/>
        <v>273504.7971</v>
      </c>
      <c r="S14" s="163">
        <f t="shared" si="27"/>
        <v>273504.7971</v>
      </c>
      <c r="T14" s="163">
        <f t="shared" si="27"/>
        <v>273504.7971</v>
      </c>
      <c r="U14" s="163">
        <f t="shared" ref="U14:AF14" si="28">$D14/12</f>
        <v>1026502.578</v>
      </c>
      <c r="V14" s="163">
        <f t="shared" si="28"/>
        <v>1026502.578</v>
      </c>
      <c r="W14" s="163">
        <f t="shared" si="28"/>
        <v>1026502.578</v>
      </c>
      <c r="X14" s="163">
        <f t="shared" si="28"/>
        <v>1026502.578</v>
      </c>
      <c r="Y14" s="163">
        <f t="shared" si="28"/>
        <v>1026502.578</v>
      </c>
      <c r="Z14" s="163">
        <f t="shared" si="28"/>
        <v>1026502.578</v>
      </c>
      <c r="AA14" s="163">
        <f t="shared" si="28"/>
        <v>1026502.578</v>
      </c>
      <c r="AB14" s="163">
        <f t="shared" si="28"/>
        <v>1026502.578</v>
      </c>
      <c r="AC14" s="163">
        <f t="shared" si="28"/>
        <v>1026502.578</v>
      </c>
      <c r="AD14" s="163">
        <f t="shared" si="28"/>
        <v>1026502.578</v>
      </c>
      <c r="AE14" s="163">
        <f t="shared" si="28"/>
        <v>1026502.578</v>
      </c>
      <c r="AF14" s="163">
        <f t="shared" si="28"/>
        <v>1026502.578</v>
      </c>
      <c r="AG14" s="163">
        <f t="shared" ref="AG14:AR14" si="29">$E14/12</f>
        <v>2861756.425</v>
      </c>
      <c r="AH14" s="163">
        <f t="shared" si="29"/>
        <v>2861756.425</v>
      </c>
      <c r="AI14" s="163">
        <f t="shared" si="29"/>
        <v>2861756.425</v>
      </c>
      <c r="AJ14" s="163">
        <f t="shared" si="29"/>
        <v>2861756.425</v>
      </c>
      <c r="AK14" s="163">
        <f t="shared" si="29"/>
        <v>2861756.425</v>
      </c>
      <c r="AL14" s="163">
        <f t="shared" si="29"/>
        <v>2861756.425</v>
      </c>
      <c r="AM14" s="163">
        <f t="shared" si="29"/>
        <v>2861756.425</v>
      </c>
      <c r="AN14" s="163">
        <f t="shared" si="29"/>
        <v>2861756.425</v>
      </c>
      <c r="AO14" s="163">
        <f t="shared" si="29"/>
        <v>2861756.425</v>
      </c>
      <c r="AP14" s="163">
        <f t="shared" si="29"/>
        <v>2861756.425</v>
      </c>
      <c r="AQ14" s="163">
        <f t="shared" si="29"/>
        <v>2861756.425</v>
      </c>
      <c r="AR14" s="163">
        <f t="shared" si="29"/>
        <v>2861756.425</v>
      </c>
      <c r="AS14" s="163">
        <f t="shared" ref="AS14:BD14" si="30">$F14/12</f>
        <v>4755000</v>
      </c>
      <c r="AT14" s="163">
        <f t="shared" si="30"/>
        <v>4755000</v>
      </c>
      <c r="AU14" s="163">
        <f t="shared" si="30"/>
        <v>4755000</v>
      </c>
      <c r="AV14" s="163">
        <f t="shared" si="30"/>
        <v>4755000</v>
      </c>
      <c r="AW14" s="163">
        <f t="shared" si="30"/>
        <v>4755000</v>
      </c>
      <c r="AX14" s="163">
        <f t="shared" si="30"/>
        <v>4755000</v>
      </c>
      <c r="AY14" s="163">
        <f t="shared" si="30"/>
        <v>4755000</v>
      </c>
      <c r="AZ14" s="163">
        <f t="shared" si="30"/>
        <v>4755000</v>
      </c>
      <c r="BA14" s="163">
        <f t="shared" si="30"/>
        <v>4755000</v>
      </c>
      <c r="BB14" s="163">
        <f t="shared" si="30"/>
        <v>4755000</v>
      </c>
      <c r="BC14" s="163">
        <f t="shared" si="30"/>
        <v>4755000</v>
      </c>
      <c r="BD14" s="163">
        <f t="shared" si="30"/>
        <v>4755000</v>
      </c>
      <c r="BE14" s="163">
        <f t="shared" ref="BE14:BP14" si="31">$G14/12</f>
        <v>8730000</v>
      </c>
      <c r="BF14" s="163">
        <f t="shared" si="31"/>
        <v>8730000</v>
      </c>
      <c r="BG14" s="163">
        <f t="shared" si="31"/>
        <v>8730000</v>
      </c>
      <c r="BH14" s="163">
        <f t="shared" si="31"/>
        <v>8730000</v>
      </c>
      <c r="BI14" s="163">
        <f t="shared" si="31"/>
        <v>8730000</v>
      </c>
      <c r="BJ14" s="163">
        <f t="shared" si="31"/>
        <v>8730000</v>
      </c>
      <c r="BK14" s="163">
        <f t="shared" si="31"/>
        <v>8730000</v>
      </c>
      <c r="BL14" s="163">
        <f t="shared" si="31"/>
        <v>8730000</v>
      </c>
      <c r="BM14" s="163">
        <f t="shared" si="31"/>
        <v>8730000</v>
      </c>
      <c r="BN14" s="163">
        <f t="shared" si="31"/>
        <v>8730000</v>
      </c>
      <c r="BO14" s="163">
        <f t="shared" si="31"/>
        <v>8730000</v>
      </c>
      <c r="BP14" s="163">
        <f t="shared" si="31"/>
        <v>8730000</v>
      </c>
      <c r="BQ14" s="160"/>
    </row>
    <row r="15">
      <c r="A15" s="1"/>
      <c r="B15" s="161" t="s">
        <v>53</v>
      </c>
      <c r="C15" s="162">
        <f>Config!$C$61+Config!$D$61*'Personnel - Calculs auto'!C$6</f>
        <v>12000000</v>
      </c>
      <c r="D15" s="162">
        <f>Config!$C$61+Config!$D$61*'Personnel - Calculs auto'!D$6</f>
        <v>12000000</v>
      </c>
      <c r="E15" s="162">
        <f>Config!$C$61+Config!$D$61*'Personnel - Calculs auto'!E$6</f>
        <v>12000000</v>
      </c>
      <c r="F15" s="162">
        <f>Config!$C$61+Config!$D$61*'Personnel - Calculs auto'!F$6</f>
        <v>12000000</v>
      </c>
      <c r="G15" s="162">
        <f>Config!$C$61+Config!$D$61*'Personnel - Calculs auto'!G$6</f>
        <v>12000000</v>
      </c>
      <c r="H15" s="159"/>
      <c r="I15" s="163">
        <f t="shared" ref="I15:T15" si="32">$C15/12</f>
        <v>1000000</v>
      </c>
      <c r="J15" s="163">
        <f t="shared" si="32"/>
        <v>1000000</v>
      </c>
      <c r="K15" s="163">
        <f t="shared" si="32"/>
        <v>1000000</v>
      </c>
      <c r="L15" s="163">
        <f t="shared" si="32"/>
        <v>1000000</v>
      </c>
      <c r="M15" s="163">
        <f t="shared" si="32"/>
        <v>1000000</v>
      </c>
      <c r="N15" s="163">
        <f t="shared" si="32"/>
        <v>1000000</v>
      </c>
      <c r="O15" s="163">
        <f t="shared" si="32"/>
        <v>1000000</v>
      </c>
      <c r="P15" s="163">
        <f t="shared" si="32"/>
        <v>1000000</v>
      </c>
      <c r="Q15" s="163">
        <f t="shared" si="32"/>
        <v>1000000</v>
      </c>
      <c r="R15" s="163">
        <f t="shared" si="32"/>
        <v>1000000</v>
      </c>
      <c r="S15" s="163">
        <f t="shared" si="32"/>
        <v>1000000</v>
      </c>
      <c r="T15" s="163">
        <f t="shared" si="32"/>
        <v>1000000</v>
      </c>
      <c r="U15" s="163">
        <f t="shared" ref="U15:AF15" si="33">$D15/12</f>
        <v>1000000</v>
      </c>
      <c r="V15" s="163">
        <f t="shared" si="33"/>
        <v>1000000</v>
      </c>
      <c r="W15" s="163">
        <f t="shared" si="33"/>
        <v>1000000</v>
      </c>
      <c r="X15" s="163">
        <f t="shared" si="33"/>
        <v>1000000</v>
      </c>
      <c r="Y15" s="163">
        <f t="shared" si="33"/>
        <v>1000000</v>
      </c>
      <c r="Z15" s="163">
        <f t="shared" si="33"/>
        <v>1000000</v>
      </c>
      <c r="AA15" s="163">
        <f t="shared" si="33"/>
        <v>1000000</v>
      </c>
      <c r="AB15" s="163">
        <f t="shared" si="33"/>
        <v>1000000</v>
      </c>
      <c r="AC15" s="163">
        <f t="shared" si="33"/>
        <v>1000000</v>
      </c>
      <c r="AD15" s="163">
        <f t="shared" si="33"/>
        <v>1000000</v>
      </c>
      <c r="AE15" s="163">
        <f t="shared" si="33"/>
        <v>1000000</v>
      </c>
      <c r="AF15" s="163">
        <f t="shared" si="33"/>
        <v>1000000</v>
      </c>
      <c r="AG15" s="163">
        <f t="shared" ref="AG15:AR15" si="34">$E15/12</f>
        <v>1000000</v>
      </c>
      <c r="AH15" s="163">
        <f t="shared" si="34"/>
        <v>1000000</v>
      </c>
      <c r="AI15" s="163">
        <f t="shared" si="34"/>
        <v>1000000</v>
      </c>
      <c r="AJ15" s="163">
        <f t="shared" si="34"/>
        <v>1000000</v>
      </c>
      <c r="AK15" s="163">
        <f t="shared" si="34"/>
        <v>1000000</v>
      </c>
      <c r="AL15" s="163">
        <f t="shared" si="34"/>
        <v>1000000</v>
      </c>
      <c r="AM15" s="163">
        <f t="shared" si="34"/>
        <v>1000000</v>
      </c>
      <c r="AN15" s="163">
        <f t="shared" si="34"/>
        <v>1000000</v>
      </c>
      <c r="AO15" s="163">
        <f t="shared" si="34"/>
        <v>1000000</v>
      </c>
      <c r="AP15" s="163">
        <f t="shared" si="34"/>
        <v>1000000</v>
      </c>
      <c r="AQ15" s="163">
        <f t="shared" si="34"/>
        <v>1000000</v>
      </c>
      <c r="AR15" s="163">
        <f t="shared" si="34"/>
        <v>1000000</v>
      </c>
      <c r="AS15" s="163">
        <f t="shared" ref="AS15:BD15" si="35">$F15/12</f>
        <v>1000000</v>
      </c>
      <c r="AT15" s="163">
        <f t="shared" si="35"/>
        <v>1000000</v>
      </c>
      <c r="AU15" s="163">
        <f t="shared" si="35"/>
        <v>1000000</v>
      </c>
      <c r="AV15" s="163">
        <f t="shared" si="35"/>
        <v>1000000</v>
      </c>
      <c r="AW15" s="163">
        <f t="shared" si="35"/>
        <v>1000000</v>
      </c>
      <c r="AX15" s="163">
        <f t="shared" si="35"/>
        <v>1000000</v>
      </c>
      <c r="AY15" s="163">
        <f t="shared" si="35"/>
        <v>1000000</v>
      </c>
      <c r="AZ15" s="163">
        <f t="shared" si="35"/>
        <v>1000000</v>
      </c>
      <c r="BA15" s="163">
        <f t="shared" si="35"/>
        <v>1000000</v>
      </c>
      <c r="BB15" s="163">
        <f t="shared" si="35"/>
        <v>1000000</v>
      </c>
      <c r="BC15" s="163">
        <f t="shared" si="35"/>
        <v>1000000</v>
      </c>
      <c r="BD15" s="163">
        <f t="shared" si="35"/>
        <v>1000000</v>
      </c>
      <c r="BE15" s="163">
        <f t="shared" ref="BE15:BP15" si="36">$G15/12</f>
        <v>1000000</v>
      </c>
      <c r="BF15" s="163">
        <f t="shared" si="36"/>
        <v>1000000</v>
      </c>
      <c r="BG15" s="163">
        <f t="shared" si="36"/>
        <v>1000000</v>
      </c>
      <c r="BH15" s="163">
        <f t="shared" si="36"/>
        <v>1000000</v>
      </c>
      <c r="BI15" s="163">
        <f t="shared" si="36"/>
        <v>1000000</v>
      </c>
      <c r="BJ15" s="163">
        <f t="shared" si="36"/>
        <v>1000000</v>
      </c>
      <c r="BK15" s="163">
        <f t="shared" si="36"/>
        <v>1000000</v>
      </c>
      <c r="BL15" s="163">
        <f t="shared" si="36"/>
        <v>1000000</v>
      </c>
      <c r="BM15" s="163">
        <f t="shared" si="36"/>
        <v>1000000</v>
      </c>
      <c r="BN15" s="163">
        <f t="shared" si="36"/>
        <v>1000000</v>
      </c>
      <c r="BO15" s="163">
        <f t="shared" si="36"/>
        <v>1000000</v>
      </c>
      <c r="BP15" s="163">
        <f t="shared" si="36"/>
        <v>1000000</v>
      </c>
      <c r="BQ15" s="160"/>
    </row>
    <row r="16">
      <c r="A16" s="1"/>
      <c r="B16" s="161" t="s">
        <v>54</v>
      </c>
      <c r="C16" s="162">
        <f>Config!$C$62+Config!$D$62*'Personnel - Calculs auto'!C$6</f>
        <v>6000000</v>
      </c>
      <c r="D16" s="162">
        <f>Config!$C$62+Config!$D$62*'Personnel - Calculs auto'!D$6</f>
        <v>6000000</v>
      </c>
      <c r="E16" s="162">
        <f>Config!$C$62+Config!$D$62*'Personnel - Calculs auto'!E$6</f>
        <v>6000000</v>
      </c>
      <c r="F16" s="162">
        <f>Config!$C$62+Config!$D$62*'Personnel - Calculs auto'!F$6</f>
        <v>6000000</v>
      </c>
      <c r="G16" s="162">
        <f>Config!$C$62+Config!$D$62*'Personnel - Calculs auto'!G$6</f>
        <v>6000000</v>
      </c>
      <c r="H16" s="159"/>
      <c r="I16" s="163">
        <f t="shared" ref="I16:T16" si="37">$C16/12</f>
        <v>500000</v>
      </c>
      <c r="J16" s="163">
        <f t="shared" si="37"/>
        <v>500000</v>
      </c>
      <c r="K16" s="163">
        <f t="shared" si="37"/>
        <v>500000</v>
      </c>
      <c r="L16" s="163">
        <f t="shared" si="37"/>
        <v>500000</v>
      </c>
      <c r="M16" s="163">
        <f t="shared" si="37"/>
        <v>500000</v>
      </c>
      <c r="N16" s="163">
        <f t="shared" si="37"/>
        <v>500000</v>
      </c>
      <c r="O16" s="163">
        <f t="shared" si="37"/>
        <v>500000</v>
      </c>
      <c r="P16" s="163">
        <f t="shared" si="37"/>
        <v>500000</v>
      </c>
      <c r="Q16" s="163">
        <f t="shared" si="37"/>
        <v>500000</v>
      </c>
      <c r="R16" s="163">
        <f t="shared" si="37"/>
        <v>500000</v>
      </c>
      <c r="S16" s="163">
        <f t="shared" si="37"/>
        <v>500000</v>
      </c>
      <c r="T16" s="163">
        <f t="shared" si="37"/>
        <v>500000</v>
      </c>
      <c r="U16" s="163">
        <f t="shared" ref="U16:AF16" si="38">$D16/12</f>
        <v>500000</v>
      </c>
      <c r="V16" s="163">
        <f t="shared" si="38"/>
        <v>500000</v>
      </c>
      <c r="W16" s="163">
        <f t="shared" si="38"/>
        <v>500000</v>
      </c>
      <c r="X16" s="163">
        <f t="shared" si="38"/>
        <v>500000</v>
      </c>
      <c r="Y16" s="163">
        <f t="shared" si="38"/>
        <v>500000</v>
      </c>
      <c r="Z16" s="163">
        <f t="shared" si="38"/>
        <v>500000</v>
      </c>
      <c r="AA16" s="163">
        <f t="shared" si="38"/>
        <v>500000</v>
      </c>
      <c r="AB16" s="163">
        <f t="shared" si="38"/>
        <v>500000</v>
      </c>
      <c r="AC16" s="163">
        <f t="shared" si="38"/>
        <v>500000</v>
      </c>
      <c r="AD16" s="163">
        <f t="shared" si="38"/>
        <v>500000</v>
      </c>
      <c r="AE16" s="163">
        <f t="shared" si="38"/>
        <v>500000</v>
      </c>
      <c r="AF16" s="163">
        <f t="shared" si="38"/>
        <v>500000</v>
      </c>
      <c r="AG16" s="163">
        <f t="shared" ref="AG16:AR16" si="39">$E16/12</f>
        <v>500000</v>
      </c>
      <c r="AH16" s="163">
        <f t="shared" si="39"/>
        <v>500000</v>
      </c>
      <c r="AI16" s="163">
        <f t="shared" si="39"/>
        <v>500000</v>
      </c>
      <c r="AJ16" s="163">
        <f t="shared" si="39"/>
        <v>500000</v>
      </c>
      <c r="AK16" s="163">
        <f t="shared" si="39"/>
        <v>500000</v>
      </c>
      <c r="AL16" s="163">
        <f t="shared" si="39"/>
        <v>500000</v>
      </c>
      <c r="AM16" s="163">
        <f t="shared" si="39"/>
        <v>500000</v>
      </c>
      <c r="AN16" s="163">
        <f t="shared" si="39"/>
        <v>500000</v>
      </c>
      <c r="AO16" s="163">
        <f t="shared" si="39"/>
        <v>500000</v>
      </c>
      <c r="AP16" s="163">
        <f t="shared" si="39"/>
        <v>500000</v>
      </c>
      <c r="AQ16" s="163">
        <f t="shared" si="39"/>
        <v>500000</v>
      </c>
      <c r="AR16" s="163">
        <f t="shared" si="39"/>
        <v>500000</v>
      </c>
      <c r="AS16" s="163">
        <f t="shared" ref="AS16:BD16" si="40">$F16/12</f>
        <v>500000</v>
      </c>
      <c r="AT16" s="163">
        <f t="shared" si="40"/>
        <v>500000</v>
      </c>
      <c r="AU16" s="163">
        <f t="shared" si="40"/>
        <v>500000</v>
      </c>
      <c r="AV16" s="163">
        <f t="shared" si="40"/>
        <v>500000</v>
      </c>
      <c r="AW16" s="163">
        <f t="shared" si="40"/>
        <v>500000</v>
      </c>
      <c r="AX16" s="163">
        <f t="shared" si="40"/>
        <v>500000</v>
      </c>
      <c r="AY16" s="163">
        <f t="shared" si="40"/>
        <v>500000</v>
      </c>
      <c r="AZ16" s="163">
        <f t="shared" si="40"/>
        <v>500000</v>
      </c>
      <c r="BA16" s="163">
        <f t="shared" si="40"/>
        <v>500000</v>
      </c>
      <c r="BB16" s="163">
        <f t="shared" si="40"/>
        <v>500000</v>
      </c>
      <c r="BC16" s="163">
        <f t="shared" si="40"/>
        <v>500000</v>
      </c>
      <c r="BD16" s="163">
        <f t="shared" si="40"/>
        <v>500000</v>
      </c>
      <c r="BE16" s="163">
        <f t="shared" ref="BE16:BP16" si="41">$G16/12</f>
        <v>500000</v>
      </c>
      <c r="BF16" s="163">
        <f t="shared" si="41"/>
        <v>500000</v>
      </c>
      <c r="BG16" s="163">
        <f t="shared" si="41"/>
        <v>500000</v>
      </c>
      <c r="BH16" s="163">
        <f t="shared" si="41"/>
        <v>500000</v>
      </c>
      <c r="BI16" s="163">
        <f t="shared" si="41"/>
        <v>500000</v>
      </c>
      <c r="BJ16" s="163">
        <f t="shared" si="41"/>
        <v>500000</v>
      </c>
      <c r="BK16" s="163">
        <f t="shared" si="41"/>
        <v>500000</v>
      </c>
      <c r="BL16" s="163">
        <f t="shared" si="41"/>
        <v>500000</v>
      </c>
      <c r="BM16" s="163">
        <f t="shared" si="41"/>
        <v>500000</v>
      </c>
      <c r="BN16" s="163">
        <f t="shared" si="41"/>
        <v>500000</v>
      </c>
      <c r="BO16" s="163">
        <f t="shared" si="41"/>
        <v>500000</v>
      </c>
      <c r="BP16" s="163">
        <f t="shared" si="41"/>
        <v>500000</v>
      </c>
      <c r="BQ16" s="160"/>
    </row>
    <row r="17">
      <c r="A17" s="1"/>
      <c r="B17" s="161" t="s">
        <v>55</v>
      </c>
      <c r="C17" s="162">
        <f>Config!$C$63+Config!$D$63*'Commandes - Calculs auto'!N23</f>
        <v>1591028.783</v>
      </c>
      <c r="D17" s="162">
        <f>Config!$C$63+Config!$D$63*'Commandes - Calculs auto'!Z23</f>
        <v>6109015.468</v>
      </c>
      <c r="E17" s="162">
        <f>Config!$C$63+Config!$D$63*'Commandes - Calculs auto'!AL23</f>
        <v>17120538.55</v>
      </c>
      <c r="F17" s="162">
        <f>Config!$C$63+Config!$D$63*'Commandes - Calculs auto'!AX23</f>
        <v>28480000</v>
      </c>
      <c r="G17" s="162">
        <f>Config!$C$63+Config!$D$63*'Commandes - Calculs auto'!BJ23</f>
        <v>52330000</v>
      </c>
      <c r="H17" s="159"/>
      <c r="I17" s="163">
        <f t="shared" ref="I17:T17" si="42">$C17/12</f>
        <v>132585.7319</v>
      </c>
      <c r="J17" s="163">
        <f t="shared" si="42"/>
        <v>132585.7319</v>
      </c>
      <c r="K17" s="163">
        <f t="shared" si="42"/>
        <v>132585.7319</v>
      </c>
      <c r="L17" s="163">
        <f t="shared" si="42"/>
        <v>132585.7319</v>
      </c>
      <c r="M17" s="163">
        <f t="shared" si="42"/>
        <v>132585.7319</v>
      </c>
      <c r="N17" s="163">
        <f t="shared" si="42"/>
        <v>132585.7319</v>
      </c>
      <c r="O17" s="163">
        <f t="shared" si="42"/>
        <v>132585.7319</v>
      </c>
      <c r="P17" s="163">
        <f t="shared" si="42"/>
        <v>132585.7319</v>
      </c>
      <c r="Q17" s="163">
        <f t="shared" si="42"/>
        <v>132585.7319</v>
      </c>
      <c r="R17" s="163">
        <f t="shared" si="42"/>
        <v>132585.7319</v>
      </c>
      <c r="S17" s="163">
        <f t="shared" si="42"/>
        <v>132585.7319</v>
      </c>
      <c r="T17" s="163">
        <f t="shared" si="42"/>
        <v>132585.7319</v>
      </c>
      <c r="U17" s="163">
        <f t="shared" ref="U17:AF17" si="43">$D17/12</f>
        <v>509084.6224</v>
      </c>
      <c r="V17" s="163">
        <f t="shared" si="43"/>
        <v>509084.6224</v>
      </c>
      <c r="W17" s="163">
        <f t="shared" si="43"/>
        <v>509084.6224</v>
      </c>
      <c r="X17" s="163">
        <f t="shared" si="43"/>
        <v>509084.6224</v>
      </c>
      <c r="Y17" s="163">
        <f t="shared" si="43"/>
        <v>509084.6224</v>
      </c>
      <c r="Z17" s="163">
        <f t="shared" si="43"/>
        <v>509084.6224</v>
      </c>
      <c r="AA17" s="163">
        <f t="shared" si="43"/>
        <v>509084.6224</v>
      </c>
      <c r="AB17" s="163">
        <f t="shared" si="43"/>
        <v>509084.6224</v>
      </c>
      <c r="AC17" s="163">
        <f t="shared" si="43"/>
        <v>509084.6224</v>
      </c>
      <c r="AD17" s="163">
        <f t="shared" si="43"/>
        <v>509084.6224</v>
      </c>
      <c r="AE17" s="163">
        <f t="shared" si="43"/>
        <v>509084.6224</v>
      </c>
      <c r="AF17" s="163">
        <f t="shared" si="43"/>
        <v>509084.6224</v>
      </c>
      <c r="AG17" s="163">
        <f t="shared" ref="AG17:AR17" si="44">$E17/12</f>
        <v>1426711.546</v>
      </c>
      <c r="AH17" s="163">
        <f t="shared" si="44"/>
        <v>1426711.546</v>
      </c>
      <c r="AI17" s="163">
        <f t="shared" si="44"/>
        <v>1426711.546</v>
      </c>
      <c r="AJ17" s="163">
        <f t="shared" si="44"/>
        <v>1426711.546</v>
      </c>
      <c r="AK17" s="163">
        <f t="shared" si="44"/>
        <v>1426711.546</v>
      </c>
      <c r="AL17" s="163">
        <f t="shared" si="44"/>
        <v>1426711.546</v>
      </c>
      <c r="AM17" s="163">
        <f t="shared" si="44"/>
        <v>1426711.546</v>
      </c>
      <c r="AN17" s="163">
        <f t="shared" si="44"/>
        <v>1426711.546</v>
      </c>
      <c r="AO17" s="163">
        <f t="shared" si="44"/>
        <v>1426711.546</v>
      </c>
      <c r="AP17" s="163">
        <f t="shared" si="44"/>
        <v>1426711.546</v>
      </c>
      <c r="AQ17" s="163">
        <f t="shared" si="44"/>
        <v>1426711.546</v>
      </c>
      <c r="AR17" s="163">
        <f t="shared" si="44"/>
        <v>1426711.546</v>
      </c>
      <c r="AS17" s="163">
        <f t="shared" ref="AS17:BD17" si="45">$F17/12</f>
        <v>2373333.333</v>
      </c>
      <c r="AT17" s="163">
        <f t="shared" si="45"/>
        <v>2373333.333</v>
      </c>
      <c r="AU17" s="163">
        <f t="shared" si="45"/>
        <v>2373333.333</v>
      </c>
      <c r="AV17" s="163">
        <f t="shared" si="45"/>
        <v>2373333.333</v>
      </c>
      <c r="AW17" s="163">
        <f t="shared" si="45"/>
        <v>2373333.333</v>
      </c>
      <c r="AX17" s="163">
        <f t="shared" si="45"/>
        <v>2373333.333</v>
      </c>
      <c r="AY17" s="163">
        <f t="shared" si="45"/>
        <v>2373333.333</v>
      </c>
      <c r="AZ17" s="163">
        <f t="shared" si="45"/>
        <v>2373333.333</v>
      </c>
      <c r="BA17" s="163">
        <f t="shared" si="45"/>
        <v>2373333.333</v>
      </c>
      <c r="BB17" s="163">
        <f t="shared" si="45"/>
        <v>2373333.333</v>
      </c>
      <c r="BC17" s="163">
        <f t="shared" si="45"/>
        <v>2373333.333</v>
      </c>
      <c r="BD17" s="163">
        <f t="shared" si="45"/>
        <v>2373333.333</v>
      </c>
      <c r="BE17" s="163">
        <f t="shared" ref="BE17:BP17" si="46">$G17/12</f>
        <v>4360833.333</v>
      </c>
      <c r="BF17" s="163">
        <f t="shared" si="46"/>
        <v>4360833.333</v>
      </c>
      <c r="BG17" s="163">
        <f t="shared" si="46"/>
        <v>4360833.333</v>
      </c>
      <c r="BH17" s="163">
        <f t="shared" si="46"/>
        <v>4360833.333</v>
      </c>
      <c r="BI17" s="163">
        <f t="shared" si="46"/>
        <v>4360833.333</v>
      </c>
      <c r="BJ17" s="163">
        <f t="shared" si="46"/>
        <v>4360833.333</v>
      </c>
      <c r="BK17" s="163">
        <f t="shared" si="46"/>
        <v>4360833.333</v>
      </c>
      <c r="BL17" s="163">
        <f t="shared" si="46"/>
        <v>4360833.333</v>
      </c>
      <c r="BM17" s="163">
        <f t="shared" si="46"/>
        <v>4360833.333</v>
      </c>
      <c r="BN17" s="163">
        <f t="shared" si="46"/>
        <v>4360833.333</v>
      </c>
      <c r="BO17" s="163">
        <f t="shared" si="46"/>
        <v>4360833.333</v>
      </c>
      <c r="BP17" s="163">
        <f t="shared" si="46"/>
        <v>4360833.333</v>
      </c>
      <c r="BQ17" s="160"/>
    </row>
    <row r="18">
      <c r="A18" s="1"/>
      <c r="B18" s="161" t="s">
        <v>56</v>
      </c>
      <c r="C18" s="162">
        <f>Config!$C$64+Config!$D$64*'Commandes - Calculs auto'!N23</f>
        <v>120000</v>
      </c>
      <c r="D18" s="162">
        <f>Config!$C$64+Config!$D$64*'Commandes - Calculs auto'!Z23</f>
        <v>120000</v>
      </c>
      <c r="E18" s="162">
        <f>Config!$C$64+Config!$D$64*'Commandes - Calculs auto'!AL23</f>
        <v>120000</v>
      </c>
      <c r="F18" s="162">
        <f>Config!$C$64+Config!$D$64*'Commandes - Calculs auto'!AX23</f>
        <v>120000</v>
      </c>
      <c r="G18" s="162">
        <f>Config!$C$64+Config!$D$64*'Commandes - Calculs auto'!BJ23</f>
        <v>120000</v>
      </c>
      <c r="H18" s="159"/>
      <c r="I18" s="163">
        <f t="shared" ref="I18:T18" si="47">$C18/12</f>
        <v>10000</v>
      </c>
      <c r="J18" s="163">
        <f t="shared" si="47"/>
        <v>10000</v>
      </c>
      <c r="K18" s="163">
        <f t="shared" si="47"/>
        <v>10000</v>
      </c>
      <c r="L18" s="163">
        <f t="shared" si="47"/>
        <v>10000</v>
      </c>
      <c r="M18" s="163">
        <f t="shared" si="47"/>
        <v>10000</v>
      </c>
      <c r="N18" s="163">
        <f t="shared" si="47"/>
        <v>10000</v>
      </c>
      <c r="O18" s="163">
        <f t="shared" si="47"/>
        <v>10000</v>
      </c>
      <c r="P18" s="163">
        <f t="shared" si="47"/>
        <v>10000</v>
      </c>
      <c r="Q18" s="163">
        <f t="shared" si="47"/>
        <v>10000</v>
      </c>
      <c r="R18" s="163">
        <f t="shared" si="47"/>
        <v>10000</v>
      </c>
      <c r="S18" s="163">
        <f t="shared" si="47"/>
        <v>10000</v>
      </c>
      <c r="T18" s="163">
        <f t="shared" si="47"/>
        <v>10000</v>
      </c>
      <c r="U18" s="163">
        <f t="shared" ref="U18:AF18" si="48">$D18/12</f>
        <v>10000</v>
      </c>
      <c r="V18" s="163">
        <f t="shared" si="48"/>
        <v>10000</v>
      </c>
      <c r="W18" s="163">
        <f t="shared" si="48"/>
        <v>10000</v>
      </c>
      <c r="X18" s="163">
        <f t="shared" si="48"/>
        <v>10000</v>
      </c>
      <c r="Y18" s="163">
        <f t="shared" si="48"/>
        <v>10000</v>
      </c>
      <c r="Z18" s="163">
        <f t="shared" si="48"/>
        <v>10000</v>
      </c>
      <c r="AA18" s="163">
        <f t="shared" si="48"/>
        <v>10000</v>
      </c>
      <c r="AB18" s="163">
        <f t="shared" si="48"/>
        <v>10000</v>
      </c>
      <c r="AC18" s="163">
        <f t="shared" si="48"/>
        <v>10000</v>
      </c>
      <c r="AD18" s="163">
        <f t="shared" si="48"/>
        <v>10000</v>
      </c>
      <c r="AE18" s="163">
        <f t="shared" si="48"/>
        <v>10000</v>
      </c>
      <c r="AF18" s="163">
        <f t="shared" si="48"/>
        <v>10000</v>
      </c>
      <c r="AG18" s="163">
        <f t="shared" ref="AG18:AR18" si="49">$E18/12</f>
        <v>10000</v>
      </c>
      <c r="AH18" s="163">
        <f t="shared" si="49"/>
        <v>10000</v>
      </c>
      <c r="AI18" s="163">
        <f t="shared" si="49"/>
        <v>10000</v>
      </c>
      <c r="AJ18" s="163">
        <f t="shared" si="49"/>
        <v>10000</v>
      </c>
      <c r="AK18" s="163">
        <f t="shared" si="49"/>
        <v>10000</v>
      </c>
      <c r="AL18" s="163">
        <f t="shared" si="49"/>
        <v>10000</v>
      </c>
      <c r="AM18" s="163">
        <f t="shared" si="49"/>
        <v>10000</v>
      </c>
      <c r="AN18" s="163">
        <f t="shared" si="49"/>
        <v>10000</v>
      </c>
      <c r="AO18" s="163">
        <f t="shared" si="49"/>
        <v>10000</v>
      </c>
      <c r="AP18" s="163">
        <f t="shared" si="49"/>
        <v>10000</v>
      </c>
      <c r="AQ18" s="163">
        <f t="shared" si="49"/>
        <v>10000</v>
      </c>
      <c r="AR18" s="163">
        <f t="shared" si="49"/>
        <v>10000</v>
      </c>
      <c r="AS18" s="163">
        <f t="shared" ref="AS18:BD18" si="50">$F18/12</f>
        <v>10000</v>
      </c>
      <c r="AT18" s="163">
        <f t="shared" si="50"/>
        <v>10000</v>
      </c>
      <c r="AU18" s="163">
        <f t="shared" si="50"/>
        <v>10000</v>
      </c>
      <c r="AV18" s="163">
        <f t="shared" si="50"/>
        <v>10000</v>
      </c>
      <c r="AW18" s="163">
        <f t="shared" si="50"/>
        <v>10000</v>
      </c>
      <c r="AX18" s="163">
        <f t="shared" si="50"/>
        <v>10000</v>
      </c>
      <c r="AY18" s="163">
        <f t="shared" si="50"/>
        <v>10000</v>
      </c>
      <c r="AZ18" s="163">
        <f t="shared" si="50"/>
        <v>10000</v>
      </c>
      <c r="BA18" s="163">
        <f t="shared" si="50"/>
        <v>10000</v>
      </c>
      <c r="BB18" s="163">
        <f t="shared" si="50"/>
        <v>10000</v>
      </c>
      <c r="BC18" s="163">
        <f t="shared" si="50"/>
        <v>10000</v>
      </c>
      <c r="BD18" s="163">
        <f t="shared" si="50"/>
        <v>10000</v>
      </c>
      <c r="BE18" s="163">
        <f t="shared" ref="BE18:BP18" si="51">$G18/12</f>
        <v>10000</v>
      </c>
      <c r="BF18" s="163">
        <f t="shared" si="51"/>
        <v>10000</v>
      </c>
      <c r="BG18" s="163">
        <f t="shared" si="51"/>
        <v>10000</v>
      </c>
      <c r="BH18" s="163">
        <f t="shared" si="51"/>
        <v>10000</v>
      </c>
      <c r="BI18" s="163">
        <f t="shared" si="51"/>
        <v>10000</v>
      </c>
      <c r="BJ18" s="163">
        <f t="shared" si="51"/>
        <v>10000</v>
      </c>
      <c r="BK18" s="163">
        <f t="shared" si="51"/>
        <v>10000</v>
      </c>
      <c r="BL18" s="163">
        <f t="shared" si="51"/>
        <v>10000</v>
      </c>
      <c r="BM18" s="163">
        <f t="shared" si="51"/>
        <v>10000</v>
      </c>
      <c r="BN18" s="163">
        <f t="shared" si="51"/>
        <v>10000</v>
      </c>
      <c r="BO18" s="163">
        <f t="shared" si="51"/>
        <v>10000</v>
      </c>
      <c r="BP18" s="163">
        <f t="shared" si="51"/>
        <v>10000</v>
      </c>
      <c r="BQ18" s="160"/>
    </row>
    <row r="19">
      <c r="A19" s="1"/>
      <c r="B19" s="90"/>
      <c r="C19" s="164">
        <f t="shared" ref="C19:C28" si="52">SUM(I19:T19)</f>
        <v>0</v>
      </c>
      <c r="D19" s="164">
        <f t="shared" ref="D19:D28" si="53">SUM(U19:AF19)</f>
        <v>0</v>
      </c>
      <c r="E19" s="164">
        <f t="shared" ref="E19:E28" si="54">SUM(AG19:AR19)</f>
        <v>0</v>
      </c>
      <c r="F19" s="164">
        <f t="shared" ref="F19:F28" si="55">SUM(AS19:BD19)</f>
        <v>0</v>
      </c>
      <c r="G19" s="164">
        <f t="shared" ref="G19:G28" si="56">SUM(BE19:BP19)</f>
        <v>0</v>
      </c>
      <c r="H19" s="159"/>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c r="BF19" s="165"/>
      <c r="BG19" s="165"/>
      <c r="BH19" s="165"/>
      <c r="BI19" s="165"/>
      <c r="BJ19" s="165"/>
      <c r="BK19" s="165"/>
      <c r="BL19" s="165"/>
      <c r="BM19" s="165"/>
      <c r="BN19" s="165"/>
      <c r="BO19" s="165"/>
      <c r="BP19" s="165"/>
      <c r="BQ19" s="160"/>
    </row>
    <row r="20">
      <c r="A20" s="1"/>
      <c r="B20" s="90"/>
      <c r="C20" s="164">
        <f t="shared" si="52"/>
        <v>0</v>
      </c>
      <c r="D20" s="164">
        <f t="shared" si="53"/>
        <v>0</v>
      </c>
      <c r="E20" s="164">
        <f t="shared" si="54"/>
        <v>0</v>
      </c>
      <c r="F20" s="164">
        <f t="shared" si="55"/>
        <v>0</v>
      </c>
      <c r="G20" s="164">
        <f t="shared" si="56"/>
        <v>0</v>
      </c>
      <c r="H20" s="159"/>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5"/>
      <c r="BD20" s="165"/>
      <c r="BE20" s="165"/>
      <c r="BF20" s="165"/>
      <c r="BG20" s="165"/>
      <c r="BH20" s="165"/>
      <c r="BI20" s="165"/>
      <c r="BJ20" s="165"/>
      <c r="BK20" s="165"/>
      <c r="BL20" s="165"/>
      <c r="BM20" s="165"/>
      <c r="BN20" s="165"/>
      <c r="BO20" s="165"/>
      <c r="BP20" s="165"/>
      <c r="BQ20" s="160"/>
    </row>
    <row r="21" ht="15.75" customHeight="1">
      <c r="A21" s="1"/>
      <c r="B21" s="90"/>
      <c r="C21" s="164">
        <f t="shared" si="52"/>
        <v>0</v>
      </c>
      <c r="D21" s="164">
        <f t="shared" si="53"/>
        <v>0</v>
      </c>
      <c r="E21" s="164">
        <f t="shared" si="54"/>
        <v>0</v>
      </c>
      <c r="F21" s="164">
        <f t="shared" si="55"/>
        <v>0</v>
      </c>
      <c r="G21" s="164">
        <f t="shared" si="56"/>
        <v>0</v>
      </c>
      <c r="H21" s="159"/>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0"/>
    </row>
    <row r="22" ht="15.75" customHeight="1">
      <c r="A22" s="1"/>
      <c r="B22" s="90"/>
      <c r="C22" s="164">
        <f t="shared" si="52"/>
        <v>0</v>
      </c>
      <c r="D22" s="164">
        <f t="shared" si="53"/>
        <v>0</v>
      </c>
      <c r="E22" s="164">
        <f t="shared" si="54"/>
        <v>0</v>
      </c>
      <c r="F22" s="164">
        <f t="shared" si="55"/>
        <v>0</v>
      </c>
      <c r="G22" s="164">
        <f t="shared" si="56"/>
        <v>0</v>
      </c>
      <c r="H22" s="159"/>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c r="BL22" s="165"/>
      <c r="BM22" s="165"/>
      <c r="BN22" s="165"/>
      <c r="BO22" s="165"/>
      <c r="BP22" s="165"/>
      <c r="BQ22" s="160"/>
    </row>
    <row r="23" ht="15.75" customHeight="1">
      <c r="A23" s="1"/>
      <c r="B23" s="90"/>
      <c r="C23" s="164">
        <f t="shared" si="52"/>
        <v>0</v>
      </c>
      <c r="D23" s="164">
        <f t="shared" si="53"/>
        <v>0</v>
      </c>
      <c r="E23" s="164">
        <f t="shared" si="54"/>
        <v>0</v>
      </c>
      <c r="F23" s="164">
        <f t="shared" si="55"/>
        <v>0</v>
      </c>
      <c r="G23" s="164">
        <f t="shared" si="56"/>
        <v>0</v>
      </c>
      <c r="H23" s="159"/>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0"/>
    </row>
    <row r="24" ht="15.75" customHeight="1">
      <c r="A24" s="1"/>
      <c r="B24" s="90"/>
      <c r="C24" s="164">
        <f t="shared" si="52"/>
        <v>0</v>
      </c>
      <c r="D24" s="164">
        <f t="shared" si="53"/>
        <v>0</v>
      </c>
      <c r="E24" s="164">
        <f t="shared" si="54"/>
        <v>0</v>
      </c>
      <c r="F24" s="164">
        <f t="shared" si="55"/>
        <v>0</v>
      </c>
      <c r="G24" s="164">
        <f t="shared" si="56"/>
        <v>0</v>
      </c>
      <c r="H24" s="159"/>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c r="BD24" s="165"/>
      <c r="BE24" s="165"/>
      <c r="BF24" s="165"/>
      <c r="BG24" s="165"/>
      <c r="BH24" s="165"/>
      <c r="BI24" s="165"/>
      <c r="BJ24" s="165"/>
      <c r="BK24" s="165"/>
      <c r="BL24" s="165"/>
      <c r="BM24" s="165"/>
      <c r="BN24" s="165"/>
      <c r="BO24" s="165"/>
      <c r="BP24" s="165"/>
      <c r="BQ24" s="160"/>
    </row>
    <row r="25" ht="15.75" customHeight="1">
      <c r="A25" s="1"/>
      <c r="B25" s="90"/>
      <c r="C25" s="164">
        <f t="shared" si="52"/>
        <v>0</v>
      </c>
      <c r="D25" s="164">
        <f t="shared" si="53"/>
        <v>0</v>
      </c>
      <c r="E25" s="164">
        <f t="shared" si="54"/>
        <v>0</v>
      </c>
      <c r="F25" s="164">
        <f t="shared" si="55"/>
        <v>0</v>
      </c>
      <c r="G25" s="164">
        <f t="shared" si="56"/>
        <v>0</v>
      </c>
      <c r="H25" s="159"/>
      <c r="I25" s="165"/>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5"/>
      <c r="BD25" s="165"/>
      <c r="BE25" s="165"/>
      <c r="BF25" s="165"/>
      <c r="BG25" s="165"/>
      <c r="BH25" s="165"/>
      <c r="BI25" s="165"/>
      <c r="BJ25" s="165"/>
      <c r="BK25" s="165"/>
      <c r="BL25" s="165"/>
      <c r="BM25" s="165"/>
      <c r="BN25" s="165"/>
      <c r="BO25" s="165"/>
      <c r="BP25" s="165"/>
      <c r="BQ25" s="160"/>
    </row>
    <row r="26" ht="15.75" customHeight="1">
      <c r="A26" s="1"/>
      <c r="B26" s="90"/>
      <c r="C26" s="164">
        <f t="shared" si="52"/>
        <v>0</v>
      </c>
      <c r="D26" s="164">
        <f t="shared" si="53"/>
        <v>0</v>
      </c>
      <c r="E26" s="164">
        <f t="shared" si="54"/>
        <v>0</v>
      </c>
      <c r="F26" s="164">
        <f t="shared" si="55"/>
        <v>0</v>
      </c>
      <c r="G26" s="164">
        <f t="shared" si="56"/>
        <v>0</v>
      </c>
      <c r="H26" s="159"/>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5"/>
      <c r="BD26" s="165"/>
      <c r="BE26" s="165"/>
      <c r="BF26" s="165"/>
      <c r="BG26" s="165"/>
      <c r="BH26" s="165"/>
      <c r="BI26" s="165"/>
      <c r="BJ26" s="165"/>
      <c r="BK26" s="165"/>
      <c r="BL26" s="165"/>
      <c r="BM26" s="165"/>
      <c r="BN26" s="165"/>
      <c r="BO26" s="165"/>
      <c r="BP26" s="165"/>
      <c r="BQ26" s="160"/>
    </row>
    <row r="27" ht="15.75" customHeight="1">
      <c r="A27" s="1"/>
      <c r="B27" s="90"/>
      <c r="C27" s="164">
        <f t="shared" si="52"/>
        <v>0</v>
      </c>
      <c r="D27" s="164">
        <f t="shared" si="53"/>
        <v>0</v>
      </c>
      <c r="E27" s="164">
        <f t="shared" si="54"/>
        <v>0</v>
      </c>
      <c r="F27" s="164">
        <f t="shared" si="55"/>
        <v>0</v>
      </c>
      <c r="G27" s="164">
        <f t="shared" si="56"/>
        <v>0</v>
      </c>
      <c r="H27" s="159"/>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5"/>
      <c r="BQ27" s="160"/>
    </row>
    <row r="28" ht="15.75" customHeight="1">
      <c r="A28" s="1"/>
      <c r="B28" s="90"/>
      <c r="C28" s="164">
        <f t="shared" si="52"/>
        <v>0</v>
      </c>
      <c r="D28" s="164">
        <f t="shared" si="53"/>
        <v>0</v>
      </c>
      <c r="E28" s="164">
        <f t="shared" si="54"/>
        <v>0</v>
      </c>
      <c r="F28" s="164">
        <f t="shared" si="55"/>
        <v>0</v>
      </c>
      <c r="G28" s="164">
        <f t="shared" si="56"/>
        <v>0</v>
      </c>
      <c r="H28" s="159"/>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0"/>
    </row>
    <row r="29" ht="15.75" customHeight="1">
      <c r="A29" s="1"/>
      <c r="B29" s="166" t="s">
        <v>91</v>
      </c>
      <c r="C29" s="167">
        <f t="shared" ref="C29:G29" si="57">SUM(C9:C28)</f>
        <v>43882592.38</v>
      </c>
      <c r="D29" s="167">
        <f t="shared" si="57"/>
        <v>84827805.88</v>
      </c>
      <c r="E29" s="167">
        <f t="shared" si="57"/>
        <v>184314847</v>
      </c>
      <c r="F29" s="167">
        <f t="shared" si="57"/>
        <v>285250000</v>
      </c>
      <c r="G29" s="167">
        <f t="shared" si="57"/>
        <v>499900000</v>
      </c>
      <c r="H29" s="168"/>
      <c r="I29" s="169">
        <f t="shared" ref="I29:BP29" si="58">SUM(I9:I28)</f>
        <v>3656882.698</v>
      </c>
      <c r="J29" s="169">
        <f t="shared" si="58"/>
        <v>3656882.698</v>
      </c>
      <c r="K29" s="169">
        <f t="shared" si="58"/>
        <v>3656882.698</v>
      </c>
      <c r="L29" s="169">
        <f t="shared" si="58"/>
        <v>3656882.698</v>
      </c>
      <c r="M29" s="169">
        <f t="shared" si="58"/>
        <v>3656882.698</v>
      </c>
      <c r="N29" s="169">
        <f t="shared" si="58"/>
        <v>3656882.698</v>
      </c>
      <c r="O29" s="169">
        <f t="shared" si="58"/>
        <v>3656882.698</v>
      </c>
      <c r="P29" s="169">
        <f t="shared" si="58"/>
        <v>3656882.698</v>
      </c>
      <c r="Q29" s="169">
        <f t="shared" si="58"/>
        <v>3656882.698</v>
      </c>
      <c r="R29" s="169">
        <f t="shared" si="58"/>
        <v>3656882.698</v>
      </c>
      <c r="S29" s="169">
        <f t="shared" si="58"/>
        <v>3656882.698</v>
      </c>
      <c r="T29" s="169">
        <f t="shared" si="58"/>
        <v>3656882.698</v>
      </c>
      <c r="U29" s="169">
        <f t="shared" si="58"/>
        <v>7068983.823</v>
      </c>
      <c r="V29" s="169">
        <f t="shared" si="58"/>
        <v>7068983.823</v>
      </c>
      <c r="W29" s="169">
        <f t="shared" si="58"/>
        <v>7068983.823</v>
      </c>
      <c r="X29" s="169">
        <f t="shared" si="58"/>
        <v>7068983.823</v>
      </c>
      <c r="Y29" s="169">
        <f t="shared" si="58"/>
        <v>7068983.823</v>
      </c>
      <c r="Z29" s="169">
        <f t="shared" si="58"/>
        <v>7068983.823</v>
      </c>
      <c r="AA29" s="169">
        <f t="shared" si="58"/>
        <v>7068983.823</v>
      </c>
      <c r="AB29" s="169">
        <f t="shared" si="58"/>
        <v>7068983.823</v>
      </c>
      <c r="AC29" s="169">
        <f t="shared" si="58"/>
        <v>7068983.823</v>
      </c>
      <c r="AD29" s="169">
        <f t="shared" si="58"/>
        <v>7068983.823</v>
      </c>
      <c r="AE29" s="169">
        <f t="shared" si="58"/>
        <v>7068983.823</v>
      </c>
      <c r="AF29" s="169">
        <f t="shared" si="58"/>
        <v>7068983.823</v>
      </c>
      <c r="AG29" s="169">
        <f t="shared" si="58"/>
        <v>15359570.58</v>
      </c>
      <c r="AH29" s="169">
        <f t="shared" si="58"/>
        <v>15359570.58</v>
      </c>
      <c r="AI29" s="169">
        <f t="shared" si="58"/>
        <v>15359570.58</v>
      </c>
      <c r="AJ29" s="169">
        <f t="shared" si="58"/>
        <v>15359570.58</v>
      </c>
      <c r="AK29" s="169">
        <f t="shared" si="58"/>
        <v>15359570.58</v>
      </c>
      <c r="AL29" s="169">
        <f t="shared" si="58"/>
        <v>15359570.58</v>
      </c>
      <c r="AM29" s="169">
        <f t="shared" si="58"/>
        <v>15359570.58</v>
      </c>
      <c r="AN29" s="169">
        <f t="shared" si="58"/>
        <v>15359570.58</v>
      </c>
      <c r="AO29" s="169">
        <f t="shared" si="58"/>
        <v>15359570.58</v>
      </c>
      <c r="AP29" s="169">
        <f t="shared" si="58"/>
        <v>15359570.58</v>
      </c>
      <c r="AQ29" s="169">
        <f t="shared" si="58"/>
        <v>15359570.58</v>
      </c>
      <c r="AR29" s="169">
        <f t="shared" si="58"/>
        <v>15359570.58</v>
      </c>
      <c r="AS29" s="169">
        <f t="shared" si="58"/>
        <v>23770833.33</v>
      </c>
      <c r="AT29" s="169">
        <f t="shared" si="58"/>
        <v>23770833.33</v>
      </c>
      <c r="AU29" s="169">
        <f t="shared" si="58"/>
        <v>23770833.33</v>
      </c>
      <c r="AV29" s="169">
        <f t="shared" si="58"/>
        <v>23770833.33</v>
      </c>
      <c r="AW29" s="169">
        <f t="shared" si="58"/>
        <v>23770833.33</v>
      </c>
      <c r="AX29" s="169">
        <f t="shared" si="58"/>
        <v>23770833.33</v>
      </c>
      <c r="AY29" s="169">
        <f t="shared" si="58"/>
        <v>23770833.33</v>
      </c>
      <c r="AZ29" s="169">
        <f t="shared" si="58"/>
        <v>23770833.33</v>
      </c>
      <c r="BA29" s="169">
        <f t="shared" si="58"/>
        <v>23770833.33</v>
      </c>
      <c r="BB29" s="169">
        <f t="shared" si="58"/>
        <v>23770833.33</v>
      </c>
      <c r="BC29" s="169">
        <f t="shared" si="58"/>
        <v>23770833.33</v>
      </c>
      <c r="BD29" s="169">
        <f t="shared" si="58"/>
        <v>23770833.33</v>
      </c>
      <c r="BE29" s="169">
        <f t="shared" si="58"/>
        <v>41658333.33</v>
      </c>
      <c r="BF29" s="169">
        <f t="shared" si="58"/>
        <v>41658333.33</v>
      </c>
      <c r="BG29" s="169">
        <f t="shared" si="58"/>
        <v>41658333.33</v>
      </c>
      <c r="BH29" s="169">
        <f t="shared" si="58"/>
        <v>41658333.33</v>
      </c>
      <c r="BI29" s="169">
        <f t="shared" si="58"/>
        <v>41658333.33</v>
      </c>
      <c r="BJ29" s="169">
        <f t="shared" si="58"/>
        <v>41658333.33</v>
      </c>
      <c r="BK29" s="169">
        <f t="shared" si="58"/>
        <v>41658333.33</v>
      </c>
      <c r="BL29" s="169">
        <f t="shared" si="58"/>
        <v>41658333.33</v>
      </c>
      <c r="BM29" s="169">
        <f t="shared" si="58"/>
        <v>41658333.33</v>
      </c>
      <c r="BN29" s="169">
        <f t="shared" si="58"/>
        <v>41658333.33</v>
      </c>
      <c r="BO29" s="169">
        <f t="shared" si="58"/>
        <v>41658333.33</v>
      </c>
      <c r="BP29" s="169">
        <f t="shared" si="58"/>
        <v>41658333.33</v>
      </c>
      <c r="BQ29" s="170"/>
    </row>
    <row r="30" ht="15.75" customHeight="1">
      <c r="A30" s="1"/>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row>
    <row r="31" ht="15.75" customHeight="1">
      <c r="A31" s="1"/>
      <c r="B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8">
    <mergeCell ref="B2:B3"/>
    <mergeCell ref="B5:Q5"/>
    <mergeCell ref="C7:G7"/>
    <mergeCell ref="I7:T7"/>
    <mergeCell ref="U7:AF7"/>
    <mergeCell ref="AG7:AR7"/>
    <mergeCell ref="AS7:BD7"/>
    <mergeCell ref="BE7:BP7"/>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3.14"/>
    <col customWidth="1" min="2" max="2" width="35.71"/>
    <col customWidth="1" min="3" max="37" width="10.0"/>
    <col customWidth="1" min="38" max="38" width="3.71"/>
    <col customWidth="1" min="39" max="39" width="25.43"/>
    <col customWidth="1" hidden="1" min="40" max="44" width="19.29"/>
    <col customWidth="1" min="45" max="45" width="25.43"/>
    <col customWidth="1" min="46" max="46" width="4.0"/>
  </cols>
  <sheetData>
    <row r="1">
      <c r="A1" s="1"/>
      <c r="B1" s="17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c r="A2" s="1"/>
      <c r="B2" s="172" t="s">
        <v>106</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c r="A3" s="173"/>
      <c r="C3" s="174"/>
      <c r="D3" s="174"/>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5"/>
      <c r="AN3" s="173"/>
      <c r="AO3" s="173"/>
      <c r="AP3" s="173"/>
      <c r="AQ3" s="173"/>
      <c r="AR3" s="173"/>
      <c r="AS3" s="173"/>
      <c r="AT3" s="173"/>
    </row>
    <row r="4">
      <c r="A4" s="173"/>
      <c r="B4" s="176"/>
      <c r="C4" s="174"/>
      <c r="D4" s="174"/>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5"/>
      <c r="AN4" s="173"/>
      <c r="AO4" s="173"/>
      <c r="AP4" s="173"/>
      <c r="AQ4" s="173"/>
      <c r="AR4" s="173"/>
      <c r="AS4" s="173"/>
      <c r="AT4" s="173"/>
    </row>
    <row r="5" ht="24.75" customHeight="1">
      <c r="A5" s="173"/>
      <c r="B5" s="150" t="s">
        <v>107</v>
      </c>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row>
    <row r="6">
      <c r="A6" s="1"/>
      <c r="B6" s="177"/>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ht="15.0" customHeight="1">
      <c r="A7" s="1"/>
      <c r="B7" s="178"/>
      <c r="C7" s="179" t="s">
        <v>77</v>
      </c>
      <c r="D7" s="58"/>
      <c r="E7" s="58"/>
      <c r="F7" s="58"/>
      <c r="G7" s="58"/>
      <c r="H7" s="58"/>
      <c r="I7" s="58"/>
      <c r="J7" s="58"/>
      <c r="K7" s="58"/>
      <c r="L7" s="58"/>
      <c r="M7" s="58"/>
      <c r="N7" s="58"/>
      <c r="O7" s="59"/>
      <c r="P7" s="179" t="s">
        <v>78</v>
      </c>
      <c r="Q7" s="58"/>
      <c r="R7" s="58"/>
      <c r="S7" s="58"/>
      <c r="T7" s="58"/>
      <c r="U7" s="58"/>
      <c r="V7" s="58"/>
      <c r="W7" s="58"/>
      <c r="X7" s="58"/>
      <c r="Y7" s="58"/>
      <c r="Z7" s="58"/>
      <c r="AA7" s="58"/>
      <c r="AB7" s="59"/>
      <c r="AC7" s="179" t="s">
        <v>79</v>
      </c>
      <c r="AD7" s="58"/>
      <c r="AE7" s="59"/>
      <c r="AF7" s="179" t="s">
        <v>80</v>
      </c>
      <c r="AG7" s="58"/>
      <c r="AH7" s="59"/>
      <c r="AI7" s="179" t="s">
        <v>81</v>
      </c>
      <c r="AJ7" s="58"/>
      <c r="AK7" s="59"/>
      <c r="AL7" s="159"/>
      <c r="AM7" s="94" t="s">
        <v>108</v>
      </c>
      <c r="AN7" s="180" t="s">
        <v>77</v>
      </c>
      <c r="AO7" s="180" t="s">
        <v>78</v>
      </c>
      <c r="AP7" s="180" t="s">
        <v>79</v>
      </c>
      <c r="AQ7" s="180" t="s">
        <v>80</v>
      </c>
      <c r="AR7" s="180" t="s">
        <v>81</v>
      </c>
      <c r="AS7" s="94" t="s">
        <v>109</v>
      </c>
      <c r="AT7" s="159"/>
    </row>
    <row r="8" ht="15.0" customHeight="1">
      <c r="A8" s="1"/>
      <c r="B8" s="181" t="s">
        <v>64</v>
      </c>
      <c r="C8" s="96">
        <f>Config!$C$7</f>
        <v>45505</v>
      </c>
      <c r="D8" s="96">
        <f t="shared" ref="D8:N8" si="1">DATE(YEAR(C8),MONTH(C8)+1,DAY(C8))</f>
        <v>45536</v>
      </c>
      <c r="E8" s="96">
        <f t="shared" si="1"/>
        <v>45566</v>
      </c>
      <c r="F8" s="96">
        <f t="shared" si="1"/>
        <v>45597</v>
      </c>
      <c r="G8" s="96">
        <f t="shared" si="1"/>
        <v>45627</v>
      </c>
      <c r="H8" s="96">
        <f t="shared" si="1"/>
        <v>45658</v>
      </c>
      <c r="I8" s="96">
        <f t="shared" si="1"/>
        <v>45689</v>
      </c>
      <c r="J8" s="96">
        <f t="shared" si="1"/>
        <v>45717</v>
      </c>
      <c r="K8" s="96">
        <f t="shared" si="1"/>
        <v>45748</v>
      </c>
      <c r="L8" s="96">
        <f t="shared" si="1"/>
        <v>45778</v>
      </c>
      <c r="M8" s="96">
        <f t="shared" si="1"/>
        <v>45809</v>
      </c>
      <c r="N8" s="96">
        <f t="shared" si="1"/>
        <v>45839</v>
      </c>
      <c r="O8" s="182" t="s">
        <v>91</v>
      </c>
      <c r="P8" s="96">
        <f>DATE(YEAR(N8),MONTH(N8)+1,DAY(N8))</f>
        <v>45870</v>
      </c>
      <c r="Q8" s="96">
        <f t="shared" ref="Q8:AA8" si="2">DATE(YEAR(P8),MONTH(P8)+1,DAY(P8))</f>
        <v>45901</v>
      </c>
      <c r="R8" s="96">
        <f t="shared" si="2"/>
        <v>45931</v>
      </c>
      <c r="S8" s="96">
        <f t="shared" si="2"/>
        <v>45962</v>
      </c>
      <c r="T8" s="96">
        <f t="shared" si="2"/>
        <v>45992</v>
      </c>
      <c r="U8" s="96">
        <f t="shared" si="2"/>
        <v>46023</v>
      </c>
      <c r="V8" s="96">
        <f t="shared" si="2"/>
        <v>46054</v>
      </c>
      <c r="W8" s="96">
        <f t="shared" si="2"/>
        <v>46082</v>
      </c>
      <c r="X8" s="96">
        <f t="shared" si="2"/>
        <v>46113</v>
      </c>
      <c r="Y8" s="96">
        <f t="shared" si="2"/>
        <v>46143</v>
      </c>
      <c r="Z8" s="96">
        <f t="shared" si="2"/>
        <v>46174</v>
      </c>
      <c r="AA8" s="96">
        <f t="shared" si="2"/>
        <v>46204</v>
      </c>
      <c r="AB8" s="182" t="s">
        <v>91</v>
      </c>
      <c r="AC8" s="96" t="s">
        <v>85</v>
      </c>
      <c r="AD8" s="96" t="s">
        <v>86</v>
      </c>
      <c r="AE8" s="182" t="s">
        <v>91</v>
      </c>
      <c r="AF8" s="96" t="s">
        <v>85</v>
      </c>
      <c r="AG8" s="96" t="s">
        <v>86</v>
      </c>
      <c r="AH8" s="182" t="s">
        <v>91</v>
      </c>
      <c r="AI8" s="96" t="s">
        <v>85</v>
      </c>
      <c r="AJ8" s="96" t="s">
        <v>86</v>
      </c>
      <c r="AK8" s="182" t="s">
        <v>91</v>
      </c>
      <c r="AL8" s="159"/>
      <c r="AM8" s="95"/>
      <c r="AN8" s="183"/>
      <c r="AO8" s="183"/>
      <c r="AP8" s="183"/>
      <c r="AQ8" s="183"/>
      <c r="AR8" s="183"/>
      <c r="AS8" s="95"/>
      <c r="AT8" s="159"/>
    </row>
    <row r="9" ht="15.0" customHeight="1">
      <c r="A9" s="1"/>
      <c r="B9" s="68" t="s">
        <v>110</v>
      </c>
      <c r="C9" s="184"/>
      <c r="D9" s="184"/>
      <c r="E9" s="184"/>
      <c r="F9" s="184"/>
      <c r="G9" s="184"/>
      <c r="H9" s="184"/>
      <c r="I9" s="184"/>
      <c r="J9" s="184"/>
      <c r="K9" s="184"/>
      <c r="L9" s="184"/>
      <c r="M9" s="184"/>
      <c r="N9" s="184"/>
      <c r="O9" s="185">
        <f t="shared" ref="O9:O10" si="3">SUM(C9:N9)</f>
        <v>0</v>
      </c>
      <c r="P9" s="184"/>
      <c r="Q9" s="184"/>
      <c r="R9" s="184"/>
      <c r="S9" s="184"/>
      <c r="T9" s="184"/>
      <c r="U9" s="184"/>
      <c r="V9" s="184"/>
      <c r="W9" s="184"/>
      <c r="X9" s="184"/>
      <c r="Y9" s="184"/>
      <c r="Z9" s="184"/>
      <c r="AA9" s="184"/>
      <c r="AB9" s="185">
        <f t="shared" ref="AB9:AB10" si="4">SUM(P9:AA9)</f>
        <v>0</v>
      </c>
      <c r="AC9" s="184"/>
      <c r="AD9" s="184"/>
      <c r="AE9" s="185">
        <f t="shared" ref="AE9:AE10" si="5">SUM(AC9:AD9)</f>
        <v>0</v>
      </c>
      <c r="AF9" s="184"/>
      <c r="AG9" s="184"/>
      <c r="AH9" s="185">
        <f t="shared" ref="AH9:AH10" si="6">SUM(AF9:AG9)</f>
        <v>0</v>
      </c>
      <c r="AI9" s="184"/>
      <c r="AJ9" s="184"/>
      <c r="AK9" s="185">
        <f t="shared" ref="AK9:AK10" si="7">SUM(AI9:AJ9)</f>
        <v>0</v>
      </c>
      <c r="AL9" s="159"/>
      <c r="AM9" s="110">
        <v>0.0</v>
      </c>
      <c r="AN9" s="184">
        <f t="shared" ref="AN9:AN10" si="8">IF(OR($AM9=0,AS9),0,O9/$AM9)</f>
        <v>0</v>
      </c>
      <c r="AO9" s="184">
        <f t="shared" ref="AO9:AO10" si="9">IF(OR($AM9=0,AS9),0,AB9/$AM9+IF($AM9&gt;=2,O9/$AM9,0))</f>
        <v>0</v>
      </c>
      <c r="AP9" s="184">
        <f t="shared" ref="AP9:AP10" si="10">IF(OR($AM9=0,AS9),0,AE9/$AM9+IF($AM9&gt;=2,AB9/$AM9,0)+IF($AM9&gt;=3,O9/$AM9,0))</f>
        <v>0</v>
      </c>
      <c r="AQ9" s="184">
        <f t="shared" ref="AQ9:AQ10" si="11">IF(OR($AM9=0,AS9),0,AH9/$AM9+IF($AM9&gt;=2,AE9/$AM9,0)+IF($AM9&gt;=3,AB9/$AM9,0)+IF($AM9&gt;=4,O9/$AM9,0))</f>
        <v>0</v>
      </c>
      <c r="AR9" s="184">
        <f t="shared" ref="AR9:AR10" si="12">IF(OR($AM9=0,AS9),0,AK9/$AM9+IF($AM9&gt;=2,AH9/$AM9,0)+IF($AM9&gt;=3,AE9/$AM9,0)+IF($AM9&gt;=4,AB9/$AM9,0)+IF($AM9&gt;=5,O9/$AM9,0))</f>
        <v>0</v>
      </c>
      <c r="AS9" s="164" t="b">
        <v>0</v>
      </c>
      <c r="AT9" s="159"/>
    </row>
    <row r="10" ht="15.0" customHeight="1">
      <c r="A10" s="1"/>
      <c r="B10" s="186" t="s">
        <v>111</v>
      </c>
      <c r="C10" s="187"/>
      <c r="D10" s="188"/>
      <c r="E10" s="188"/>
      <c r="F10" s="188"/>
      <c r="G10" s="188"/>
      <c r="H10" s="187">
        <v>6000000.0</v>
      </c>
      <c r="I10" s="188"/>
      <c r="J10" s="188"/>
      <c r="K10" s="188"/>
      <c r="L10" s="188"/>
      <c r="M10" s="188"/>
      <c r="N10" s="188"/>
      <c r="O10" s="189">
        <f t="shared" si="3"/>
        <v>6000000</v>
      </c>
      <c r="P10" s="187">
        <v>6000000.0</v>
      </c>
      <c r="Q10" s="188"/>
      <c r="R10" s="188"/>
      <c r="S10" s="188"/>
      <c r="T10" s="188"/>
      <c r="U10" s="188"/>
      <c r="V10" s="188"/>
      <c r="W10" s="188"/>
      <c r="X10" s="188"/>
      <c r="Y10" s="188"/>
      <c r="Z10" s="188"/>
      <c r="AA10" s="188"/>
      <c r="AB10" s="189">
        <f t="shared" si="4"/>
        <v>6000000</v>
      </c>
      <c r="AC10" s="187">
        <v>8000000.0</v>
      </c>
      <c r="AD10" s="188"/>
      <c r="AE10" s="189">
        <f t="shared" si="5"/>
        <v>8000000</v>
      </c>
      <c r="AF10" s="188"/>
      <c r="AG10" s="188"/>
      <c r="AH10" s="189">
        <f t="shared" si="6"/>
        <v>0</v>
      </c>
      <c r="AI10" s="188"/>
      <c r="AJ10" s="188"/>
      <c r="AK10" s="189">
        <f t="shared" si="7"/>
        <v>0</v>
      </c>
      <c r="AL10" s="159"/>
      <c r="AM10" s="110">
        <v>3.0</v>
      </c>
      <c r="AN10" s="184">
        <f t="shared" si="8"/>
        <v>2000000</v>
      </c>
      <c r="AO10" s="184">
        <f t="shared" si="9"/>
        <v>4000000</v>
      </c>
      <c r="AP10" s="184">
        <f t="shared" si="10"/>
        <v>6666666.667</v>
      </c>
      <c r="AQ10" s="184">
        <f t="shared" si="11"/>
        <v>4666666.667</v>
      </c>
      <c r="AR10" s="184">
        <f t="shared" si="12"/>
        <v>2666666.667</v>
      </c>
      <c r="AS10" s="108"/>
      <c r="AT10" s="159"/>
    </row>
    <row r="11" ht="15.0" customHeight="1">
      <c r="A11" s="1"/>
      <c r="B11" s="186"/>
      <c r="C11" s="187"/>
      <c r="D11" s="188"/>
      <c r="E11" s="188"/>
      <c r="F11" s="188"/>
      <c r="G11" s="188"/>
      <c r="H11" s="187"/>
      <c r="I11" s="188"/>
      <c r="J11" s="188"/>
      <c r="K11" s="188"/>
      <c r="L11" s="188"/>
      <c r="M11" s="188"/>
      <c r="N11" s="188"/>
      <c r="O11" s="189"/>
      <c r="P11" s="188"/>
      <c r="Q11" s="188"/>
      <c r="R11" s="188"/>
      <c r="S11" s="188"/>
      <c r="T11" s="188"/>
      <c r="U11" s="188"/>
      <c r="V11" s="188"/>
      <c r="W11" s="188"/>
      <c r="X11" s="188"/>
      <c r="Y11" s="188"/>
      <c r="Z11" s="188"/>
      <c r="AA11" s="188"/>
      <c r="AB11" s="189"/>
      <c r="AC11" s="188"/>
      <c r="AD11" s="188"/>
      <c r="AE11" s="189"/>
      <c r="AF11" s="188"/>
      <c r="AG11" s="188"/>
      <c r="AH11" s="189"/>
      <c r="AI11" s="188"/>
      <c r="AJ11" s="188"/>
      <c r="AK11" s="189"/>
      <c r="AL11" s="159"/>
      <c r="AM11" s="110"/>
      <c r="AN11" s="184"/>
      <c r="AO11" s="184"/>
      <c r="AP11" s="184"/>
      <c r="AQ11" s="184"/>
      <c r="AR11" s="184"/>
      <c r="AS11" s="110"/>
      <c r="AT11" s="159"/>
    </row>
    <row r="12" ht="15.0" customHeight="1">
      <c r="A12" s="1"/>
      <c r="B12" s="190"/>
      <c r="C12" s="184"/>
      <c r="D12" s="184"/>
      <c r="E12" s="184"/>
      <c r="F12" s="184"/>
      <c r="G12" s="184"/>
      <c r="H12" s="184"/>
      <c r="I12" s="184"/>
      <c r="J12" s="184"/>
      <c r="K12" s="184"/>
      <c r="L12" s="184"/>
      <c r="M12" s="184"/>
      <c r="N12" s="184"/>
      <c r="O12" s="185"/>
      <c r="P12" s="184"/>
      <c r="Q12" s="184"/>
      <c r="R12" s="184"/>
      <c r="S12" s="184"/>
      <c r="T12" s="184"/>
      <c r="U12" s="184"/>
      <c r="V12" s="184"/>
      <c r="W12" s="184"/>
      <c r="X12" s="184"/>
      <c r="Y12" s="184"/>
      <c r="Z12" s="184"/>
      <c r="AA12" s="184"/>
      <c r="AB12" s="185"/>
      <c r="AC12" s="184"/>
      <c r="AD12" s="184"/>
      <c r="AE12" s="185"/>
      <c r="AF12" s="184"/>
      <c r="AG12" s="184"/>
      <c r="AH12" s="185"/>
      <c r="AI12" s="184"/>
      <c r="AJ12" s="184"/>
      <c r="AK12" s="185">
        <f t="shared" ref="AK12:AK27" si="13">SUM(AI12:AJ12)</f>
        <v>0</v>
      </c>
      <c r="AL12" s="159"/>
      <c r="AM12" s="110">
        <v>3.0</v>
      </c>
      <c r="AN12" s="184">
        <f t="shared" ref="AN12:AN27" si="14">IF(OR($AM12=0,AS12),0,O12/$AM12)</f>
        <v>0</v>
      </c>
      <c r="AO12" s="184">
        <f t="shared" ref="AO12:AO27" si="15">IF(OR($AM12=0,AS12),0,AB12/$AM12+IF($AM12&gt;=2,O12/$AM12,0))</f>
        <v>0</v>
      </c>
      <c r="AP12" s="184">
        <f t="shared" ref="AP12:AP27" si="16">IF(OR($AM12=0,AS12),0,AE12/$AM12+IF($AM12&gt;=2,AB12/$AM12,0)+IF($AM12&gt;=3,O12/$AM12,0))</f>
        <v>0</v>
      </c>
      <c r="AQ12" s="184">
        <f t="shared" ref="AQ12:AQ27" si="17">IF(OR($AM12=0,AS12),0,AH12/$AM12+IF($AM12&gt;=2,AE12/$AM12,0)+IF($AM12&gt;=3,AB12/$AM12,0)+IF($AM12&gt;=4,O12/$AM12,0))</f>
        <v>0</v>
      </c>
      <c r="AR12" s="184">
        <f t="shared" ref="AR12:AR27" si="18">IF(OR($AM12=0,AS12),0,AK12/$AM12+IF($AM12&gt;=2,AH12/$AM12,0)+IF($AM12&gt;=3,AE12/$AM12,0)+IF($AM12&gt;=4,AB12/$AM12,0)+IF($AM12&gt;=5,O12/$AM12,0))</f>
        <v>0</v>
      </c>
      <c r="AS12" s="110"/>
      <c r="AT12" s="159"/>
    </row>
    <row r="13" ht="15.0" customHeight="1">
      <c r="A13" s="1"/>
      <c r="B13" s="190"/>
      <c r="C13" s="184"/>
      <c r="D13" s="184"/>
      <c r="E13" s="184"/>
      <c r="F13" s="184"/>
      <c r="G13" s="184"/>
      <c r="H13" s="184"/>
      <c r="I13" s="184"/>
      <c r="J13" s="184"/>
      <c r="K13" s="184"/>
      <c r="L13" s="184"/>
      <c r="M13" s="184"/>
      <c r="N13" s="184"/>
      <c r="O13" s="185"/>
      <c r="P13" s="184"/>
      <c r="Q13" s="184"/>
      <c r="R13" s="184"/>
      <c r="S13" s="184"/>
      <c r="T13" s="184"/>
      <c r="U13" s="184"/>
      <c r="V13" s="184"/>
      <c r="W13" s="184"/>
      <c r="X13" s="184"/>
      <c r="Y13" s="184"/>
      <c r="Z13" s="184"/>
      <c r="AA13" s="184"/>
      <c r="AB13" s="185"/>
      <c r="AC13" s="184"/>
      <c r="AD13" s="184"/>
      <c r="AE13" s="185"/>
      <c r="AF13" s="184"/>
      <c r="AG13" s="184"/>
      <c r="AH13" s="185"/>
      <c r="AI13" s="184"/>
      <c r="AJ13" s="184"/>
      <c r="AK13" s="185">
        <f t="shared" si="13"/>
        <v>0</v>
      </c>
      <c r="AL13" s="159"/>
      <c r="AM13" s="110">
        <v>3.0</v>
      </c>
      <c r="AN13" s="184">
        <f t="shared" si="14"/>
        <v>0</v>
      </c>
      <c r="AO13" s="184">
        <f t="shared" si="15"/>
        <v>0</v>
      </c>
      <c r="AP13" s="184">
        <f t="shared" si="16"/>
        <v>0</v>
      </c>
      <c r="AQ13" s="184">
        <f t="shared" si="17"/>
        <v>0</v>
      </c>
      <c r="AR13" s="184">
        <f t="shared" si="18"/>
        <v>0</v>
      </c>
      <c r="AS13" s="110"/>
      <c r="AT13" s="159"/>
    </row>
    <row r="14" ht="15.0" customHeight="1">
      <c r="A14" s="1"/>
      <c r="B14" s="190"/>
      <c r="C14" s="184"/>
      <c r="D14" s="184"/>
      <c r="E14" s="184"/>
      <c r="F14" s="184"/>
      <c r="G14" s="184"/>
      <c r="H14" s="184"/>
      <c r="I14" s="184"/>
      <c r="J14" s="184"/>
      <c r="K14" s="184"/>
      <c r="L14" s="184"/>
      <c r="M14" s="184"/>
      <c r="N14" s="184"/>
      <c r="O14" s="185"/>
      <c r="P14" s="184"/>
      <c r="Q14" s="184"/>
      <c r="R14" s="184"/>
      <c r="S14" s="184"/>
      <c r="T14" s="184"/>
      <c r="U14" s="184"/>
      <c r="V14" s="184"/>
      <c r="W14" s="184"/>
      <c r="X14" s="184"/>
      <c r="Y14" s="184"/>
      <c r="Z14" s="184"/>
      <c r="AA14" s="184"/>
      <c r="AB14" s="185"/>
      <c r="AC14" s="184"/>
      <c r="AD14" s="184"/>
      <c r="AE14" s="185"/>
      <c r="AF14" s="184"/>
      <c r="AG14" s="184"/>
      <c r="AH14" s="185"/>
      <c r="AI14" s="184"/>
      <c r="AJ14" s="184"/>
      <c r="AK14" s="185">
        <f t="shared" si="13"/>
        <v>0</v>
      </c>
      <c r="AL14" s="159"/>
      <c r="AM14" s="110">
        <v>3.0</v>
      </c>
      <c r="AN14" s="184">
        <f t="shared" si="14"/>
        <v>0</v>
      </c>
      <c r="AO14" s="184">
        <f t="shared" si="15"/>
        <v>0</v>
      </c>
      <c r="AP14" s="184">
        <f t="shared" si="16"/>
        <v>0</v>
      </c>
      <c r="AQ14" s="184">
        <f t="shared" si="17"/>
        <v>0</v>
      </c>
      <c r="AR14" s="184">
        <f t="shared" si="18"/>
        <v>0</v>
      </c>
      <c r="AS14" s="110"/>
      <c r="AT14" s="159"/>
    </row>
    <row r="15" ht="15.0" customHeight="1">
      <c r="A15" s="1"/>
      <c r="B15" s="190"/>
      <c r="C15" s="184"/>
      <c r="D15" s="184"/>
      <c r="E15" s="184"/>
      <c r="F15" s="184"/>
      <c r="G15" s="184"/>
      <c r="H15" s="184"/>
      <c r="I15" s="184"/>
      <c r="J15" s="184"/>
      <c r="K15" s="184"/>
      <c r="L15" s="184"/>
      <c r="M15" s="184"/>
      <c r="N15" s="184"/>
      <c r="O15" s="185"/>
      <c r="P15" s="184"/>
      <c r="Q15" s="184"/>
      <c r="R15" s="184"/>
      <c r="S15" s="184"/>
      <c r="T15" s="184"/>
      <c r="U15" s="184"/>
      <c r="V15" s="184"/>
      <c r="W15" s="184"/>
      <c r="X15" s="184"/>
      <c r="Y15" s="184"/>
      <c r="Z15" s="184"/>
      <c r="AA15" s="184"/>
      <c r="AB15" s="185"/>
      <c r="AC15" s="184"/>
      <c r="AD15" s="184"/>
      <c r="AE15" s="185"/>
      <c r="AF15" s="184"/>
      <c r="AG15" s="184"/>
      <c r="AH15" s="185"/>
      <c r="AI15" s="184"/>
      <c r="AJ15" s="184"/>
      <c r="AK15" s="185">
        <f t="shared" si="13"/>
        <v>0</v>
      </c>
      <c r="AL15" s="159"/>
      <c r="AM15" s="110">
        <v>3.0</v>
      </c>
      <c r="AN15" s="184">
        <f t="shared" si="14"/>
        <v>0</v>
      </c>
      <c r="AO15" s="184">
        <f t="shared" si="15"/>
        <v>0</v>
      </c>
      <c r="AP15" s="184">
        <f t="shared" si="16"/>
        <v>0</v>
      </c>
      <c r="AQ15" s="184">
        <f t="shared" si="17"/>
        <v>0</v>
      </c>
      <c r="AR15" s="184">
        <f t="shared" si="18"/>
        <v>0</v>
      </c>
      <c r="AS15" s="110"/>
      <c r="AT15" s="159"/>
    </row>
    <row r="16" ht="15.0" customHeight="1">
      <c r="A16" s="1"/>
      <c r="B16" s="190"/>
      <c r="C16" s="184"/>
      <c r="D16" s="184"/>
      <c r="E16" s="184"/>
      <c r="F16" s="184"/>
      <c r="G16" s="184"/>
      <c r="H16" s="184"/>
      <c r="I16" s="184"/>
      <c r="J16" s="184"/>
      <c r="K16" s="184"/>
      <c r="L16" s="184"/>
      <c r="M16" s="184"/>
      <c r="N16" s="184"/>
      <c r="O16" s="185"/>
      <c r="P16" s="184"/>
      <c r="Q16" s="184"/>
      <c r="R16" s="184"/>
      <c r="S16" s="184"/>
      <c r="T16" s="184"/>
      <c r="U16" s="184"/>
      <c r="V16" s="184"/>
      <c r="W16" s="184"/>
      <c r="X16" s="184"/>
      <c r="Y16" s="184"/>
      <c r="Z16" s="184"/>
      <c r="AA16" s="184"/>
      <c r="AB16" s="185"/>
      <c r="AC16" s="184"/>
      <c r="AD16" s="184"/>
      <c r="AE16" s="185"/>
      <c r="AF16" s="184"/>
      <c r="AG16" s="184"/>
      <c r="AH16" s="185"/>
      <c r="AI16" s="184"/>
      <c r="AJ16" s="184"/>
      <c r="AK16" s="185">
        <f t="shared" si="13"/>
        <v>0</v>
      </c>
      <c r="AL16" s="159"/>
      <c r="AM16" s="110">
        <v>3.0</v>
      </c>
      <c r="AN16" s="184">
        <f t="shared" si="14"/>
        <v>0</v>
      </c>
      <c r="AO16" s="184">
        <f t="shared" si="15"/>
        <v>0</v>
      </c>
      <c r="AP16" s="184">
        <f t="shared" si="16"/>
        <v>0</v>
      </c>
      <c r="AQ16" s="184">
        <f t="shared" si="17"/>
        <v>0</v>
      </c>
      <c r="AR16" s="184">
        <f t="shared" si="18"/>
        <v>0</v>
      </c>
      <c r="AS16" s="110"/>
      <c r="AT16" s="159"/>
    </row>
    <row r="17" ht="15.0" customHeight="1">
      <c r="A17" s="1"/>
      <c r="B17" s="190"/>
      <c r="C17" s="184"/>
      <c r="D17" s="184"/>
      <c r="E17" s="184"/>
      <c r="F17" s="184"/>
      <c r="G17" s="184"/>
      <c r="H17" s="184"/>
      <c r="I17" s="184"/>
      <c r="J17" s="184"/>
      <c r="K17" s="184"/>
      <c r="L17" s="184"/>
      <c r="M17" s="184"/>
      <c r="N17" s="184"/>
      <c r="O17" s="185"/>
      <c r="P17" s="184"/>
      <c r="Q17" s="184"/>
      <c r="R17" s="184"/>
      <c r="S17" s="184"/>
      <c r="T17" s="184"/>
      <c r="U17" s="184"/>
      <c r="V17" s="184"/>
      <c r="W17" s="184"/>
      <c r="X17" s="184"/>
      <c r="Y17" s="184"/>
      <c r="Z17" s="184"/>
      <c r="AA17" s="184"/>
      <c r="AB17" s="185"/>
      <c r="AC17" s="184"/>
      <c r="AD17" s="184"/>
      <c r="AE17" s="185"/>
      <c r="AF17" s="184"/>
      <c r="AG17" s="184"/>
      <c r="AH17" s="185"/>
      <c r="AI17" s="184"/>
      <c r="AJ17" s="184"/>
      <c r="AK17" s="185">
        <f t="shared" si="13"/>
        <v>0</v>
      </c>
      <c r="AL17" s="159"/>
      <c r="AM17" s="110">
        <v>3.0</v>
      </c>
      <c r="AN17" s="184">
        <f t="shared" si="14"/>
        <v>0</v>
      </c>
      <c r="AO17" s="184">
        <f t="shared" si="15"/>
        <v>0</v>
      </c>
      <c r="AP17" s="184">
        <f t="shared" si="16"/>
        <v>0</v>
      </c>
      <c r="AQ17" s="184">
        <f t="shared" si="17"/>
        <v>0</v>
      </c>
      <c r="AR17" s="184">
        <f t="shared" si="18"/>
        <v>0</v>
      </c>
      <c r="AS17" s="110"/>
      <c r="AT17" s="159"/>
    </row>
    <row r="18" ht="15.0" customHeight="1">
      <c r="A18" s="1"/>
      <c r="B18" s="190"/>
      <c r="C18" s="184"/>
      <c r="D18" s="184"/>
      <c r="E18" s="184"/>
      <c r="F18" s="184"/>
      <c r="G18" s="184"/>
      <c r="H18" s="184"/>
      <c r="I18" s="184"/>
      <c r="J18" s="184"/>
      <c r="K18" s="184"/>
      <c r="L18" s="184"/>
      <c r="M18" s="184"/>
      <c r="N18" s="184"/>
      <c r="O18" s="185"/>
      <c r="P18" s="184"/>
      <c r="Q18" s="184"/>
      <c r="R18" s="184"/>
      <c r="S18" s="184"/>
      <c r="T18" s="184"/>
      <c r="U18" s="184"/>
      <c r="V18" s="184"/>
      <c r="W18" s="184"/>
      <c r="X18" s="184"/>
      <c r="Y18" s="184"/>
      <c r="Z18" s="184"/>
      <c r="AA18" s="184"/>
      <c r="AB18" s="185"/>
      <c r="AC18" s="184"/>
      <c r="AD18" s="184"/>
      <c r="AE18" s="185"/>
      <c r="AF18" s="184"/>
      <c r="AG18" s="184"/>
      <c r="AH18" s="185"/>
      <c r="AI18" s="184"/>
      <c r="AJ18" s="184"/>
      <c r="AK18" s="185">
        <f t="shared" si="13"/>
        <v>0</v>
      </c>
      <c r="AL18" s="159"/>
      <c r="AM18" s="110">
        <v>3.0</v>
      </c>
      <c r="AN18" s="184">
        <f t="shared" si="14"/>
        <v>0</v>
      </c>
      <c r="AO18" s="184">
        <f t="shared" si="15"/>
        <v>0</v>
      </c>
      <c r="AP18" s="184">
        <f t="shared" si="16"/>
        <v>0</v>
      </c>
      <c r="AQ18" s="184">
        <f t="shared" si="17"/>
        <v>0</v>
      </c>
      <c r="AR18" s="184">
        <f t="shared" si="18"/>
        <v>0</v>
      </c>
      <c r="AS18" s="110"/>
      <c r="AT18" s="159"/>
    </row>
    <row r="19" ht="15.0" customHeight="1">
      <c r="A19" s="1"/>
      <c r="B19" s="190"/>
      <c r="C19" s="184"/>
      <c r="D19" s="184"/>
      <c r="E19" s="184"/>
      <c r="F19" s="184"/>
      <c r="G19" s="184"/>
      <c r="H19" s="184"/>
      <c r="I19" s="184"/>
      <c r="J19" s="184"/>
      <c r="K19" s="184"/>
      <c r="L19" s="184"/>
      <c r="M19" s="184"/>
      <c r="N19" s="184"/>
      <c r="O19" s="185"/>
      <c r="P19" s="184"/>
      <c r="Q19" s="184"/>
      <c r="R19" s="184"/>
      <c r="S19" s="184"/>
      <c r="T19" s="184"/>
      <c r="U19" s="184"/>
      <c r="V19" s="184"/>
      <c r="W19" s="184"/>
      <c r="X19" s="184"/>
      <c r="Y19" s="184"/>
      <c r="Z19" s="184"/>
      <c r="AA19" s="184"/>
      <c r="AB19" s="185"/>
      <c r="AC19" s="184"/>
      <c r="AD19" s="184"/>
      <c r="AE19" s="185"/>
      <c r="AF19" s="184"/>
      <c r="AG19" s="184"/>
      <c r="AH19" s="185"/>
      <c r="AI19" s="184"/>
      <c r="AJ19" s="184"/>
      <c r="AK19" s="185">
        <f t="shared" si="13"/>
        <v>0</v>
      </c>
      <c r="AL19" s="159"/>
      <c r="AM19" s="110">
        <v>3.0</v>
      </c>
      <c r="AN19" s="184">
        <f t="shared" si="14"/>
        <v>0</v>
      </c>
      <c r="AO19" s="184">
        <f t="shared" si="15"/>
        <v>0</v>
      </c>
      <c r="AP19" s="184">
        <f t="shared" si="16"/>
        <v>0</v>
      </c>
      <c r="AQ19" s="184">
        <f t="shared" si="17"/>
        <v>0</v>
      </c>
      <c r="AR19" s="184">
        <f t="shared" si="18"/>
        <v>0</v>
      </c>
      <c r="AS19" s="110"/>
      <c r="AT19" s="159"/>
    </row>
    <row r="20" ht="15.0" customHeight="1">
      <c r="A20" s="1"/>
      <c r="B20" s="190"/>
      <c r="C20" s="184"/>
      <c r="D20" s="184"/>
      <c r="E20" s="184"/>
      <c r="F20" s="184"/>
      <c r="G20" s="184"/>
      <c r="H20" s="184"/>
      <c r="I20" s="184"/>
      <c r="J20" s="184"/>
      <c r="K20" s="184"/>
      <c r="L20" s="184"/>
      <c r="M20" s="184"/>
      <c r="N20" s="184"/>
      <c r="O20" s="185"/>
      <c r="P20" s="184"/>
      <c r="Q20" s="184"/>
      <c r="R20" s="184"/>
      <c r="S20" s="184"/>
      <c r="T20" s="184"/>
      <c r="U20" s="184"/>
      <c r="V20" s="184"/>
      <c r="W20" s="184"/>
      <c r="X20" s="184"/>
      <c r="Y20" s="184"/>
      <c r="Z20" s="184"/>
      <c r="AA20" s="184"/>
      <c r="AB20" s="185"/>
      <c r="AC20" s="184"/>
      <c r="AD20" s="184"/>
      <c r="AE20" s="185"/>
      <c r="AF20" s="184"/>
      <c r="AG20" s="184"/>
      <c r="AH20" s="185"/>
      <c r="AI20" s="184"/>
      <c r="AJ20" s="184"/>
      <c r="AK20" s="185">
        <f t="shared" si="13"/>
        <v>0</v>
      </c>
      <c r="AL20" s="159"/>
      <c r="AM20" s="110">
        <v>3.0</v>
      </c>
      <c r="AN20" s="184">
        <f t="shared" si="14"/>
        <v>0</v>
      </c>
      <c r="AO20" s="184">
        <f t="shared" si="15"/>
        <v>0</v>
      </c>
      <c r="AP20" s="184">
        <f t="shared" si="16"/>
        <v>0</v>
      </c>
      <c r="AQ20" s="184">
        <f t="shared" si="17"/>
        <v>0</v>
      </c>
      <c r="AR20" s="184">
        <f t="shared" si="18"/>
        <v>0</v>
      </c>
      <c r="AS20" s="110"/>
      <c r="AT20" s="159"/>
    </row>
    <row r="21" ht="15.0" customHeight="1">
      <c r="A21" s="1"/>
      <c r="B21" s="190"/>
      <c r="C21" s="184"/>
      <c r="D21" s="184"/>
      <c r="E21" s="184"/>
      <c r="F21" s="184"/>
      <c r="G21" s="184"/>
      <c r="H21" s="184"/>
      <c r="I21" s="184"/>
      <c r="J21" s="184"/>
      <c r="K21" s="184"/>
      <c r="L21" s="184"/>
      <c r="M21" s="184"/>
      <c r="N21" s="184"/>
      <c r="O21" s="185"/>
      <c r="P21" s="184"/>
      <c r="Q21" s="184"/>
      <c r="R21" s="184"/>
      <c r="S21" s="184"/>
      <c r="T21" s="184"/>
      <c r="U21" s="184"/>
      <c r="V21" s="184"/>
      <c r="W21" s="184"/>
      <c r="X21" s="184"/>
      <c r="Y21" s="184"/>
      <c r="Z21" s="184"/>
      <c r="AA21" s="184"/>
      <c r="AB21" s="185"/>
      <c r="AC21" s="184"/>
      <c r="AD21" s="184"/>
      <c r="AE21" s="185"/>
      <c r="AF21" s="184"/>
      <c r="AG21" s="184"/>
      <c r="AH21" s="185"/>
      <c r="AI21" s="184"/>
      <c r="AJ21" s="184"/>
      <c r="AK21" s="185">
        <f t="shared" si="13"/>
        <v>0</v>
      </c>
      <c r="AL21" s="159"/>
      <c r="AM21" s="110">
        <v>3.0</v>
      </c>
      <c r="AN21" s="184">
        <f t="shared" si="14"/>
        <v>0</v>
      </c>
      <c r="AO21" s="184">
        <f t="shared" si="15"/>
        <v>0</v>
      </c>
      <c r="AP21" s="184">
        <f t="shared" si="16"/>
        <v>0</v>
      </c>
      <c r="AQ21" s="184">
        <f t="shared" si="17"/>
        <v>0</v>
      </c>
      <c r="AR21" s="184">
        <f t="shared" si="18"/>
        <v>0</v>
      </c>
      <c r="AS21" s="110"/>
      <c r="AT21" s="159"/>
    </row>
    <row r="22" ht="15.0" customHeight="1">
      <c r="A22" s="1"/>
      <c r="B22" s="190"/>
      <c r="C22" s="184"/>
      <c r="D22" s="184"/>
      <c r="E22" s="184"/>
      <c r="F22" s="184"/>
      <c r="G22" s="184"/>
      <c r="H22" s="184"/>
      <c r="I22" s="184"/>
      <c r="J22" s="184"/>
      <c r="K22" s="184"/>
      <c r="L22" s="184"/>
      <c r="M22" s="184"/>
      <c r="N22" s="184"/>
      <c r="O22" s="185"/>
      <c r="P22" s="184"/>
      <c r="Q22" s="184"/>
      <c r="R22" s="184"/>
      <c r="S22" s="184"/>
      <c r="T22" s="184"/>
      <c r="U22" s="184"/>
      <c r="V22" s="184"/>
      <c r="W22" s="184"/>
      <c r="X22" s="184"/>
      <c r="Y22" s="184"/>
      <c r="Z22" s="184"/>
      <c r="AA22" s="184"/>
      <c r="AB22" s="185"/>
      <c r="AC22" s="184"/>
      <c r="AD22" s="184"/>
      <c r="AE22" s="185"/>
      <c r="AF22" s="184"/>
      <c r="AG22" s="184"/>
      <c r="AH22" s="185"/>
      <c r="AI22" s="184"/>
      <c r="AJ22" s="184"/>
      <c r="AK22" s="185">
        <f t="shared" si="13"/>
        <v>0</v>
      </c>
      <c r="AL22" s="159"/>
      <c r="AM22" s="110">
        <v>3.0</v>
      </c>
      <c r="AN22" s="184">
        <f t="shared" si="14"/>
        <v>0</v>
      </c>
      <c r="AO22" s="184">
        <f t="shared" si="15"/>
        <v>0</v>
      </c>
      <c r="AP22" s="184">
        <f t="shared" si="16"/>
        <v>0</v>
      </c>
      <c r="AQ22" s="184">
        <f t="shared" si="17"/>
        <v>0</v>
      </c>
      <c r="AR22" s="184">
        <f t="shared" si="18"/>
        <v>0</v>
      </c>
      <c r="AS22" s="110"/>
      <c r="AT22" s="159"/>
    </row>
    <row r="23" ht="15.0" customHeight="1">
      <c r="A23" s="1"/>
      <c r="B23" s="190"/>
      <c r="C23" s="184"/>
      <c r="D23" s="184"/>
      <c r="E23" s="184"/>
      <c r="F23" s="184"/>
      <c r="G23" s="184"/>
      <c r="H23" s="184"/>
      <c r="I23" s="184"/>
      <c r="J23" s="184"/>
      <c r="K23" s="184"/>
      <c r="L23" s="184"/>
      <c r="M23" s="184"/>
      <c r="N23" s="184"/>
      <c r="O23" s="185"/>
      <c r="P23" s="184"/>
      <c r="Q23" s="184"/>
      <c r="R23" s="184"/>
      <c r="S23" s="184"/>
      <c r="T23" s="184"/>
      <c r="U23" s="184"/>
      <c r="V23" s="184"/>
      <c r="W23" s="184"/>
      <c r="X23" s="184"/>
      <c r="Y23" s="184"/>
      <c r="Z23" s="184"/>
      <c r="AA23" s="184"/>
      <c r="AB23" s="185"/>
      <c r="AC23" s="184"/>
      <c r="AD23" s="184"/>
      <c r="AE23" s="185"/>
      <c r="AF23" s="184"/>
      <c r="AG23" s="184"/>
      <c r="AH23" s="185"/>
      <c r="AI23" s="184"/>
      <c r="AJ23" s="184"/>
      <c r="AK23" s="185">
        <f t="shared" si="13"/>
        <v>0</v>
      </c>
      <c r="AL23" s="159"/>
      <c r="AM23" s="110">
        <v>3.0</v>
      </c>
      <c r="AN23" s="184">
        <f t="shared" si="14"/>
        <v>0</v>
      </c>
      <c r="AO23" s="184">
        <f t="shared" si="15"/>
        <v>0</v>
      </c>
      <c r="AP23" s="184">
        <f t="shared" si="16"/>
        <v>0</v>
      </c>
      <c r="AQ23" s="184">
        <f t="shared" si="17"/>
        <v>0</v>
      </c>
      <c r="AR23" s="184">
        <f t="shared" si="18"/>
        <v>0</v>
      </c>
      <c r="AS23" s="110"/>
      <c r="AT23" s="159"/>
    </row>
    <row r="24" ht="15.0" customHeight="1">
      <c r="A24" s="1"/>
      <c r="B24" s="190"/>
      <c r="C24" s="184"/>
      <c r="D24" s="184"/>
      <c r="E24" s="184"/>
      <c r="F24" s="184"/>
      <c r="G24" s="184"/>
      <c r="H24" s="184"/>
      <c r="I24" s="184"/>
      <c r="J24" s="184"/>
      <c r="K24" s="184"/>
      <c r="L24" s="184"/>
      <c r="M24" s="184"/>
      <c r="N24" s="184"/>
      <c r="O24" s="185">
        <f t="shared" ref="O24:O27" si="19">SUM(C24:N24)</f>
        <v>0</v>
      </c>
      <c r="P24" s="184"/>
      <c r="Q24" s="184"/>
      <c r="R24" s="184"/>
      <c r="S24" s="184"/>
      <c r="T24" s="184"/>
      <c r="U24" s="184"/>
      <c r="V24" s="184"/>
      <c r="W24" s="184"/>
      <c r="X24" s="184"/>
      <c r="Y24" s="184"/>
      <c r="Z24" s="184"/>
      <c r="AA24" s="184"/>
      <c r="AB24" s="185">
        <f t="shared" ref="AB24:AB27" si="20">SUM(P24:AA24)</f>
        <v>0</v>
      </c>
      <c r="AC24" s="184"/>
      <c r="AD24" s="184"/>
      <c r="AE24" s="185">
        <f t="shared" ref="AE24:AE27" si="21">SUM(AC24:AD24)</f>
        <v>0</v>
      </c>
      <c r="AF24" s="184"/>
      <c r="AG24" s="184"/>
      <c r="AH24" s="185">
        <f t="shared" ref="AH24:AH27" si="22">SUM(AF24:AG24)</f>
        <v>0</v>
      </c>
      <c r="AI24" s="184"/>
      <c r="AJ24" s="184"/>
      <c r="AK24" s="185">
        <f t="shared" si="13"/>
        <v>0</v>
      </c>
      <c r="AL24" s="159"/>
      <c r="AM24" s="110">
        <v>3.0</v>
      </c>
      <c r="AN24" s="184">
        <f t="shared" si="14"/>
        <v>0</v>
      </c>
      <c r="AO24" s="184">
        <f t="shared" si="15"/>
        <v>0</v>
      </c>
      <c r="AP24" s="184">
        <f t="shared" si="16"/>
        <v>0</v>
      </c>
      <c r="AQ24" s="184">
        <f t="shared" si="17"/>
        <v>0</v>
      </c>
      <c r="AR24" s="184">
        <f t="shared" si="18"/>
        <v>0</v>
      </c>
      <c r="AS24" s="110"/>
      <c r="AT24" s="159"/>
    </row>
    <row r="25" ht="15.0" customHeight="1">
      <c r="A25" s="1"/>
      <c r="B25" s="190"/>
      <c r="C25" s="184"/>
      <c r="D25" s="184"/>
      <c r="E25" s="184"/>
      <c r="F25" s="184"/>
      <c r="G25" s="184"/>
      <c r="H25" s="184"/>
      <c r="I25" s="184"/>
      <c r="J25" s="184"/>
      <c r="K25" s="184"/>
      <c r="L25" s="184"/>
      <c r="M25" s="184"/>
      <c r="N25" s="184"/>
      <c r="O25" s="185">
        <f t="shared" si="19"/>
        <v>0</v>
      </c>
      <c r="P25" s="184"/>
      <c r="Q25" s="184"/>
      <c r="R25" s="184"/>
      <c r="S25" s="184"/>
      <c r="T25" s="184"/>
      <c r="U25" s="184"/>
      <c r="V25" s="184"/>
      <c r="W25" s="184"/>
      <c r="X25" s="184"/>
      <c r="Y25" s="184"/>
      <c r="Z25" s="184"/>
      <c r="AA25" s="184"/>
      <c r="AB25" s="185">
        <f t="shared" si="20"/>
        <v>0</v>
      </c>
      <c r="AC25" s="184"/>
      <c r="AD25" s="184"/>
      <c r="AE25" s="185">
        <f t="shared" si="21"/>
        <v>0</v>
      </c>
      <c r="AF25" s="184"/>
      <c r="AG25" s="184"/>
      <c r="AH25" s="185">
        <f t="shared" si="22"/>
        <v>0</v>
      </c>
      <c r="AI25" s="184"/>
      <c r="AJ25" s="184"/>
      <c r="AK25" s="185">
        <f t="shared" si="13"/>
        <v>0</v>
      </c>
      <c r="AL25" s="159"/>
      <c r="AM25" s="110">
        <v>3.0</v>
      </c>
      <c r="AN25" s="184">
        <f t="shared" si="14"/>
        <v>0</v>
      </c>
      <c r="AO25" s="184">
        <f t="shared" si="15"/>
        <v>0</v>
      </c>
      <c r="AP25" s="184">
        <f t="shared" si="16"/>
        <v>0</v>
      </c>
      <c r="AQ25" s="184">
        <f t="shared" si="17"/>
        <v>0</v>
      </c>
      <c r="AR25" s="184">
        <f t="shared" si="18"/>
        <v>0</v>
      </c>
      <c r="AS25" s="110"/>
      <c r="AT25" s="159"/>
    </row>
    <row r="26" ht="15.0" customHeight="1">
      <c r="A26" s="1"/>
      <c r="B26" s="190"/>
      <c r="C26" s="184"/>
      <c r="D26" s="184"/>
      <c r="E26" s="184"/>
      <c r="F26" s="184"/>
      <c r="G26" s="184"/>
      <c r="H26" s="184"/>
      <c r="I26" s="184"/>
      <c r="J26" s="184"/>
      <c r="K26" s="184"/>
      <c r="L26" s="184"/>
      <c r="M26" s="184"/>
      <c r="N26" s="184"/>
      <c r="O26" s="185">
        <f t="shared" si="19"/>
        <v>0</v>
      </c>
      <c r="P26" s="184"/>
      <c r="Q26" s="184"/>
      <c r="R26" s="184"/>
      <c r="S26" s="184"/>
      <c r="T26" s="184"/>
      <c r="U26" s="184"/>
      <c r="V26" s="184"/>
      <c r="W26" s="184"/>
      <c r="X26" s="184"/>
      <c r="Y26" s="184"/>
      <c r="Z26" s="184"/>
      <c r="AA26" s="184"/>
      <c r="AB26" s="185">
        <f t="shared" si="20"/>
        <v>0</v>
      </c>
      <c r="AC26" s="184"/>
      <c r="AD26" s="184"/>
      <c r="AE26" s="185">
        <f t="shared" si="21"/>
        <v>0</v>
      </c>
      <c r="AF26" s="184"/>
      <c r="AG26" s="184"/>
      <c r="AH26" s="185">
        <f t="shared" si="22"/>
        <v>0</v>
      </c>
      <c r="AI26" s="184"/>
      <c r="AJ26" s="184"/>
      <c r="AK26" s="185">
        <f t="shared" si="13"/>
        <v>0</v>
      </c>
      <c r="AL26" s="159"/>
      <c r="AM26" s="110">
        <v>3.0</v>
      </c>
      <c r="AN26" s="184">
        <f t="shared" si="14"/>
        <v>0</v>
      </c>
      <c r="AO26" s="184">
        <f t="shared" si="15"/>
        <v>0</v>
      </c>
      <c r="AP26" s="184">
        <f t="shared" si="16"/>
        <v>0</v>
      </c>
      <c r="AQ26" s="184">
        <f t="shared" si="17"/>
        <v>0</v>
      </c>
      <c r="AR26" s="184">
        <f t="shared" si="18"/>
        <v>0</v>
      </c>
      <c r="AS26" s="110"/>
      <c r="AT26" s="159"/>
    </row>
    <row r="27" ht="15.0" customHeight="1">
      <c r="A27" s="1"/>
      <c r="B27" s="190"/>
      <c r="C27" s="184"/>
      <c r="D27" s="184"/>
      <c r="E27" s="184"/>
      <c r="F27" s="184"/>
      <c r="G27" s="184"/>
      <c r="H27" s="184"/>
      <c r="I27" s="184"/>
      <c r="J27" s="184"/>
      <c r="K27" s="184"/>
      <c r="L27" s="184"/>
      <c r="M27" s="184"/>
      <c r="N27" s="184"/>
      <c r="O27" s="185">
        <f t="shared" si="19"/>
        <v>0</v>
      </c>
      <c r="P27" s="184"/>
      <c r="Q27" s="184"/>
      <c r="R27" s="184"/>
      <c r="S27" s="184"/>
      <c r="T27" s="184"/>
      <c r="U27" s="184"/>
      <c r="V27" s="184"/>
      <c r="W27" s="184"/>
      <c r="X27" s="184"/>
      <c r="Y27" s="184"/>
      <c r="Z27" s="184"/>
      <c r="AA27" s="184"/>
      <c r="AB27" s="185">
        <f t="shared" si="20"/>
        <v>0</v>
      </c>
      <c r="AC27" s="184"/>
      <c r="AD27" s="184"/>
      <c r="AE27" s="185">
        <f t="shared" si="21"/>
        <v>0</v>
      </c>
      <c r="AF27" s="184"/>
      <c r="AG27" s="184"/>
      <c r="AH27" s="185">
        <f t="shared" si="22"/>
        <v>0</v>
      </c>
      <c r="AI27" s="184"/>
      <c r="AJ27" s="184"/>
      <c r="AK27" s="185">
        <f t="shared" si="13"/>
        <v>0</v>
      </c>
      <c r="AL27" s="159"/>
      <c r="AM27" s="110">
        <v>3.0</v>
      </c>
      <c r="AN27" s="184">
        <f t="shared" si="14"/>
        <v>0</v>
      </c>
      <c r="AO27" s="184">
        <f t="shared" si="15"/>
        <v>0</v>
      </c>
      <c r="AP27" s="184">
        <f t="shared" si="16"/>
        <v>0</v>
      </c>
      <c r="AQ27" s="184">
        <f t="shared" si="17"/>
        <v>0</v>
      </c>
      <c r="AR27" s="184">
        <f t="shared" si="18"/>
        <v>0</v>
      </c>
      <c r="AS27" s="110"/>
      <c r="AT27" s="159"/>
    </row>
    <row r="28" ht="15.75" customHeight="1">
      <c r="A28" s="1"/>
      <c r="B28" s="181" t="s">
        <v>91</v>
      </c>
      <c r="C28" s="191">
        <f t="shared" ref="C28:AK28" si="23">SUM(C9:C27)</f>
        <v>0</v>
      </c>
      <c r="D28" s="191">
        <f t="shared" si="23"/>
        <v>0</v>
      </c>
      <c r="E28" s="191">
        <f t="shared" si="23"/>
        <v>0</v>
      </c>
      <c r="F28" s="191">
        <f t="shared" si="23"/>
        <v>0</v>
      </c>
      <c r="G28" s="191">
        <f t="shared" si="23"/>
        <v>0</v>
      </c>
      <c r="H28" s="191">
        <f t="shared" si="23"/>
        <v>6000000</v>
      </c>
      <c r="I28" s="191">
        <f t="shared" si="23"/>
        <v>0</v>
      </c>
      <c r="J28" s="191">
        <f t="shared" si="23"/>
        <v>0</v>
      </c>
      <c r="K28" s="191">
        <f t="shared" si="23"/>
        <v>0</v>
      </c>
      <c r="L28" s="191">
        <f t="shared" si="23"/>
        <v>0</v>
      </c>
      <c r="M28" s="191">
        <f t="shared" si="23"/>
        <v>0</v>
      </c>
      <c r="N28" s="191">
        <f t="shared" si="23"/>
        <v>0</v>
      </c>
      <c r="O28" s="192">
        <f t="shared" si="23"/>
        <v>6000000</v>
      </c>
      <c r="P28" s="191">
        <f t="shared" si="23"/>
        <v>6000000</v>
      </c>
      <c r="Q28" s="191">
        <f t="shared" si="23"/>
        <v>0</v>
      </c>
      <c r="R28" s="191">
        <f t="shared" si="23"/>
        <v>0</v>
      </c>
      <c r="S28" s="191">
        <f t="shared" si="23"/>
        <v>0</v>
      </c>
      <c r="T28" s="191">
        <f t="shared" si="23"/>
        <v>0</v>
      </c>
      <c r="U28" s="191">
        <f t="shared" si="23"/>
        <v>0</v>
      </c>
      <c r="V28" s="191">
        <f t="shared" si="23"/>
        <v>0</v>
      </c>
      <c r="W28" s="191">
        <f t="shared" si="23"/>
        <v>0</v>
      </c>
      <c r="X28" s="191">
        <f t="shared" si="23"/>
        <v>0</v>
      </c>
      <c r="Y28" s="191">
        <f t="shared" si="23"/>
        <v>0</v>
      </c>
      <c r="Z28" s="191">
        <f t="shared" si="23"/>
        <v>0</v>
      </c>
      <c r="AA28" s="191">
        <f t="shared" si="23"/>
        <v>0</v>
      </c>
      <c r="AB28" s="192">
        <f t="shared" si="23"/>
        <v>6000000</v>
      </c>
      <c r="AC28" s="191">
        <f t="shared" si="23"/>
        <v>8000000</v>
      </c>
      <c r="AD28" s="191">
        <f t="shared" si="23"/>
        <v>0</v>
      </c>
      <c r="AE28" s="192">
        <f t="shared" si="23"/>
        <v>8000000</v>
      </c>
      <c r="AF28" s="191">
        <f t="shared" si="23"/>
        <v>0</v>
      </c>
      <c r="AG28" s="191">
        <f t="shared" si="23"/>
        <v>0</v>
      </c>
      <c r="AH28" s="192">
        <f t="shared" si="23"/>
        <v>0</v>
      </c>
      <c r="AI28" s="191">
        <f t="shared" si="23"/>
        <v>0</v>
      </c>
      <c r="AJ28" s="191">
        <f t="shared" si="23"/>
        <v>0</v>
      </c>
      <c r="AK28" s="192">
        <f t="shared" si="23"/>
        <v>0</v>
      </c>
      <c r="AL28" s="159"/>
      <c r="AM28" s="159"/>
      <c r="AN28" s="193">
        <f t="shared" ref="AN28:AR28" si="24">SUM(AN9:AN27)</f>
        <v>2000000</v>
      </c>
      <c r="AO28" s="193">
        <f t="shared" si="24"/>
        <v>4000000</v>
      </c>
      <c r="AP28" s="193">
        <f t="shared" si="24"/>
        <v>6666666.667</v>
      </c>
      <c r="AQ28" s="193">
        <f t="shared" si="24"/>
        <v>4666666.667</v>
      </c>
      <c r="AR28" s="193">
        <f t="shared" si="24"/>
        <v>2666666.667</v>
      </c>
      <c r="AS28" s="159"/>
      <c r="AT28" s="159"/>
    </row>
    <row r="29" ht="15.75" customHeight="1">
      <c r="A29" s="1"/>
      <c r="B29" s="178"/>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row>
    <row r="30" ht="15.75" customHeight="1">
      <c r="A30" s="1"/>
      <c r="B30" s="171"/>
      <c r="AS30" s="1"/>
    </row>
    <row r="31" ht="15.75" customHeight="1">
      <c r="A31" s="1"/>
      <c r="B31" s="171"/>
      <c r="AS31" s="1"/>
    </row>
    <row r="32" ht="15.75" customHeight="1">
      <c r="A32" s="1"/>
      <c r="B32" s="171"/>
      <c r="AS32" s="1"/>
    </row>
    <row r="33" ht="15.75" customHeight="1">
      <c r="A33" s="1"/>
      <c r="B33" s="171"/>
      <c r="AS33" s="1"/>
    </row>
    <row r="34" ht="15.75" customHeight="1">
      <c r="A34" s="1"/>
      <c r="B34" s="171"/>
      <c r="AS34" s="1"/>
    </row>
    <row r="35" ht="15.75" customHeight="1">
      <c r="A35" s="1"/>
      <c r="B35" s="171"/>
      <c r="AS35" s="1"/>
    </row>
    <row r="36" ht="15.75" customHeight="1">
      <c r="A36" s="1"/>
      <c r="B36" s="171"/>
      <c r="AS36" s="1"/>
    </row>
    <row r="37" ht="15.75" customHeight="1">
      <c r="A37" s="1"/>
      <c r="B37" s="171"/>
      <c r="AS37" s="1"/>
    </row>
    <row r="38" ht="15.75" customHeight="1">
      <c r="A38" s="1"/>
      <c r="B38" s="171"/>
      <c r="AS38" s="1"/>
    </row>
    <row r="39" ht="15.75" customHeight="1">
      <c r="A39" s="1"/>
      <c r="B39" s="171"/>
      <c r="AS39" s="1"/>
    </row>
    <row r="40" ht="15.75" customHeight="1">
      <c r="A40" s="1"/>
      <c r="B40" s="171"/>
      <c r="AS40" s="1"/>
    </row>
    <row r="41" ht="15.75" customHeight="1">
      <c r="A41" s="1"/>
      <c r="B41" s="171"/>
      <c r="AS41" s="1"/>
    </row>
    <row r="42" ht="15.75" customHeight="1">
      <c r="A42" s="1"/>
      <c r="B42" s="171"/>
      <c r="AS42" s="1"/>
    </row>
    <row r="43" ht="15.75" customHeight="1">
      <c r="A43" s="1"/>
      <c r="B43" s="171"/>
      <c r="AS43" s="1"/>
    </row>
    <row r="44" ht="15.75" customHeight="1">
      <c r="A44" s="1"/>
      <c r="B44" s="171"/>
      <c r="AS44" s="1"/>
    </row>
    <row r="45" ht="15.75" customHeight="1">
      <c r="A45" s="1"/>
      <c r="B45" s="171"/>
      <c r="AS45" s="1"/>
    </row>
    <row r="46" ht="15.75" customHeight="1">
      <c r="A46" s="1"/>
      <c r="B46" s="171"/>
      <c r="AS46" s="1"/>
    </row>
    <row r="47" ht="15.75" customHeight="1">
      <c r="A47" s="1"/>
      <c r="B47" s="171"/>
      <c r="AS47" s="1"/>
    </row>
    <row r="48" ht="15.75" customHeight="1">
      <c r="A48" s="1"/>
      <c r="B48" s="171"/>
      <c r="AS48" s="1"/>
    </row>
    <row r="49" ht="15.75" customHeight="1">
      <c r="A49" s="1"/>
      <c r="B49" s="171"/>
      <c r="AS49" s="1"/>
    </row>
    <row r="50" ht="15.75" customHeight="1">
      <c r="A50" s="1"/>
      <c r="B50" s="171"/>
      <c r="AS50" s="1"/>
    </row>
    <row r="51" ht="15.75" customHeight="1">
      <c r="A51" s="1"/>
      <c r="B51" s="171"/>
      <c r="AS51" s="1"/>
    </row>
    <row r="52" ht="15.75" customHeight="1">
      <c r="A52" s="1"/>
      <c r="B52" s="171"/>
      <c r="AS52" s="1"/>
    </row>
    <row r="53" ht="15.75" customHeight="1">
      <c r="A53" s="1"/>
      <c r="B53" s="171"/>
      <c r="AS53" s="1"/>
    </row>
    <row r="54" ht="15.75" customHeight="1">
      <c r="A54" s="1"/>
      <c r="B54" s="171"/>
      <c r="AS54" s="1"/>
    </row>
    <row r="55" ht="15.75" customHeight="1">
      <c r="A55" s="1"/>
      <c r="B55" s="171"/>
      <c r="AS55" s="1"/>
    </row>
    <row r="56" ht="15.75" customHeight="1">
      <c r="A56" s="1"/>
      <c r="B56" s="171"/>
      <c r="AS56" s="1"/>
    </row>
    <row r="57" ht="15.75" customHeight="1">
      <c r="A57" s="1"/>
      <c r="B57" s="171"/>
      <c r="AS57" s="1"/>
    </row>
    <row r="58" ht="15.75" customHeight="1">
      <c r="A58" s="1"/>
      <c r="B58" s="171"/>
      <c r="AS58" s="1"/>
    </row>
    <row r="59" ht="15.75" customHeight="1">
      <c r="A59" s="1"/>
      <c r="B59" s="171"/>
      <c r="AS59" s="1"/>
    </row>
    <row r="60" ht="15.75" customHeight="1">
      <c r="A60" s="1"/>
      <c r="B60" s="171"/>
      <c r="AS60" s="1"/>
    </row>
    <row r="61" ht="15.75" customHeight="1">
      <c r="A61" s="1"/>
      <c r="B61" s="171"/>
      <c r="AS61" s="1"/>
    </row>
    <row r="62" ht="15.75" customHeight="1">
      <c r="A62" s="1"/>
      <c r="B62" s="171"/>
      <c r="AS62" s="1"/>
    </row>
    <row r="63" ht="15.75" customHeight="1">
      <c r="A63" s="1"/>
      <c r="B63" s="171"/>
      <c r="AS63" s="1"/>
    </row>
    <row r="64" ht="15.75" customHeight="1">
      <c r="A64" s="1"/>
      <c r="B64" s="171"/>
      <c r="AS64" s="1"/>
    </row>
    <row r="65" ht="15.75" customHeight="1">
      <c r="A65" s="1"/>
      <c r="B65" s="171"/>
      <c r="AS65" s="1"/>
    </row>
    <row r="66" ht="15.75" customHeight="1">
      <c r="A66" s="1"/>
      <c r="B66" s="171"/>
      <c r="AS66" s="1"/>
    </row>
    <row r="67" ht="15.75" customHeight="1">
      <c r="A67" s="1"/>
      <c r="B67" s="171"/>
      <c r="AS67" s="1"/>
    </row>
    <row r="68" ht="15.75" customHeight="1">
      <c r="A68" s="1"/>
      <c r="B68" s="171"/>
      <c r="AS68" s="1"/>
    </row>
    <row r="69" ht="15.75" customHeight="1">
      <c r="A69" s="1"/>
      <c r="B69" s="171"/>
      <c r="AS69" s="1"/>
    </row>
    <row r="70" ht="15.75" customHeight="1">
      <c r="A70" s="1"/>
      <c r="B70" s="171"/>
      <c r="AS70" s="1"/>
    </row>
    <row r="71" ht="15.75" customHeight="1">
      <c r="A71" s="1"/>
      <c r="B71" s="171"/>
      <c r="AS71" s="1"/>
    </row>
    <row r="72" ht="15.75" customHeight="1">
      <c r="A72" s="1"/>
      <c r="B72" s="171"/>
      <c r="AS72" s="1"/>
    </row>
    <row r="73" ht="15.75" customHeight="1">
      <c r="A73" s="1"/>
      <c r="B73" s="171"/>
      <c r="AS73" s="1"/>
    </row>
    <row r="74" ht="15.75" customHeight="1">
      <c r="A74" s="1"/>
      <c r="B74" s="171"/>
      <c r="AS74" s="1"/>
    </row>
    <row r="75" ht="15.75" customHeight="1">
      <c r="A75" s="1"/>
      <c r="B75" s="171"/>
      <c r="AS75" s="1"/>
    </row>
    <row r="76" ht="15.75" customHeight="1">
      <c r="A76" s="1"/>
      <c r="B76" s="171"/>
      <c r="AS76" s="1"/>
    </row>
    <row r="77" ht="15.75" customHeight="1">
      <c r="A77" s="1"/>
      <c r="B77" s="171"/>
      <c r="AS77" s="1"/>
    </row>
    <row r="78" ht="15.75" customHeight="1">
      <c r="A78" s="1"/>
      <c r="B78" s="171"/>
      <c r="AS78" s="1"/>
    </row>
    <row r="79" ht="15.75" customHeight="1">
      <c r="A79" s="1"/>
      <c r="B79" s="171"/>
      <c r="AS79" s="1"/>
    </row>
    <row r="80" ht="15.75" customHeight="1">
      <c r="A80" s="1"/>
      <c r="B80" s="171"/>
      <c r="AS80" s="1"/>
    </row>
    <row r="81" ht="15.75" customHeight="1">
      <c r="A81" s="1"/>
      <c r="B81" s="171"/>
      <c r="AS81" s="1"/>
    </row>
    <row r="82" ht="15.75" customHeight="1">
      <c r="A82" s="1"/>
      <c r="B82" s="171"/>
      <c r="AS82" s="1"/>
    </row>
    <row r="83" ht="15.75" customHeight="1">
      <c r="A83" s="1"/>
      <c r="B83" s="171"/>
      <c r="AS83" s="1"/>
    </row>
    <row r="84" ht="15.75" customHeight="1">
      <c r="A84" s="1"/>
      <c r="B84" s="171"/>
      <c r="AS84" s="1"/>
    </row>
    <row r="85" ht="15.75" customHeight="1">
      <c r="A85" s="1"/>
      <c r="B85" s="171"/>
      <c r="AS85" s="1"/>
    </row>
    <row r="86" ht="15.75" customHeight="1">
      <c r="A86" s="1"/>
      <c r="B86" s="171"/>
      <c r="AS86" s="1"/>
    </row>
    <row r="87" ht="15.75" customHeight="1">
      <c r="A87" s="1"/>
      <c r="B87" s="171"/>
      <c r="AS87" s="1"/>
    </row>
    <row r="88" ht="15.75" customHeight="1">
      <c r="A88" s="1"/>
      <c r="B88" s="171"/>
      <c r="AS88" s="1"/>
    </row>
    <row r="89" ht="15.75" customHeight="1">
      <c r="A89" s="1"/>
      <c r="B89" s="171"/>
      <c r="AS89" s="1"/>
    </row>
    <row r="90" ht="15.75" customHeight="1">
      <c r="A90" s="1"/>
      <c r="B90" s="171"/>
      <c r="AS90" s="1"/>
    </row>
    <row r="91" ht="15.75" customHeight="1">
      <c r="A91" s="1"/>
      <c r="B91" s="171"/>
      <c r="AS91" s="1"/>
    </row>
    <row r="92" ht="15.75" customHeight="1">
      <c r="A92" s="1"/>
      <c r="B92" s="171"/>
      <c r="AS92" s="1"/>
    </row>
    <row r="93" ht="15.75" customHeight="1">
      <c r="A93" s="1"/>
      <c r="B93" s="171"/>
      <c r="AS93" s="1"/>
    </row>
    <row r="94" ht="15.75" customHeight="1">
      <c r="A94" s="1"/>
      <c r="B94" s="171"/>
      <c r="AS94" s="1"/>
    </row>
    <row r="95" ht="15.75" customHeight="1">
      <c r="A95" s="1"/>
      <c r="B95" s="171"/>
      <c r="AS95" s="1"/>
    </row>
    <row r="96" ht="15.75" customHeight="1">
      <c r="A96" s="1"/>
      <c r="B96" s="171"/>
      <c r="AS96" s="1"/>
    </row>
    <row r="97" ht="15.75" customHeight="1">
      <c r="A97" s="1"/>
      <c r="B97" s="171"/>
      <c r="AS97" s="1"/>
    </row>
    <row r="98" ht="15.75" customHeight="1">
      <c r="A98" s="1"/>
      <c r="B98" s="171"/>
      <c r="AS98" s="1"/>
    </row>
    <row r="99" ht="15.75" customHeight="1">
      <c r="A99" s="1"/>
      <c r="B99" s="171"/>
      <c r="AS99" s="1"/>
    </row>
    <row r="100" ht="15.75" customHeight="1">
      <c r="A100" s="1"/>
      <c r="B100" s="171"/>
      <c r="AS100" s="1"/>
    </row>
    <row r="101" ht="15.75" customHeight="1">
      <c r="A101" s="1"/>
      <c r="B101" s="171"/>
      <c r="AS101" s="1"/>
    </row>
    <row r="102" ht="15.75" customHeight="1">
      <c r="A102" s="1"/>
      <c r="B102" s="171"/>
      <c r="AS102" s="1"/>
    </row>
    <row r="103" ht="15.75" customHeight="1">
      <c r="A103" s="1"/>
      <c r="B103" s="171"/>
      <c r="AS103" s="1"/>
    </row>
    <row r="104" ht="15.75" customHeight="1">
      <c r="A104" s="1"/>
      <c r="B104" s="171"/>
      <c r="AS104" s="1"/>
    </row>
    <row r="105" ht="15.75" customHeight="1">
      <c r="A105" s="1"/>
      <c r="B105" s="171"/>
      <c r="AS105" s="1"/>
    </row>
    <row r="106" ht="15.75" customHeight="1">
      <c r="A106" s="1"/>
      <c r="B106" s="171"/>
      <c r="AS106" s="1"/>
    </row>
    <row r="107" ht="15.75" customHeight="1">
      <c r="A107" s="1"/>
      <c r="B107" s="171"/>
      <c r="AS107" s="1"/>
    </row>
    <row r="108" ht="15.75" customHeight="1">
      <c r="A108" s="1"/>
      <c r="B108" s="171"/>
      <c r="AS108" s="1"/>
    </row>
    <row r="109" ht="15.75" customHeight="1">
      <c r="A109" s="1"/>
      <c r="B109" s="171"/>
      <c r="AS109" s="1"/>
    </row>
    <row r="110" ht="15.75" customHeight="1">
      <c r="A110" s="1"/>
      <c r="B110" s="171"/>
      <c r="AS110" s="1"/>
    </row>
    <row r="111" ht="15.75" customHeight="1">
      <c r="A111" s="1"/>
      <c r="B111" s="171"/>
      <c r="AS111" s="1"/>
    </row>
    <row r="112" ht="15.75" customHeight="1">
      <c r="A112" s="1"/>
      <c r="B112" s="171"/>
      <c r="AS112" s="1"/>
    </row>
    <row r="113" ht="15.75" customHeight="1">
      <c r="A113" s="1"/>
      <c r="B113" s="171"/>
      <c r="AS113" s="1"/>
    </row>
    <row r="114" ht="15.75" customHeight="1">
      <c r="A114" s="1"/>
      <c r="B114" s="171"/>
      <c r="AS114" s="1"/>
    </row>
    <row r="115" ht="15.75" customHeight="1">
      <c r="A115" s="1"/>
      <c r="B115" s="171"/>
      <c r="AS115" s="1"/>
    </row>
    <row r="116" ht="15.75" customHeight="1">
      <c r="A116" s="1"/>
      <c r="B116" s="171"/>
      <c r="AS116" s="1"/>
    </row>
    <row r="117" ht="15.75" customHeight="1">
      <c r="A117" s="1"/>
      <c r="B117" s="171"/>
      <c r="AS117" s="1"/>
    </row>
    <row r="118" ht="15.75" customHeight="1">
      <c r="A118" s="1"/>
      <c r="B118" s="171"/>
      <c r="AS118" s="1"/>
    </row>
    <row r="119" ht="15.75" customHeight="1">
      <c r="A119" s="1"/>
      <c r="B119" s="171"/>
      <c r="AS119" s="1"/>
    </row>
    <row r="120" ht="15.75" customHeight="1">
      <c r="A120" s="1"/>
      <c r="B120" s="171"/>
      <c r="AS120" s="1"/>
    </row>
    <row r="121" ht="15.75" customHeight="1">
      <c r="A121" s="1"/>
      <c r="B121" s="171"/>
      <c r="AS121" s="1"/>
    </row>
    <row r="122" ht="15.75" customHeight="1">
      <c r="A122" s="1"/>
      <c r="B122" s="171"/>
      <c r="AS122" s="1"/>
    </row>
    <row r="123" ht="15.75" customHeight="1">
      <c r="A123" s="1"/>
      <c r="B123" s="171"/>
      <c r="AS123" s="1"/>
    </row>
    <row r="124" ht="15.75" customHeight="1">
      <c r="A124" s="1"/>
      <c r="B124" s="171"/>
      <c r="AS124" s="1"/>
    </row>
    <row r="125" ht="15.75" customHeight="1">
      <c r="A125" s="1"/>
      <c r="B125" s="171"/>
      <c r="AS125" s="1"/>
    </row>
    <row r="126" ht="15.75" customHeight="1">
      <c r="A126" s="1"/>
      <c r="B126" s="171"/>
      <c r="AS126" s="1"/>
    </row>
    <row r="127" ht="15.75" customHeight="1">
      <c r="A127" s="1"/>
      <c r="B127" s="171"/>
      <c r="AS127" s="1"/>
    </row>
    <row r="128" ht="15.75" customHeight="1">
      <c r="A128" s="1"/>
      <c r="B128" s="171"/>
      <c r="AS128" s="1"/>
    </row>
    <row r="129" ht="15.75" customHeight="1">
      <c r="A129" s="1"/>
      <c r="B129" s="171"/>
      <c r="AS129" s="1"/>
    </row>
    <row r="130" ht="15.75" customHeight="1">
      <c r="A130" s="1"/>
      <c r="B130" s="171"/>
      <c r="AS130" s="1"/>
    </row>
    <row r="131" ht="15.75" customHeight="1">
      <c r="A131" s="1"/>
      <c r="B131" s="171"/>
      <c r="AS131" s="1"/>
    </row>
    <row r="132" ht="15.75" customHeight="1">
      <c r="A132" s="1"/>
      <c r="B132" s="171"/>
      <c r="AS132" s="1"/>
    </row>
    <row r="133" ht="15.75" customHeight="1">
      <c r="A133" s="1"/>
      <c r="B133" s="171"/>
      <c r="AS133" s="1"/>
    </row>
    <row r="134" ht="15.75" customHeight="1">
      <c r="A134" s="1"/>
      <c r="B134" s="171"/>
      <c r="AS134" s="1"/>
    </row>
    <row r="135" ht="15.75" customHeight="1">
      <c r="A135" s="1"/>
      <c r="B135" s="171"/>
      <c r="AS135" s="1"/>
    </row>
    <row r="136" ht="15.75" customHeight="1">
      <c r="A136" s="1"/>
      <c r="B136" s="171"/>
      <c r="AS136" s="1"/>
    </row>
    <row r="137" ht="15.75" customHeight="1">
      <c r="A137" s="1"/>
      <c r="B137" s="171"/>
      <c r="AS137" s="1"/>
    </row>
    <row r="138" ht="15.75" customHeight="1">
      <c r="A138" s="1"/>
      <c r="B138" s="171"/>
      <c r="AS138" s="1"/>
    </row>
    <row r="139" ht="15.75" customHeight="1">
      <c r="A139" s="1"/>
      <c r="B139" s="171"/>
      <c r="AS139" s="1"/>
    </row>
    <row r="140" ht="15.75" customHeight="1">
      <c r="A140" s="1"/>
      <c r="B140" s="171"/>
      <c r="AS140" s="1"/>
    </row>
    <row r="141" ht="15.75" customHeight="1">
      <c r="A141" s="1"/>
      <c r="B141" s="171"/>
      <c r="AS141" s="1"/>
    </row>
    <row r="142" ht="15.75" customHeight="1">
      <c r="A142" s="1"/>
      <c r="B142" s="171"/>
      <c r="AS142" s="1"/>
    </row>
    <row r="143" ht="15.75" customHeight="1">
      <c r="A143" s="1"/>
      <c r="B143" s="171"/>
      <c r="AS143" s="1"/>
    </row>
    <row r="144" ht="15.75" customHeight="1">
      <c r="A144" s="1"/>
      <c r="B144" s="171"/>
      <c r="AS144" s="1"/>
    </row>
    <row r="145" ht="15.75" customHeight="1">
      <c r="A145" s="1"/>
      <c r="B145" s="171"/>
      <c r="AS145" s="1"/>
    </row>
    <row r="146" ht="15.75" customHeight="1">
      <c r="A146" s="1"/>
      <c r="B146" s="171"/>
      <c r="AS146" s="1"/>
    </row>
    <row r="147" ht="15.75" customHeight="1">
      <c r="A147" s="1"/>
      <c r="B147" s="171"/>
      <c r="AS147" s="1"/>
    </row>
    <row r="148" ht="15.75" customHeight="1">
      <c r="A148" s="1"/>
      <c r="B148" s="171"/>
      <c r="AS148" s="1"/>
    </row>
    <row r="149" ht="15.75" customHeight="1">
      <c r="A149" s="1"/>
      <c r="B149" s="171"/>
      <c r="AS149" s="1"/>
    </row>
    <row r="150" ht="15.75" customHeight="1">
      <c r="A150" s="1"/>
      <c r="B150" s="171"/>
      <c r="AS150" s="1"/>
    </row>
    <row r="151" ht="15.75" customHeight="1">
      <c r="A151" s="1"/>
      <c r="B151" s="171"/>
      <c r="AS151" s="1"/>
    </row>
    <row r="152" ht="15.75" customHeight="1">
      <c r="A152" s="1"/>
      <c r="B152" s="171"/>
      <c r="AS152" s="1"/>
    </row>
    <row r="153" ht="15.75" customHeight="1">
      <c r="A153" s="1"/>
      <c r="B153" s="171"/>
      <c r="AS153" s="1"/>
    </row>
    <row r="154" ht="15.75" customHeight="1">
      <c r="A154" s="1"/>
      <c r="B154" s="171"/>
      <c r="AS154" s="1"/>
    </row>
    <row r="155" ht="15.75" customHeight="1">
      <c r="A155" s="1"/>
      <c r="B155" s="171"/>
      <c r="AS155" s="1"/>
    </row>
    <row r="156" ht="15.75" customHeight="1">
      <c r="A156" s="1"/>
      <c r="B156" s="171"/>
      <c r="AS156" s="1"/>
    </row>
    <row r="157" ht="15.75" customHeight="1">
      <c r="A157" s="1"/>
      <c r="B157" s="171"/>
      <c r="AS157" s="1"/>
    </row>
    <row r="158" ht="15.75" customHeight="1">
      <c r="A158" s="1"/>
      <c r="B158" s="171"/>
      <c r="AS158" s="1"/>
    </row>
    <row r="159" ht="15.75" customHeight="1">
      <c r="A159" s="1"/>
      <c r="B159" s="171"/>
      <c r="AS159" s="1"/>
    </row>
    <row r="160" ht="15.75" customHeight="1">
      <c r="A160" s="1"/>
      <c r="B160" s="171"/>
      <c r="AS160" s="1"/>
    </row>
    <row r="161" ht="15.75" customHeight="1">
      <c r="A161" s="1"/>
      <c r="B161" s="171"/>
      <c r="AS161" s="1"/>
    </row>
    <row r="162" ht="15.75" customHeight="1">
      <c r="A162" s="1"/>
      <c r="B162" s="171"/>
      <c r="AS162" s="1"/>
    </row>
    <row r="163" ht="15.75" customHeight="1">
      <c r="A163" s="1"/>
      <c r="B163" s="171"/>
      <c r="AS163" s="1"/>
    </row>
    <row r="164" ht="15.75" customHeight="1">
      <c r="A164" s="1"/>
      <c r="B164" s="171"/>
      <c r="AS164" s="1"/>
    </row>
    <row r="165" ht="15.75" customHeight="1">
      <c r="A165" s="1"/>
      <c r="B165" s="171"/>
      <c r="AS165" s="1"/>
    </row>
    <row r="166" ht="15.75" customHeight="1">
      <c r="A166" s="1"/>
      <c r="B166" s="171"/>
      <c r="AS166" s="1"/>
    </row>
    <row r="167" ht="15.75" customHeight="1">
      <c r="A167" s="1"/>
      <c r="B167" s="171"/>
      <c r="AS167" s="1"/>
    </row>
    <row r="168" ht="15.75" customHeight="1">
      <c r="A168" s="1"/>
      <c r="B168" s="171"/>
      <c r="AS168" s="1"/>
    </row>
    <row r="169" ht="15.75" customHeight="1">
      <c r="A169" s="1"/>
      <c r="B169" s="171"/>
      <c r="AS169" s="1"/>
    </row>
    <row r="170" ht="15.75" customHeight="1">
      <c r="A170" s="1"/>
      <c r="B170" s="171"/>
      <c r="AS170" s="1"/>
    </row>
    <row r="171" ht="15.75" customHeight="1">
      <c r="A171" s="1"/>
      <c r="B171" s="171"/>
      <c r="AS171" s="1"/>
    </row>
    <row r="172" ht="15.75" customHeight="1">
      <c r="A172" s="1"/>
      <c r="B172" s="171"/>
      <c r="AS172" s="1"/>
    </row>
    <row r="173" ht="15.75" customHeight="1">
      <c r="A173" s="1"/>
      <c r="B173" s="171"/>
      <c r="AS173" s="1"/>
    </row>
    <row r="174" ht="15.75" customHeight="1">
      <c r="A174" s="1"/>
      <c r="B174" s="171"/>
      <c r="AS174" s="1"/>
    </row>
    <row r="175" ht="15.75" customHeight="1">
      <c r="A175" s="1"/>
      <c r="B175" s="171"/>
      <c r="AS175" s="1"/>
    </row>
    <row r="176" ht="15.75" customHeight="1">
      <c r="A176" s="1"/>
      <c r="B176" s="171"/>
      <c r="AS176" s="1"/>
    </row>
    <row r="177" ht="15.75" customHeight="1">
      <c r="A177" s="1"/>
      <c r="B177" s="171"/>
      <c r="AS177" s="1"/>
    </row>
    <row r="178" ht="15.75" customHeight="1">
      <c r="A178" s="1"/>
      <c r="B178" s="171"/>
      <c r="AS178" s="1"/>
    </row>
    <row r="179" ht="15.75" customHeight="1">
      <c r="A179" s="1"/>
      <c r="B179" s="171"/>
      <c r="AS179" s="1"/>
    </row>
    <row r="180" ht="15.75" customHeight="1">
      <c r="A180" s="1"/>
      <c r="B180" s="171"/>
      <c r="AS180" s="1"/>
    </row>
    <row r="181" ht="15.75" customHeight="1">
      <c r="A181" s="1"/>
      <c r="B181" s="171"/>
      <c r="AS181" s="1"/>
    </row>
    <row r="182" ht="15.75" customHeight="1">
      <c r="A182" s="1"/>
      <c r="B182" s="171"/>
      <c r="AS182" s="1"/>
    </row>
    <row r="183" ht="15.75" customHeight="1">
      <c r="A183" s="1"/>
      <c r="B183" s="171"/>
      <c r="AS183" s="1"/>
    </row>
    <row r="184" ht="15.75" customHeight="1">
      <c r="A184" s="1"/>
      <c r="B184" s="171"/>
      <c r="AS184" s="1"/>
    </row>
    <row r="185" ht="15.75" customHeight="1">
      <c r="A185" s="1"/>
      <c r="B185" s="171"/>
      <c r="AS185" s="1"/>
    </row>
    <row r="186" ht="15.75" customHeight="1">
      <c r="A186" s="1"/>
      <c r="B186" s="171"/>
      <c r="AS186" s="1"/>
    </row>
    <row r="187" ht="15.75" customHeight="1">
      <c r="A187" s="1"/>
      <c r="B187" s="171"/>
      <c r="AS187" s="1"/>
    </row>
    <row r="188" ht="15.75" customHeight="1">
      <c r="A188" s="1"/>
      <c r="B188" s="171"/>
      <c r="AS188" s="1"/>
    </row>
    <row r="189" ht="15.75" customHeight="1">
      <c r="A189" s="1"/>
      <c r="B189" s="171"/>
      <c r="AS189" s="1"/>
    </row>
    <row r="190" ht="15.75" customHeight="1">
      <c r="A190" s="1"/>
      <c r="B190" s="171"/>
      <c r="AS190" s="1"/>
    </row>
    <row r="191" ht="15.75" customHeight="1">
      <c r="A191" s="1"/>
      <c r="B191" s="171"/>
      <c r="AS191" s="1"/>
    </row>
    <row r="192" ht="15.75" customHeight="1">
      <c r="A192" s="1"/>
      <c r="B192" s="171"/>
      <c r="AS192" s="1"/>
    </row>
    <row r="193" ht="15.75" customHeight="1">
      <c r="A193" s="1"/>
      <c r="B193" s="171"/>
      <c r="AS193" s="1"/>
    </row>
    <row r="194" ht="15.75" customHeight="1">
      <c r="A194" s="1"/>
      <c r="B194" s="171"/>
      <c r="AS194" s="1"/>
    </row>
    <row r="195" ht="15.75" customHeight="1">
      <c r="A195" s="1"/>
      <c r="B195" s="171"/>
      <c r="AS195" s="1"/>
    </row>
    <row r="196" ht="15.75" customHeight="1">
      <c r="A196" s="1"/>
      <c r="B196" s="171"/>
      <c r="AS196" s="1"/>
    </row>
    <row r="197" ht="15.75" customHeight="1">
      <c r="A197" s="1"/>
      <c r="B197" s="171"/>
      <c r="AS197" s="1"/>
    </row>
    <row r="198" ht="15.75" customHeight="1">
      <c r="A198" s="1"/>
      <c r="B198" s="171"/>
      <c r="AS198" s="1"/>
    </row>
    <row r="199" ht="15.75" customHeight="1">
      <c r="A199" s="1"/>
      <c r="B199" s="171"/>
      <c r="AS199" s="1"/>
    </row>
    <row r="200" ht="15.75" customHeight="1">
      <c r="A200" s="1"/>
      <c r="B200" s="171"/>
      <c r="AS200" s="1"/>
    </row>
    <row r="201" ht="15.75" customHeight="1">
      <c r="A201" s="1"/>
      <c r="B201" s="171"/>
      <c r="AS201" s="1"/>
    </row>
    <row r="202" ht="15.75" customHeight="1">
      <c r="A202" s="1"/>
      <c r="B202" s="171"/>
      <c r="AS202" s="1"/>
    </row>
    <row r="203" ht="15.75" customHeight="1">
      <c r="A203" s="1"/>
      <c r="B203" s="171"/>
      <c r="AS203" s="1"/>
    </row>
    <row r="204" ht="15.75" customHeight="1">
      <c r="A204" s="1"/>
      <c r="B204" s="171"/>
      <c r="AS204" s="1"/>
    </row>
    <row r="205" ht="15.75" customHeight="1">
      <c r="A205" s="1"/>
      <c r="B205" s="171"/>
      <c r="AS205" s="1"/>
    </row>
    <row r="206" ht="15.75" customHeight="1">
      <c r="A206" s="1"/>
      <c r="B206" s="171"/>
      <c r="AS206" s="1"/>
    </row>
    <row r="207" ht="15.75" customHeight="1">
      <c r="A207" s="1"/>
      <c r="B207" s="171"/>
      <c r="AS207" s="1"/>
    </row>
    <row r="208" ht="15.75" customHeight="1">
      <c r="A208" s="1"/>
      <c r="B208" s="171"/>
      <c r="AS208" s="1"/>
    </row>
    <row r="209" ht="15.75" customHeight="1">
      <c r="A209" s="1"/>
      <c r="B209" s="171"/>
      <c r="AS209" s="1"/>
    </row>
    <row r="210" ht="15.75" customHeight="1">
      <c r="A210" s="1"/>
      <c r="B210" s="171"/>
      <c r="AS210" s="1"/>
    </row>
    <row r="211" ht="15.75" customHeight="1">
      <c r="A211" s="1"/>
      <c r="B211" s="171"/>
      <c r="AS211" s="1"/>
    </row>
    <row r="212" ht="15.75" customHeight="1">
      <c r="A212" s="1"/>
      <c r="B212" s="171"/>
      <c r="AS212" s="1"/>
    </row>
    <row r="213" ht="15.75" customHeight="1">
      <c r="A213" s="1"/>
      <c r="B213" s="171"/>
      <c r="AS213" s="1"/>
    </row>
    <row r="214" ht="15.75" customHeight="1">
      <c r="A214" s="1"/>
      <c r="B214" s="171"/>
      <c r="AS214" s="1"/>
    </row>
    <row r="215" ht="15.75" customHeight="1">
      <c r="A215" s="1"/>
      <c r="B215" s="171"/>
      <c r="AS215" s="1"/>
    </row>
    <row r="216" ht="15.75" customHeight="1">
      <c r="A216" s="1"/>
      <c r="B216" s="171"/>
      <c r="AS216" s="1"/>
    </row>
    <row r="217" ht="15.75" customHeight="1">
      <c r="A217" s="1"/>
      <c r="B217" s="171"/>
      <c r="AS217" s="1"/>
    </row>
    <row r="218" ht="15.75" customHeight="1">
      <c r="A218" s="1"/>
      <c r="B218" s="171"/>
      <c r="AS218" s="1"/>
    </row>
    <row r="219" ht="15.75" customHeight="1">
      <c r="A219" s="1"/>
      <c r="B219" s="171"/>
      <c r="AS219" s="1"/>
    </row>
    <row r="220" ht="15.75" customHeight="1">
      <c r="A220" s="1"/>
      <c r="B220" s="171"/>
      <c r="AS220" s="1"/>
    </row>
    <row r="221" ht="15.75" customHeight="1">
      <c r="A221" s="1"/>
      <c r="B221" s="171"/>
      <c r="AS221" s="1"/>
    </row>
    <row r="222" ht="15.75" customHeight="1">
      <c r="A222" s="1"/>
      <c r="B222" s="171"/>
      <c r="AS222" s="1"/>
    </row>
    <row r="223" ht="15.75" customHeight="1">
      <c r="A223" s="1"/>
      <c r="B223" s="171"/>
      <c r="AS223" s="1"/>
    </row>
    <row r="224" ht="15.75" customHeight="1">
      <c r="A224" s="1"/>
      <c r="B224" s="171"/>
      <c r="AS224" s="1"/>
    </row>
    <row r="225" ht="15.75" customHeight="1">
      <c r="A225" s="1"/>
      <c r="B225" s="171"/>
      <c r="AS225" s="1"/>
    </row>
    <row r="226" ht="15.75" customHeight="1">
      <c r="A226" s="1"/>
      <c r="B226" s="171"/>
      <c r="AS226" s="1"/>
    </row>
    <row r="227" ht="15.75" customHeight="1">
      <c r="A227" s="1"/>
      <c r="B227" s="171"/>
      <c r="AS227" s="1"/>
    </row>
    <row r="228" ht="15.75" customHeight="1">
      <c r="A228" s="1"/>
      <c r="B228" s="171"/>
      <c r="AS228" s="1"/>
    </row>
    <row r="229" ht="15.75" customHeight="1">
      <c r="A229" s="1"/>
      <c r="B229" s="171"/>
      <c r="AS229" s="1"/>
    </row>
    <row r="230" ht="15.75" customHeight="1">
      <c r="A230" s="1"/>
      <c r="B230" s="171"/>
      <c r="AS230" s="1"/>
    </row>
    <row r="231" ht="15.75" customHeight="1">
      <c r="A231" s="1"/>
      <c r="B231" s="171"/>
      <c r="AS231" s="1"/>
    </row>
    <row r="232" ht="15.75" customHeight="1">
      <c r="A232" s="1"/>
      <c r="B232" s="171"/>
      <c r="AS232" s="1"/>
    </row>
    <row r="233" ht="15.75" customHeight="1">
      <c r="A233" s="1"/>
      <c r="B233" s="171"/>
      <c r="AS233" s="1"/>
    </row>
    <row r="234" ht="15.75" customHeight="1">
      <c r="A234" s="1"/>
      <c r="B234" s="171"/>
      <c r="AS234" s="1"/>
    </row>
    <row r="235" ht="15.75" customHeight="1">
      <c r="A235" s="1"/>
      <c r="B235" s="171"/>
      <c r="AS235" s="1"/>
    </row>
    <row r="236" ht="15.75" customHeight="1">
      <c r="A236" s="1"/>
      <c r="B236" s="171"/>
      <c r="AS236" s="1"/>
    </row>
    <row r="237" ht="15.75" customHeight="1">
      <c r="A237" s="1"/>
      <c r="B237" s="171"/>
      <c r="AS237" s="1"/>
    </row>
    <row r="238" ht="15.75" customHeight="1">
      <c r="A238" s="1"/>
      <c r="B238" s="171"/>
      <c r="AS238" s="1"/>
    </row>
    <row r="239" ht="15.75" customHeight="1">
      <c r="A239" s="1"/>
      <c r="B239" s="171"/>
      <c r="AS239" s="1"/>
    </row>
    <row r="240" ht="15.75" customHeight="1">
      <c r="A240" s="1"/>
      <c r="B240" s="171"/>
      <c r="AS240" s="1"/>
    </row>
    <row r="241" ht="15.75" customHeight="1">
      <c r="A241" s="1"/>
      <c r="B241" s="171"/>
      <c r="AS241" s="1"/>
    </row>
    <row r="242" ht="15.75" customHeight="1">
      <c r="A242" s="1"/>
      <c r="B242" s="171"/>
      <c r="AS242" s="1"/>
    </row>
    <row r="243" ht="15.75" customHeight="1">
      <c r="A243" s="1"/>
      <c r="B243" s="171"/>
      <c r="AS243" s="1"/>
    </row>
    <row r="244" ht="15.75" customHeight="1">
      <c r="A244" s="1"/>
      <c r="B244" s="171"/>
      <c r="AS244" s="1"/>
    </row>
    <row r="245" ht="15.75" customHeight="1">
      <c r="A245" s="1"/>
      <c r="B245" s="171"/>
      <c r="AS245" s="1"/>
    </row>
    <row r="246" ht="15.75" customHeight="1">
      <c r="A246" s="1"/>
      <c r="B246" s="171"/>
      <c r="AS246" s="1"/>
    </row>
    <row r="247" ht="15.75" customHeight="1">
      <c r="A247" s="1"/>
      <c r="B247" s="171"/>
      <c r="AS247" s="1"/>
    </row>
    <row r="248" ht="15.75" customHeight="1">
      <c r="A248" s="1"/>
      <c r="B248" s="171"/>
      <c r="AS248" s="1"/>
    </row>
    <row r="249" ht="15.75" customHeight="1">
      <c r="A249" s="1"/>
      <c r="B249" s="171"/>
      <c r="AS249" s="1"/>
    </row>
    <row r="250" ht="15.75" customHeight="1">
      <c r="A250" s="1"/>
      <c r="B250" s="171"/>
      <c r="AS250" s="1"/>
    </row>
    <row r="251" ht="15.75" customHeight="1">
      <c r="A251" s="1"/>
      <c r="B251" s="171"/>
      <c r="AS251" s="1"/>
    </row>
    <row r="252" ht="15.75" customHeight="1">
      <c r="A252" s="1"/>
      <c r="B252" s="171"/>
      <c r="AS252" s="1"/>
    </row>
    <row r="253" ht="15.75" customHeight="1">
      <c r="A253" s="1"/>
      <c r="B253" s="171"/>
      <c r="AS253" s="1"/>
    </row>
    <row r="254" ht="15.75" customHeight="1">
      <c r="A254" s="1"/>
      <c r="B254" s="171"/>
      <c r="AS254" s="1"/>
    </row>
    <row r="255" ht="15.75" customHeight="1">
      <c r="A255" s="1"/>
      <c r="B255" s="171"/>
      <c r="AS255" s="1"/>
    </row>
    <row r="256" ht="15.75" customHeight="1">
      <c r="A256" s="1"/>
      <c r="B256" s="171"/>
      <c r="AS256" s="1"/>
    </row>
    <row r="257" ht="15.75" customHeight="1">
      <c r="A257" s="1"/>
      <c r="B257" s="171"/>
      <c r="AS257" s="1"/>
    </row>
    <row r="258" ht="15.75" customHeight="1">
      <c r="A258" s="1"/>
      <c r="B258" s="171"/>
      <c r="AS258" s="1"/>
    </row>
    <row r="259" ht="15.75" customHeight="1">
      <c r="A259" s="1"/>
      <c r="B259" s="171"/>
      <c r="AS259" s="1"/>
    </row>
    <row r="260" ht="15.75" customHeight="1">
      <c r="A260" s="1"/>
      <c r="B260" s="171"/>
      <c r="AS260" s="1"/>
    </row>
    <row r="261" ht="15.75" customHeight="1">
      <c r="A261" s="1"/>
      <c r="B261" s="171"/>
      <c r="AS261" s="1"/>
    </row>
    <row r="262" ht="15.75" customHeight="1">
      <c r="A262" s="1"/>
      <c r="B262" s="171"/>
      <c r="AS262" s="1"/>
    </row>
    <row r="263" ht="15.75" customHeight="1">
      <c r="A263" s="1"/>
      <c r="B263" s="171"/>
      <c r="AS263" s="1"/>
    </row>
    <row r="264" ht="15.75" customHeight="1">
      <c r="A264" s="1"/>
      <c r="B264" s="171"/>
      <c r="AS264" s="1"/>
    </row>
    <row r="265" ht="15.75" customHeight="1">
      <c r="A265" s="1"/>
      <c r="B265" s="171"/>
      <c r="AS265" s="1"/>
    </row>
    <row r="266" ht="15.75" customHeight="1">
      <c r="A266" s="1"/>
      <c r="B266" s="171"/>
      <c r="AS266" s="1"/>
    </row>
    <row r="267" ht="15.75" customHeight="1">
      <c r="A267" s="1"/>
      <c r="B267" s="171"/>
      <c r="AS267" s="1"/>
    </row>
    <row r="268" ht="15.75" customHeight="1">
      <c r="A268" s="1"/>
      <c r="B268" s="171"/>
      <c r="AS268" s="1"/>
    </row>
    <row r="269" ht="15.75" customHeight="1">
      <c r="A269" s="1"/>
      <c r="B269" s="171"/>
      <c r="AS269" s="1"/>
    </row>
    <row r="270" ht="15.75" customHeight="1">
      <c r="A270" s="1"/>
      <c r="B270" s="171"/>
      <c r="AS270" s="1"/>
    </row>
    <row r="271" ht="15.75" customHeight="1">
      <c r="A271" s="1"/>
      <c r="B271" s="171"/>
      <c r="AS271" s="1"/>
    </row>
    <row r="272" ht="15.75" customHeight="1">
      <c r="A272" s="1"/>
      <c r="B272" s="171"/>
      <c r="AS272" s="1"/>
    </row>
    <row r="273" ht="15.75" customHeight="1">
      <c r="A273" s="1"/>
      <c r="B273" s="171"/>
      <c r="AS273" s="1"/>
    </row>
    <row r="274" ht="15.75" customHeight="1">
      <c r="A274" s="1"/>
      <c r="B274" s="171"/>
      <c r="AS274" s="1"/>
    </row>
    <row r="275" ht="15.75" customHeight="1">
      <c r="A275" s="1"/>
      <c r="B275" s="171"/>
      <c r="AS275" s="1"/>
    </row>
    <row r="276" ht="15.75" customHeight="1">
      <c r="A276" s="1"/>
      <c r="B276" s="171"/>
      <c r="AS276" s="1"/>
    </row>
    <row r="277" ht="15.75" customHeight="1">
      <c r="A277" s="1"/>
      <c r="B277" s="171"/>
      <c r="AS277" s="1"/>
    </row>
    <row r="278" ht="15.75" customHeight="1">
      <c r="A278" s="1"/>
      <c r="B278" s="171"/>
      <c r="AS278" s="1"/>
    </row>
    <row r="279" ht="15.75" customHeight="1">
      <c r="A279" s="1"/>
      <c r="B279" s="171"/>
      <c r="AS279" s="1"/>
    </row>
    <row r="280" ht="15.75" customHeight="1">
      <c r="A280" s="1"/>
      <c r="B280" s="171"/>
      <c r="AS280" s="1"/>
    </row>
    <row r="281" ht="15.75" customHeight="1">
      <c r="A281" s="1"/>
      <c r="B281" s="171"/>
      <c r="AS281" s="1"/>
    </row>
    <row r="282" ht="15.75" customHeight="1">
      <c r="A282" s="1"/>
      <c r="B282" s="171"/>
      <c r="AS282" s="1"/>
    </row>
    <row r="283" ht="15.75" customHeight="1">
      <c r="A283" s="1"/>
      <c r="B283" s="171"/>
      <c r="AS283" s="1"/>
    </row>
    <row r="284" ht="15.75" customHeight="1">
      <c r="A284" s="1"/>
      <c r="B284" s="171"/>
      <c r="AS284" s="1"/>
    </row>
    <row r="285" ht="15.75" customHeight="1">
      <c r="A285" s="1"/>
      <c r="B285" s="171"/>
      <c r="AS285" s="1"/>
    </row>
    <row r="286" ht="15.75" customHeight="1">
      <c r="A286" s="1"/>
      <c r="B286" s="171"/>
      <c r="AS286" s="1"/>
    </row>
    <row r="287" ht="15.75" customHeight="1">
      <c r="A287" s="1"/>
      <c r="B287" s="171"/>
      <c r="AS287" s="1"/>
    </row>
    <row r="288" ht="15.75" customHeight="1">
      <c r="A288" s="1"/>
      <c r="B288" s="171"/>
      <c r="AS288" s="1"/>
    </row>
    <row r="289" ht="15.75" customHeight="1">
      <c r="A289" s="1"/>
      <c r="B289" s="171"/>
      <c r="AS289" s="1"/>
    </row>
    <row r="290" ht="15.75" customHeight="1">
      <c r="A290" s="1"/>
      <c r="B290" s="171"/>
      <c r="AS290" s="1"/>
    </row>
    <row r="291" ht="15.75" customHeight="1">
      <c r="A291" s="1"/>
      <c r="B291" s="171"/>
      <c r="AS291" s="1"/>
    </row>
    <row r="292" ht="15.75" customHeight="1">
      <c r="A292" s="1"/>
      <c r="B292" s="171"/>
      <c r="AS292" s="1"/>
    </row>
    <row r="293" ht="15.75" customHeight="1">
      <c r="A293" s="1"/>
      <c r="B293" s="171"/>
      <c r="AS293" s="1"/>
    </row>
    <row r="294" ht="15.75" customHeight="1">
      <c r="A294" s="1"/>
      <c r="B294" s="171"/>
      <c r="AS294" s="1"/>
    </row>
    <row r="295" ht="15.75" customHeight="1">
      <c r="A295" s="1"/>
      <c r="B295" s="171"/>
      <c r="AS295" s="1"/>
    </row>
    <row r="296" ht="15.75" customHeight="1">
      <c r="A296" s="1"/>
      <c r="B296" s="171"/>
      <c r="AS296" s="1"/>
    </row>
    <row r="297" ht="15.75" customHeight="1">
      <c r="A297" s="1"/>
      <c r="B297" s="171"/>
      <c r="AS297" s="1"/>
    </row>
    <row r="298" ht="15.75" customHeight="1">
      <c r="A298" s="1"/>
      <c r="B298" s="171"/>
      <c r="AS298" s="1"/>
    </row>
    <row r="299" ht="15.75" customHeight="1">
      <c r="A299" s="1"/>
      <c r="B299" s="171"/>
      <c r="AS299" s="1"/>
    </row>
    <row r="300" ht="15.75" customHeight="1">
      <c r="A300" s="1"/>
      <c r="B300" s="171"/>
      <c r="AS300" s="1"/>
    </row>
    <row r="301" ht="15.75" customHeight="1">
      <c r="A301" s="1"/>
      <c r="B301" s="171"/>
      <c r="AS301" s="1"/>
    </row>
    <row r="302" ht="15.75" customHeight="1">
      <c r="A302" s="1"/>
      <c r="B302" s="171"/>
      <c r="AS302" s="1"/>
    </row>
    <row r="303" ht="15.75" customHeight="1">
      <c r="A303" s="1"/>
      <c r="B303" s="171"/>
      <c r="AS303" s="1"/>
    </row>
    <row r="304" ht="15.75" customHeight="1">
      <c r="A304" s="1"/>
      <c r="B304" s="171"/>
      <c r="AS304" s="1"/>
    </row>
    <row r="305" ht="15.75" customHeight="1">
      <c r="A305" s="1"/>
      <c r="B305" s="171"/>
      <c r="AS305" s="1"/>
    </row>
    <row r="306" ht="15.75" customHeight="1">
      <c r="A306" s="1"/>
      <c r="B306" s="171"/>
      <c r="AS306" s="1"/>
    </row>
    <row r="307" ht="15.75" customHeight="1">
      <c r="A307" s="1"/>
      <c r="B307" s="171"/>
      <c r="AS307" s="1"/>
    </row>
    <row r="308" ht="15.75" customHeight="1">
      <c r="A308" s="1"/>
      <c r="B308" s="171"/>
      <c r="AS308" s="1"/>
    </row>
    <row r="309" ht="15.75" customHeight="1">
      <c r="A309" s="1"/>
      <c r="B309" s="171"/>
      <c r="AS309" s="1"/>
    </row>
    <row r="310" ht="15.75" customHeight="1">
      <c r="A310" s="1"/>
      <c r="B310" s="171"/>
      <c r="AS310" s="1"/>
    </row>
    <row r="311" ht="15.75" customHeight="1">
      <c r="A311" s="1"/>
      <c r="B311" s="171"/>
      <c r="AS311" s="1"/>
    </row>
    <row r="312" ht="15.75" customHeight="1">
      <c r="A312" s="1"/>
      <c r="B312" s="171"/>
      <c r="AS312" s="1"/>
    </row>
    <row r="313" ht="15.75" customHeight="1">
      <c r="A313" s="1"/>
      <c r="B313" s="171"/>
      <c r="AS313" s="1"/>
    </row>
    <row r="314" ht="15.75" customHeight="1">
      <c r="A314" s="1"/>
      <c r="B314" s="171"/>
      <c r="AS314" s="1"/>
    </row>
    <row r="315" ht="15.75" customHeight="1">
      <c r="A315" s="1"/>
      <c r="B315" s="171"/>
      <c r="AS315" s="1"/>
    </row>
    <row r="316" ht="15.75" customHeight="1">
      <c r="A316" s="1"/>
      <c r="B316" s="171"/>
      <c r="AS316" s="1"/>
    </row>
    <row r="317" ht="15.75" customHeight="1">
      <c r="A317" s="1"/>
      <c r="B317" s="171"/>
      <c r="AS317" s="1"/>
    </row>
    <row r="318" ht="15.75" customHeight="1">
      <c r="A318" s="1"/>
      <c r="B318" s="171"/>
      <c r="AS318" s="1"/>
    </row>
    <row r="319" ht="15.75" customHeight="1">
      <c r="A319" s="1"/>
      <c r="B319" s="171"/>
      <c r="AS319" s="1"/>
    </row>
    <row r="320" ht="15.75" customHeight="1">
      <c r="A320" s="1"/>
      <c r="B320" s="171"/>
      <c r="AS320" s="1"/>
    </row>
    <row r="321" ht="15.75" customHeight="1">
      <c r="A321" s="1"/>
      <c r="B321" s="171"/>
      <c r="AS321" s="1"/>
    </row>
    <row r="322" ht="15.75" customHeight="1">
      <c r="A322" s="1"/>
      <c r="B322" s="171"/>
      <c r="AS322" s="1"/>
    </row>
    <row r="323" ht="15.75" customHeight="1">
      <c r="A323" s="1"/>
      <c r="B323" s="171"/>
      <c r="AS323" s="1"/>
    </row>
    <row r="324" ht="15.75" customHeight="1">
      <c r="A324" s="1"/>
      <c r="B324" s="171"/>
      <c r="AS324" s="1"/>
    </row>
    <row r="325" ht="15.75" customHeight="1">
      <c r="A325" s="1"/>
      <c r="B325" s="171"/>
      <c r="AS325" s="1"/>
    </row>
    <row r="326" ht="15.75" customHeight="1">
      <c r="A326" s="1"/>
      <c r="B326" s="171"/>
      <c r="AS326" s="1"/>
    </row>
    <row r="327" ht="15.75" customHeight="1">
      <c r="A327" s="1"/>
      <c r="B327" s="171"/>
      <c r="AS327" s="1"/>
    </row>
    <row r="328" ht="15.75" customHeight="1">
      <c r="A328" s="1"/>
      <c r="B328" s="171"/>
      <c r="AS328" s="1"/>
    </row>
    <row r="329" ht="15.75" customHeight="1">
      <c r="A329" s="1"/>
      <c r="B329" s="171"/>
      <c r="AS329" s="1"/>
    </row>
    <row r="330" ht="15.75" customHeight="1">
      <c r="A330" s="1"/>
      <c r="B330" s="171"/>
      <c r="AS330" s="1"/>
    </row>
    <row r="331" ht="15.75" customHeight="1">
      <c r="A331" s="1"/>
      <c r="B331" s="171"/>
      <c r="AS331" s="1"/>
    </row>
    <row r="332" ht="15.75" customHeight="1">
      <c r="A332" s="1"/>
      <c r="B332" s="171"/>
      <c r="AS332" s="1"/>
    </row>
    <row r="333" ht="15.75" customHeight="1">
      <c r="A333" s="1"/>
      <c r="B333" s="171"/>
      <c r="AS333" s="1"/>
    </row>
    <row r="334" ht="15.75" customHeight="1">
      <c r="A334" s="1"/>
      <c r="B334" s="171"/>
      <c r="AS334" s="1"/>
    </row>
    <row r="335" ht="15.75" customHeight="1">
      <c r="A335" s="1"/>
      <c r="B335" s="171"/>
      <c r="AS335" s="1"/>
    </row>
    <row r="336" ht="15.75" customHeight="1">
      <c r="A336" s="1"/>
      <c r="B336" s="171"/>
      <c r="AS336" s="1"/>
    </row>
    <row r="337" ht="15.75" customHeight="1">
      <c r="A337" s="1"/>
      <c r="B337" s="171"/>
      <c r="AS337" s="1"/>
    </row>
    <row r="338" ht="15.75" customHeight="1">
      <c r="A338" s="1"/>
      <c r="B338" s="171"/>
      <c r="AS338" s="1"/>
    </row>
    <row r="339" ht="15.75" customHeight="1">
      <c r="A339" s="1"/>
      <c r="B339" s="171"/>
      <c r="AS339" s="1"/>
    </row>
    <row r="340" ht="15.75" customHeight="1">
      <c r="A340" s="1"/>
      <c r="B340" s="171"/>
      <c r="AS340" s="1"/>
    </row>
    <row r="341" ht="15.75" customHeight="1">
      <c r="A341" s="1"/>
      <c r="B341" s="171"/>
      <c r="AS341" s="1"/>
    </row>
    <row r="342" ht="15.75" customHeight="1">
      <c r="A342" s="1"/>
      <c r="B342" s="171"/>
      <c r="AS342" s="1"/>
    </row>
    <row r="343" ht="15.75" customHeight="1">
      <c r="A343" s="1"/>
      <c r="B343" s="171"/>
      <c r="AS343" s="1"/>
    </row>
    <row r="344" ht="15.75" customHeight="1">
      <c r="A344" s="1"/>
      <c r="B344" s="171"/>
      <c r="AS344" s="1"/>
    </row>
    <row r="345" ht="15.75" customHeight="1">
      <c r="A345" s="1"/>
      <c r="B345" s="171"/>
      <c r="AS345" s="1"/>
    </row>
    <row r="346" ht="15.75" customHeight="1">
      <c r="A346" s="1"/>
      <c r="B346" s="171"/>
      <c r="AS346" s="1"/>
    </row>
    <row r="347" ht="15.75" customHeight="1">
      <c r="A347" s="1"/>
      <c r="B347" s="171"/>
      <c r="AS347" s="1"/>
    </row>
    <row r="348" ht="15.75" customHeight="1">
      <c r="A348" s="1"/>
      <c r="B348" s="171"/>
      <c r="AS348" s="1"/>
    </row>
    <row r="349" ht="15.75" customHeight="1">
      <c r="A349" s="1"/>
      <c r="B349" s="171"/>
      <c r="AS349" s="1"/>
    </row>
    <row r="350" ht="15.75" customHeight="1">
      <c r="A350" s="1"/>
      <c r="B350" s="171"/>
      <c r="AS350" s="1"/>
    </row>
    <row r="351" ht="15.75" customHeight="1">
      <c r="A351" s="1"/>
      <c r="B351" s="171"/>
      <c r="AS351" s="1"/>
    </row>
    <row r="352" ht="15.75" customHeight="1">
      <c r="A352" s="1"/>
      <c r="B352" s="171"/>
      <c r="AS352" s="1"/>
    </row>
    <row r="353" ht="15.75" customHeight="1">
      <c r="A353" s="1"/>
      <c r="B353" s="171"/>
      <c r="AS353" s="1"/>
    </row>
    <row r="354" ht="15.75" customHeight="1">
      <c r="A354" s="1"/>
      <c r="B354" s="171"/>
      <c r="AS354" s="1"/>
    </row>
    <row r="355" ht="15.75" customHeight="1">
      <c r="A355" s="1"/>
      <c r="B355" s="171"/>
      <c r="AS355" s="1"/>
    </row>
    <row r="356" ht="15.75" customHeight="1">
      <c r="A356" s="1"/>
      <c r="B356" s="171"/>
      <c r="AS356" s="1"/>
    </row>
    <row r="357" ht="15.75" customHeight="1">
      <c r="A357" s="1"/>
      <c r="B357" s="171"/>
      <c r="AS357" s="1"/>
    </row>
    <row r="358" ht="15.75" customHeight="1">
      <c r="A358" s="1"/>
      <c r="B358" s="171"/>
      <c r="AS358" s="1"/>
    </row>
    <row r="359" ht="15.75" customHeight="1">
      <c r="A359" s="1"/>
      <c r="B359" s="171"/>
      <c r="AS359" s="1"/>
    </row>
    <row r="360" ht="15.75" customHeight="1">
      <c r="A360" s="1"/>
      <c r="B360" s="171"/>
      <c r="AS360" s="1"/>
    </row>
    <row r="361" ht="15.75" customHeight="1">
      <c r="A361" s="1"/>
      <c r="B361" s="171"/>
      <c r="AS361" s="1"/>
    </row>
    <row r="362" ht="15.75" customHeight="1">
      <c r="A362" s="1"/>
      <c r="B362" s="171"/>
      <c r="AS362" s="1"/>
    </row>
    <row r="363" ht="15.75" customHeight="1">
      <c r="A363" s="1"/>
      <c r="B363" s="171"/>
      <c r="AS363" s="1"/>
    </row>
    <row r="364" ht="15.75" customHeight="1">
      <c r="A364" s="1"/>
      <c r="B364" s="171"/>
      <c r="AS364" s="1"/>
    </row>
    <row r="365" ht="15.75" customHeight="1">
      <c r="A365" s="1"/>
      <c r="B365" s="171"/>
      <c r="AS365" s="1"/>
    </row>
    <row r="366" ht="15.75" customHeight="1">
      <c r="A366" s="1"/>
      <c r="B366" s="171"/>
      <c r="AS366" s="1"/>
    </row>
    <row r="367" ht="15.75" customHeight="1">
      <c r="A367" s="1"/>
      <c r="B367" s="171"/>
      <c r="AS367" s="1"/>
    </row>
    <row r="368" ht="15.75" customHeight="1">
      <c r="A368" s="1"/>
      <c r="B368" s="171"/>
      <c r="AS368" s="1"/>
    </row>
    <row r="369" ht="15.75" customHeight="1">
      <c r="A369" s="1"/>
      <c r="B369" s="171"/>
      <c r="AS369" s="1"/>
    </row>
    <row r="370" ht="15.75" customHeight="1">
      <c r="A370" s="1"/>
      <c r="B370" s="171"/>
      <c r="AS370" s="1"/>
    </row>
    <row r="371" ht="15.75" customHeight="1">
      <c r="A371" s="1"/>
      <c r="B371" s="171"/>
      <c r="AS371" s="1"/>
    </row>
    <row r="372" ht="15.75" customHeight="1">
      <c r="A372" s="1"/>
      <c r="B372" s="171"/>
      <c r="AS372" s="1"/>
    </row>
    <row r="373" ht="15.75" customHeight="1">
      <c r="A373" s="1"/>
      <c r="B373" s="171"/>
      <c r="AS373" s="1"/>
    </row>
    <row r="374" ht="15.75" customHeight="1">
      <c r="A374" s="1"/>
      <c r="B374" s="171"/>
      <c r="AS374" s="1"/>
    </row>
    <row r="375" ht="15.75" customHeight="1">
      <c r="A375" s="1"/>
      <c r="B375" s="171"/>
      <c r="AS375" s="1"/>
    </row>
    <row r="376" ht="15.75" customHeight="1">
      <c r="A376" s="1"/>
      <c r="B376" s="171"/>
      <c r="AS376" s="1"/>
    </row>
    <row r="377" ht="15.75" customHeight="1">
      <c r="A377" s="1"/>
      <c r="B377" s="171"/>
      <c r="AS377" s="1"/>
    </row>
    <row r="378" ht="15.75" customHeight="1">
      <c r="A378" s="1"/>
      <c r="B378" s="171"/>
      <c r="AS378" s="1"/>
    </row>
    <row r="379" ht="15.75" customHeight="1">
      <c r="A379" s="1"/>
      <c r="B379" s="171"/>
      <c r="AS379" s="1"/>
    </row>
    <row r="380" ht="15.75" customHeight="1">
      <c r="A380" s="1"/>
      <c r="B380" s="171"/>
      <c r="AS380" s="1"/>
    </row>
    <row r="381" ht="15.75" customHeight="1">
      <c r="A381" s="1"/>
      <c r="B381" s="171"/>
      <c r="AS381" s="1"/>
    </row>
    <row r="382" ht="15.75" customHeight="1">
      <c r="A382" s="1"/>
      <c r="B382" s="171"/>
      <c r="AS382" s="1"/>
    </row>
    <row r="383" ht="15.75" customHeight="1">
      <c r="A383" s="1"/>
      <c r="B383" s="171"/>
      <c r="AS383" s="1"/>
    </row>
    <row r="384" ht="15.75" customHeight="1">
      <c r="A384" s="1"/>
      <c r="B384" s="171"/>
      <c r="AS384" s="1"/>
    </row>
    <row r="385" ht="15.75" customHeight="1">
      <c r="A385" s="1"/>
      <c r="B385" s="171"/>
      <c r="AS385" s="1"/>
    </row>
    <row r="386" ht="15.75" customHeight="1">
      <c r="A386" s="1"/>
      <c r="B386" s="171"/>
      <c r="AS386" s="1"/>
    </row>
    <row r="387" ht="15.75" customHeight="1">
      <c r="A387" s="1"/>
      <c r="B387" s="171"/>
      <c r="AS387" s="1"/>
    </row>
    <row r="388" ht="15.75" customHeight="1">
      <c r="A388" s="1"/>
      <c r="B388" s="171"/>
      <c r="AS388" s="1"/>
    </row>
    <row r="389" ht="15.75" customHeight="1">
      <c r="A389" s="1"/>
      <c r="B389" s="171"/>
      <c r="AS389" s="1"/>
    </row>
    <row r="390" ht="15.75" customHeight="1">
      <c r="A390" s="1"/>
      <c r="B390" s="171"/>
      <c r="AS390" s="1"/>
    </row>
    <row r="391" ht="15.75" customHeight="1">
      <c r="A391" s="1"/>
      <c r="B391" s="171"/>
      <c r="AS391" s="1"/>
    </row>
    <row r="392" ht="15.75" customHeight="1">
      <c r="A392" s="1"/>
      <c r="B392" s="171"/>
      <c r="AS392" s="1"/>
    </row>
    <row r="393" ht="15.75" customHeight="1">
      <c r="A393" s="1"/>
      <c r="B393" s="171"/>
      <c r="AS393" s="1"/>
    </row>
    <row r="394" ht="15.75" customHeight="1">
      <c r="A394" s="1"/>
      <c r="B394" s="171"/>
      <c r="AS394" s="1"/>
    </row>
    <row r="395" ht="15.75" customHeight="1">
      <c r="A395" s="1"/>
      <c r="B395" s="171"/>
      <c r="AS395" s="1"/>
    </row>
    <row r="396" ht="15.75" customHeight="1">
      <c r="A396" s="1"/>
      <c r="B396" s="171"/>
      <c r="AS396" s="1"/>
    </row>
    <row r="397" ht="15.75" customHeight="1">
      <c r="A397" s="1"/>
      <c r="B397" s="171"/>
      <c r="AS397" s="1"/>
    </row>
    <row r="398" ht="15.75" customHeight="1">
      <c r="A398" s="1"/>
      <c r="B398" s="171"/>
      <c r="AS398" s="1"/>
    </row>
    <row r="399" ht="15.75" customHeight="1">
      <c r="A399" s="1"/>
      <c r="B399" s="171"/>
      <c r="AS399" s="1"/>
    </row>
    <row r="400" ht="15.75" customHeight="1">
      <c r="A400" s="1"/>
      <c r="B400" s="171"/>
      <c r="AS400" s="1"/>
    </row>
    <row r="401" ht="15.75" customHeight="1">
      <c r="A401" s="1"/>
      <c r="B401" s="171"/>
      <c r="AS401" s="1"/>
    </row>
    <row r="402" ht="15.75" customHeight="1">
      <c r="A402" s="1"/>
      <c r="B402" s="171"/>
      <c r="AS402" s="1"/>
    </row>
    <row r="403" ht="15.75" customHeight="1">
      <c r="A403" s="1"/>
      <c r="B403" s="171"/>
      <c r="AS403" s="1"/>
    </row>
    <row r="404" ht="15.75" customHeight="1">
      <c r="A404" s="1"/>
      <c r="B404" s="171"/>
      <c r="AS404" s="1"/>
    </row>
    <row r="405" ht="15.75" customHeight="1">
      <c r="A405" s="1"/>
      <c r="B405" s="171"/>
      <c r="AS405" s="1"/>
    </row>
    <row r="406" ht="15.75" customHeight="1">
      <c r="A406" s="1"/>
      <c r="B406" s="171"/>
      <c r="AS406" s="1"/>
    </row>
    <row r="407" ht="15.75" customHeight="1">
      <c r="A407" s="1"/>
      <c r="B407" s="171"/>
      <c r="AS407" s="1"/>
    </row>
    <row r="408" ht="15.75" customHeight="1">
      <c r="A408" s="1"/>
      <c r="B408" s="171"/>
      <c r="AS408" s="1"/>
    </row>
    <row r="409" ht="15.75" customHeight="1">
      <c r="A409" s="1"/>
      <c r="B409" s="171"/>
      <c r="AS409" s="1"/>
    </row>
    <row r="410" ht="15.75" customHeight="1">
      <c r="A410" s="1"/>
      <c r="B410" s="171"/>
      <c r="AS410" s="1"/>
    </row>
    <row r="411" ht="15.75" customHeight="1">
      <c r="A411" s="1"/>
      <c r="B411" s="171"/>
      <c r="AS411" s="1"/>
    </row>
    <row r="412" ht="15.75" customHeight="1">
      <c r="A412" s="1"/>
      <c r="B412" s="171"/>
      <c r="AS412" s="1"/>
    </row>
    <row r="413" ht="15.75" customHeight="1">
      <c r="A413" s="1"/>
      <c r="B413" s="171"/>
      <c r="AS413" s="1"/>
    </row>
    <row r="414" ht="15.75" customHeight="1">
      <c r="A414" s="1"/>
      <c r="B414" s="171"/>
      <c r="AS414" s="1"/>
    </row>
    <row r="415" ht="15.75" customHeight="1">
      <c r="A415" s="1"/>
      <c r="B415" s="171"/>
      <c r="AS415" s="1"/>
    </row>
    <row r="416" ht="15.75" customHeight="1">
      <c r="A416" s="1"/>
      <c r="B416" s="171"/>
      <c r="AS416" s="1"/>
    </row>
    <row r="417" ht="15.75" customHeight="1">
      <c r="A417" s="1"/>
      <c r="B417" s="171"/>
      <c r="AS417" s="1"/>
    </row>
    <row r="418" ht="15.75" customHeight="1">
      <c r="A418" s="1"/>
      <c r="B418" s="171"/>
      <c r="AS418" s="1"/>
    </row>
    <row r="419" ht="15.75" customHeight="1">
      <c r="A419" s="1"/>
      <c r="B419" s="171"/>
      <c r="AS419" s="1"/>
    </row>
    <row r="420" ht="15.75" customHeight="1">
      <c r="A420" s="1"/>
      <c r="B420" s="171"/>
      <c r="AS420" s="1"/>
    </row>
    <row r="421" ht="15.75" customHeight="1">
      <c r="A421" s="1"/>
      <c r="B421" s="171"/>
      <c r="AS421" s="1"/>
    </row>
    <row r="422" ht="15.75" customHeight="1">
      <c r="A422" s="1"/>
      <c r="B422" s="171"/>
      <c r="AS422" s="1"/>
    </row>
    <row r="423" ht="15.75" customHeight="1">
      <c r="A423" s="1"/>
      <c r="B423" s="171"/>
      <c r="AS423" s="1"/>
    </row>
    <row r="424" ht="15.75" customHeight="1">
      <c r="A424" s="1"/>
      <c r="B424" s="171"/>
      <c r="AS424" s="1"/>
    </row>
    <row r="425" ht="15.75" customHeight="1">
      <c r="A425" s="1"/>
      <c r="B425" s="171"/>
      <c r="AS425" s="1"/>
    </row>
    <row r="426" ht="15.75" customHeight="1">
      <c r="A426" s="1"/>
      <c r="B426" s="171"/>
      <c r="AS426" s="1"/>
    </row>
    <row r="427" ht="15.75" customHeight="1">
      <c r="A427" s="1"/>
      <c r="B427" s="171"/>
      <c r="AS427" s="1"/>
    </row>
    <row r="428" ht="15.75" customHeight="1">
      <c r="A428" s="1"/>
      <c r="B428" s="171"/>
      <c r="AS428" s="1"/>
    </row>
    <row r="429" ht="15.75" customHeight="1">
      <c r="A429" s="1"/>
      <c r="B429" s="171"/>
      <c r="AS429" s="1"/>
    </row>
    <row r="430" ht="15.75" customHeight="1">
      <c r="A430" s="1"/>
      <c r="B430" s="171"/>
      <c r="AS430" s="1"/>
    </row>
    <row r="431" ht="15.75" customHeight="1">
      <c r="A431" s="1"/>
      <c r="B431" s="171"/>
      <c r="AS431" s="1"/>
    </row>
    <row r="432" ht="15.75" customHeight="1">
      <c r="A432" s="1"/>
      <c r="B432" s="171"/>
      <c r="AS432" s="1"/>
    </row>
    <row r="433" ht="15.75" customHeight="1">
      <c r="A433" s="1"/>
      <c r="B433" s="171"/>
      <c r="AS433" s="1"/>
    </row>
    <row r="434" ht="15.75" customHeight="1">
      <c r="A434" s="1"/>
      <c r="B434" s="171"/>
      <c r="AS434" s="1"/>
    </row>
    <row r="435" ht="15.75" customHeight="1">
      <c r="A435" s="1"/>
      <c r="B435" s="171"/>
      <c r="AS435" s="1"/>
    </row>
    <row r="436" ht="15.75" customHeight="1">
      <c r="A436" s="1"/>
      <c r="B436" s="171"/>
      <c r="AS436" s="1"/>
    </row>
    <row r="437" ht="15.75" customHeight="1">
      <c r="A437" s="1"/>
      <c r="B437" s="171"/>
      <c r="AS437" s="1"/>
    </row>
    <row r="438" ht="15.75" customHeight="1">
      <c r="A438" s="1"/>
      <c r="B438" s="171"/>
      <c r="AS438" s="1"/>
    </row>
    <row r="439" ht="15.75" customHeight="1">
      <c r="A439" s="1"/>
      <c r="B439" s="171"/>
      <c r="AS439" s="1"/>
    </row>
    <row r="440" ht="15.75" customHeight="1">
      <c r="A440" s="1"/>
      <c r="B440" s="171"/>
      <c r="AS440" s="1"/>
    </row>
    <row r="441" ht="15.75" customHeight="1">
      <c r="A441" s="1"/>
      <c r="B441" s="171"/>
      <c r="AS441" s="1"/>
    </row>
    <row r="442" ht="15.75" customHeight="1">
      <c r="A442" s="1"/>
      <c r="B442" s="171"/>
      <c r="AS442" s="1"/>
    </row>
    <row r="443" ht="15.75" customHeight="1">
      <c r="A443" s="1"/>
      <c r="B443" s="171"/>
      <c r="AS443" s="1"/>
    </row>
    <row r="444" ht="15.75" customHeight="1">
      <c r="A444" s="1"/>
      <c r="B444" s="171"/>
      <c r="AS444" s="1"/>
    </row>
    <row r="445" ht="15.75" customHeight="1">
      <c r="A445" s="1"/>
      <c r="B445" s="171"/>
      <c r="AS445" s="1"/>
    </row>
    <row r="446" ht="15.75" customHeight="1">
      <c r="A446" s="1"/>
      <c r="B446" s="171"/>
      <c r="AS446" s="1"/>
    </row>
    <row r="447" ht="15.75" customHeight="1">
      <c r="A447" s="1"/>
      <c r="B447" s="171"/>
      <c r="AS447" s="1"/>
    </row>
    <row r="448" ht="15.75" customHeight="1">
      <c r="A448" s="1"/>
      <c r="B448" s="171"/>
      <c r="AS448" s="1"/>
    </row>
    <row r="449" ht="15.75" customHeight="1">
      <c r="A449" s="1"/>
      <c r="B449" s="171"/>
      <c r="AS449" s="1"/>
    </row>
    <row r="450" ht="15.75" customHeight="1">
      <c r="A450" s="1"/>
      <c r="B450" s="171"/>
      <c r="AS450" s="1"/>
    </row>
    <row r="451" ht="15.75" customHeight="1">
      <c r="A451" s="1"/>
      <c r="B451" s="171"/>
      <c r="AS451" s="1"/>
    </row>
    <row r="452" ht="15.75" customHeight="1">
      <c r="A452" s="1"/>
      <c r="B452" s="171"/>
      <c r="AS452" s="1"/>
    </row>
    <row r="453" ht="15.75" customHeight="1">
      <c r="A453" s="1"/>
      <c r="B453" s="171"/>
      <c r="AS453" s="1"/>
    </row>
    <row r="454" ht="15.75" customHeight="1">
      <c r="A454" s="1"/>
      <c r="B454" s="171"/>
      <c r="AS454" s="1"/>
    </row>
    <row r="455" ht="15.75" customHeight="1">
      <c r="A455" s="1"/>
      <c r="B455" s="171"/>
      <c r="AS455" s="1"/>
    </row>
    <row r="456" ht="15.75" customHeight="1">
      <c r="A456" s="1"/>
      <c r="B456" s="171"/>
      <c r="AS456" s="1"/>
    </row>
    <row r="457" ht="15.75" customHeight="1">
      <c r="A457" s="1"/>
      <c r="B457" s="171"/>
      <c r="AS457" s="1"/>
    </row>
    <row r="458" ht="15.75" customHeight="1">
      <c r="A458" s="1"/>
      <c r="B458" s="171"/>
      <c r="AS458" s="1"/>
    </row>
    <row r="459" ht="15.75" customHeight="1">
      <c r="A459" s="1"/>
      <c r="B459" s="171"/>
      <c r="AS459" s="1"/>
    </row>
    <row r="460" ht="15.75" customHeight="1">
      <c r="A460" s="1"/>
      <c r="B460" s="171"/>
      <c r="AS460" s="1"/>
    </row>
    <row r="461" ht="15.75" customHeight="1">
      <c r="A461" s="1"/>
      <c r="B461" s="171"/>
      <c r="AS461" s="1"/>
    </row>
    <row r="462" ht="15.75" customHeight="1">
      <c r="A462" s="1"/>
      <c r="B462" s="171"/>
      <c r="AS462" s="1"/>
    </row>
    <row r="463" ht="15.75" customHeight="1">
      <c r="A463" s="1"/>
      <c r="B463" s="171"/>
      <c r="AS463" s="1"/>
    </row>
    <row r="464" ht="15.75" customHeight="1">
      <c r="A464" s="1"/>
      <c r="B464" s="171"/>
      <c r="AS464" s="1"/>
    </row>
    <row r="465" ht="15.75" customHeight="1">
      <c r="A465" s="1"/>
      <c r="B465" s="171"/>
      <c r="AS465" s="1"/>
    </row>
    <row r="466" ht="15.75" customHeight="1">
      <c r="A466" s="1"/>
      <c r="B466" s="171"/>
      <c r="AS466" s="1"/>
    </row>
    <row r="467" ht="15.75" customHeight="1">
      <c r="A467" s="1"/>
      <c r="B467" s="171"/>
      <c r="AS467" s="1"/>
    </row>
    <row r="468" ht="15.75" customHeight="1">
      <c r="A468" s="1"/>
      <c r="B468" s="171"/>
      <c r="AS468" s="1"/>
    </row>
    <row r="469" ht="15.75" customHeight="1">
      <c r="A469" s="1"/>
      <c r="B469" s="171"/>
      <c r="AS469" s="1"/>
    </row>
    <row r="470" ht="15.75" customHeight="1">
      <c r="A470" s="1"/>
      <c r="B470" s="171"/>
      <c r="AS470" s="1"/>
    </row>
    <row r="471" ht="15.75" customHeight="1">
      <c r="A471" s="1"/>
      <c r="B471" s="171"/>
      <c r="AS471" s="1"/>
    </row>
    <row r="472" ht="15.75" customHeight="1">
      <c r="A472" s="1"/>
      <c r="B472" s="171"/>
      <c r="AS472" s="1"/>
    </row>
    <row r="473" ht="15.75" customHeight="1">
      <c r="A473" s="1"/>
      <c r="B473" s="171"/>
      <c r="AS473" s="1"/>
    </row>
    <row r="474" ht="15.75" customHeight="1">
      <c r="A474" s="1"/>
      <c r="B474" s="171"/>
      <c r="AS474" s="1"/>
    </row>
    <row r="475" ht="15.75" customHeight="1">
      <c r="A475" s="1"/>
      <c r="B475" s="171"/>
      <c r="AS475" s="1"/>
    </row>
    <row r="476" ht="15.75" customHeight="1">
      <c r="A476" s="1"/>
      <c r="B476" s="171"/>
      <c r="AS476" s="1"/>
    </row>
    <row r="477" ht="15.75" customHeight="1">
      <c r="A477" s="1"/>
      <c r="B477" s="171"/>
      <c r="AS477" s="1"/>
    </row>
    <row r="478" ht="15.75" customHeight="1">
      <c r="A478" s="1"/>
      <c r="B478" s="171"/>
      <c r="AS478" s="1"/>
    </row>
    <row r="479" ht="15.75" customHeight="1">
      <c r="A479" s="1"/>
      <c r="B479" s="171"/>
      <c r="AS479" s="1"/>
    </row>
    <row r="480" ht="15.75" customHeight="1">
      <c r="A480" s="1"/>
      <c r="B480" s="171"/>
      <c r="AS480" s="1"/>
    </row>
    <row r="481" ht="15.75" customHeight="1">
      <c r="A481" s="1"/>
      <c r="B481" s="171"/>
      <c r="AS481" s="1"/>
    </row>
    <row r="482" ht="15.75" customHeight="1">
      <c r="A482" s="1"/>
      <c r="B482" s="171"/>
      <c r="AS482" s="1"/>
    </row>
    <row r="483" ht="15.75" customHeight="1">
      <c r="A483" s="1"/>
      <c r="B483" s="171"/>
      <c r="AS483" s="1"/>
    </row>
    <row r="484" ht="15.75" customHeight="1">
      <c r="A484" s="1"/>
      <c r="B484" s="171"/>
      <c r="AS484" s="1"/>
    </row>
    <row r="485" ht="15.75" customHeight="1">
      <c r="A485" s="1"/>
      <c r="B485" s="171"/>
      <c r="AS485" s="1"/>
    </row>
    <row r="486" ht="15.75" customHeight="1">
      <c r="A486" s="1"/>
      <c r="B486" s="171"/>
      <c r="AS486" s="1"/>
    </row>
    <row r="487" ht="15.75" customHeight="1">
      <c r="A487" s="1"/>
      <c r="B487" s="171"/>
      <c r="AS487" s="1"/>
    </row>
    <row r="488" ht="15.75" customHeight="1">
      <c r="A488" s="1"/>
      <c r="B488" s="171"/>
      <c r="AS488" s="1"/>
    </row>
    <row r="489" ht="15.75" customHeight="1">
      <c r="A489" s="1"/>
      <c r="B489" s="171"/>
      <c r="AS489" s="1"/>
    </row>
    <row r="490" ht="15.75" customHeight="1">
      <c r="A490" s="1"/>
      <c r="B490" s="171"/>
      <c r="AS490" s="1"/>
    </row>
    <row r="491" ht="15.75" customHeight="1">
      <c r="A491" s="1"/>
      <c r="B491" s="171"/>
      <c r="AS491" s="1"/>
    </row>
    <row r="492" ht="15.75" customHeight="1">
      <c r="A492" s="1"/>
      <c r="B492" s="171"/>
      <c r="AS492" s="1"/>
    </row>
    <row r="493" ht="15.75" customHeight="1">
      <c r="A493" s="1"/>
      <c r="B493" s="171"/>
      <c r="AS493" s="1"/>
    </row>
    <row r="494" ht="15.75" customHeight="1">
      <c r="A494" s="1"/>
      <c r="B494" s="171"/>
      <c r="AS494" s="1"/>
    </row>
    <row r="495" ht="15.75" customHeight="1">
      <c r="A495" s="1"/>
      <c r="B495" s="171"/>
      <c r="AS495" s="1"/>
    </row>
    <row r="496" ht="15.75" customHeight="1">
      <c r="A496" s="1"/>
      <c r="B496" s="171"/>
      <c r="AS496" s="1"/>
    </row>
    <row r="497" ht="15.75" customHeight="1">
      <c r="A497" s="1"/>
      <c r="B497" s="171"/>
      <c r="AS497" s="1"/>
    </row>
    <row r="498" ht="15.75" customHeight="1">
      <c r="A498" s="1"/>
      <c r="B498" s="171"/>
      <c r="AS498" s="1"/>
    </row>
    <row r="499" ht="15.75" customHeight="1">
      <c r="A499" s="1"/>
      <c r="B499" s="171"/>
      <c r="AS499" s="1"/>
    </row>
    <row r="500" ht="15.75" customHeight="1">
      <c r="A500" s="1"/>
      <c r="B500" s="171"/>
      <c r="AS500" s="1"/>
    </row>
    <row r="501" ht="15.75" customHeight="1">
      <c r="A501" s="1"/>
      <c r="B501" s="171"/>
      <c r="AS501" s="1"/>
    </row>
    <row r="502" ht="15.75" customHeight="1">
      <c r="A502" s="1"/>
      <c r="B502" s="171"/>
      <c r="AS502" s="1"/>
    </row>
    <row r="503" ht="15.75" customHeight="1">
      <c r="A503" s="1"/>
      <c r="B503" s="171"/>
      <c r="AS503" s="1"/>
    </row>
    <row r="504" ht="15.75" customHeight="1">
      <c r="A504" s="1"/>
      <c r="B504" s="171"/>
      <c r="AS504" s="1"/>
    </row>
    <row r="505" ht="15.75" customHeight="1">
      <c r="A505" s="1"/>
      <c r="B505" s="171"/>
      <c r="AS505" s="1"/>
    </row>
    <row r="506" ht="15.75" customHeight="1">
      <c r="A506" s="1"/>
      <c r="B506" s="171"/>
      <c r="AS506" s="1"/>
    </row>
    <row r="507" ht="15.75" customHeight="1">
      <c r="A507" s="1"/>
      <c r="B507" s="171"/>
      <c r="AS507" s="1"/>
    </row>
    <row r="508" ht="15.75" customHeight="1">
      <c r="A508" s="1"/>
      <c r="B508" s="171"/>
      <c r="AS508" s="1"/>
    </row>
    <row r="509" ht="15.75" customHeight="1">
      <c r="A509" s="1"/>
      <c r="B509" s="171"/>
      <c r="AS509" s="1"/>
    </row>
    <row r="510" ht="15.75" customHeight="1">
      <c r="A510" s="1"/>
      <c r="B510" s="171"/>
      <c r="AS510" s="1"/>
    </row>
    <row r="511" ht="15.75" customHeight="1">
      <c r="A511" s="1"/>
      <c r="B511" s="171"/>
      <c r="AS511" s="1"/>
    </row>
    <row r="512" ht="15.75" customHeight="1">
      <c r="A512" s="1"/>
      <c r="B512" s="171"/>
      <c r="AS512" s="1"/>
    </row>
    <row r="513" ht="15.75" customHeight="1">
      <c r="A513" s="1"/>
      <c r="B513" s="171"/>
      <c r="AS513" s="1"/>
    </row>
    <row r="514" ht="15.75" customHeight="1">
      <c r="A514" s="1"/>
      <c r="B514" s="171"/>
      <c r="AS514" s="1"/>
    </row>
    <row r="515" ht="15.75" customHeight="1">
      <c r="A515" s="1"/>
      <c r="B515" s="171"/>
      <c r="AS515" s="1"/>
    </row>
    <row r="516" ht="15.75" customHeight="1">
      <c r="A516" s="1"/>
      <c r="B516" s="171"/>
      <c r="AS516" s="1"/>
    </row>
    <row r="517" ht="15.75" customHeight="1">
      <c r="A517" s="1"/>
      <c r="B517" s="171"/>
      <c r="AS517" s="1"/>
    </row>
    <row r="518" ht="15.75" customHeight="1">
      <c r="A518" s="1"/>
      <c r="B518" s="171"/>
      <c r="AS518" s="1"/>
    </row>
    <row r="519" ht="15.75" customHeight="1">
      <c r="A519" s="1"/>
      <c r="B519" s="171"/>
      <c r="AS519" s="1"/>
    </row>
    <row r="520" ht="15.75" customHeight="1">
      <c r="A520" s="1"/>
      <c r="B520" s="171"/>
      <c r="AS520" s="1"/>
    </row>
    <row r="521" ht="15.75" customHeight="1">
      <c r="A521" s="1"/>
      <c r="B521" s="171"/>
      <c r="AS521" s="1"/>
    </row>
    <row r="522" ht="15.75" customHeight="1">
      <c r="A522" s="1"/>
      <c r="B522" s="171"/>
      <c r="AS522" s="1"/>
    </row>
    <row r="523" ht="15.75" customHeight="1">
      <c r="A523" s="1"/>
      <c r="B523" s="171"/>
      <c r="AS523" s="1"/>
    </row>
    <row r="524" ht="15.75" customHeight="1">
      <c r="A524" s="1"/>
      <c r="B524" s="171"/>
      <c r="AS524" s="1"/>
    </row>
    <row r="525" ht="15.75" customHeight="1">
      <c r="A525" s="1"/>
      <c r="B525" s="171"/>
      <c r="AS525" s="1"/>
    </row>
    <row r="526" ht="15.75" customHeight="1">
      <c r="A526" s="1"/>
      <c r="B526" s="171"/>
      <c r="AS526" s="1"/>
    </row>
    <row r="527" ht="15.75" customHeight="1">
      <c r="A527" s="1"/>
      <c r="B527" s="171"/>
      <c r="AS527" s="1"/>
    </row>
    <row r="528" ht="15.75" customHeight="1">
      <c r="A528" s="1"/>
      <c r="B528" s="171"/>
      <c r="AS528" s="1"/>
    </row>
    <row r="529" ht="15.75" customHeight="1">
      <c r="A529" s="1"/>
      <c r="B529" s="171"/>
      <c r="AS529" s="1"/>
    </row>
    <row r="530" ht="15.75" customHeight="1">
      <c r="A530" s="1"/>
      <c r="B530" s="171"/>
      <c r="AS530" s="1"/>
    </row>
    <row r="531" ht="15.75" customHeight="1">
      <c r="A531" s="1"/>
      <c r="B531" s="171"/>
      <c r="AS531" s="1"/>
    </row>
    <row r="532" ht="15.75" customHeight="1">
      <c r="A532" s="1"/>
      <c r="B532" s="171"/>
      <c r="AS532" s="1"/>
    </row>
    <row r="533" ht="15.75" customHeight="1">
      <c r="A533" s="1"/>
      <c r="B533" s="171"/>
      <c r="AS533" s="1"/>
    </row>
    <row r="534" ht="15.75" customHeight="1">
      <c r="A534" s="1"/>
      <c r="B534" s="171"/>
      <c r="AS534" s="1"/>
    </row>
    <row r="535" ht="15.75" customHeight="1">
      <c r="A535" s="1"/>
      <c r="B535" s="171"/>
      <c r="AS535" s="1"/>
    </row>
    <row r="536" ht="15.75" customHeight="1">
      <c r="A536" s="1"/>
      <c r="B536" s="171"/>
      <c r="AS536" s="1"/>
    </row>
    <row r="537" ht="15.75" customHeight="1">
      <c r="A537" s="1"/>
      <c r="B537" s="171"/>
      <c r="AS537" s="1"/>
    </row>
    <row r="538" ht="15.75" customHeight="1">
      <c r="A538" s="1"/>
      <c r="B538" s="171"/>
      <c r="AS538" s="1"/>
    </row>
    <row r="539" ht="15.75" customHeight="1">
      <c r="A539" s="1"/>
      <c r="B539" s="171"/>
      <c r="AS539" s="1"/>
    </row>
    <row r="540" ht="15.75" customHeight="1">
      <c r="A540" s="1"/>
      <c r="B540" s="171"/>
      <c r="AS540" s="1"/>
    </row>
    <row r="541" ht="15.75" customHeight="1">
      <c r="A541" s="1"/>
      <c r="B541" s="171"/>
      <c r="AS541" s="1"/>
    </row>
    <row r="542" ht="15.75" customHeight="1">
      <c r="A542" s="1"/>
      <c r="B542" s="171"/>
      <c r="AS542" s="1"/>
    </row>
    <row r="543" ht="15.75" customHeight="1">
      <c r="A543" s="1"/>
      <c r="B543" s="171"/>
      <c r="AS543" s="1"/>
    </row>
    <row r="544" ht="15.75" customHeight="1">
      <c r="A544" s="1"/>
      <c r="B544" s="171"/>
      <c r="AS544" s="1"/>
    </row>
    <row r="545" ht="15.75" customHeight="1">
      <c r="A545" s="1"/>
      <c r="B545" s="171"/>
      <c r="AS545" s="1"/>
    </row>
    <row r="546" ht="15.75" customHeight="1">
      <c r="A546" s="1"/>
      <c r="B546" s="171"/>
      <c r="AS546" s="1"/>
    </row>
    <row r="547" ht="15.75" customHeight="1">
      <c r="A547" s="1"/>
      <c r="B547" s="171"/>
      <c r="AS547" s="1"/>
    </row>
    <row r="548" ht="15.75" customHeight="1">
      <c r="A548" s="1"/>
      <c r="B548" s="171"/>
      <c r="AS548" s="1"/>
    </row>
    <row r="549" ht="15.75" customHeight="1">
      <c r="A549" s="1"/>
      <c r="B549" s="171"/>
      <c r="AS549" s="1"/>
    </row>
    <row r="550" ht="15.75" customHeight="1">
      <c r="A550" s="1"/>
      <c r="B550" s="171"/>
      <c r="AS550" s="1"/>
    </row>
    <row r="551" ht="15.75" customHeight="1">
      <c r="A551" s="1"/>
      <c r="B551" s="171"/>
      <c r="AS551" s="1"/>
    </row>
    <row r="552" ht="15.75" customHeight="1">
      <c r="A552" s="1"/>
      <c r="B552" s="171"/>
      <c r="AS552" s="1"/>
    </row>
    <row r="553" ht="15.75" customHeight="1">
      <c r="A553" s="1"/>
      <c r="B553" s="171"/>
      <c r="AS553" s="1"/>
    </row>
    <row r="554" ht="15.75" customHeight="1">
      <c r="A554" s="1"/>
      <c r="B554" s="171"/>
      <c r="AS554" s="1"/>
    </row>
    <row r="555" ht="15.75" customHeight="1">
      <c r="A555" s="1"/>
      <c r="B555" s="171"/>
      <c r="AS555" s="1"/>
    </row>
    <row r="556" ht="15.75" customHeight="1">
      <c r="A556" s="1"/>
      <c r="B556" s="171"/>
      <c r="AS556" s="1"/>
    </row>
    <row r="557" ht="15.75" customHeight="1">
      <c r="A557" s="1"/>
      <c r="B557" s="171"/>
      <c r="AS557" s="1"/>
    </row>
    <row r="558" ht="15.75" customHeight="1">
      <c r="A558" s="1"/>
      <c r="B558" s="171"/>
      <c r="AS558" s="1"/>
    </row>
    <row r="559" ht="15.75" customHeight="1">
      <c r="A559" s="1"/>
      <c r="B559" s="171"/>
      <c r="AS559" s="1"/>
    </row>
    <row r="560" ht="15.75" customHeight="1">
      <c r="A560" s="1"/>
      <c r="B560" s="171"/>
      <c r="AS560" s="1"/>
    </row>
    <row r="561" ht="15.75" customHeight="1">
      <c r="A561" s="1"/>
      <c r="B561" s="171"/>
      <c r="AS561" s="1"/>
    </row>
    <row r="562" ht="15.75" customHeight="1">
      <c r="A562" s="1"/>
      <c r="B562" s="171"/>
      <c r="AS562" s="1"/>
    </row>
    <row r="563" ht="15.75" customHeight="1">
      <c r="A563" s="1"/>
      <c r="B563" s="171"/>
      <c r="AS563" s="1"/>
    </row>
    <row r="564" ht="15.75" customHeight="1">
      <c r="A564" s="1"/>
      <c r="B564" s="171"/>
      <c r="AS564" s="1"/>
    </row>
    <row r="565" ht="15.75" customHeight="1">
      <c r="A565" s="1"/>
      <c r="B565" s="171"/>
      <c r="AS565" s="1"/>
    </row>
    <row r="566" ht="15.75" customHeight="1">
      <c r="A566" s="1"/>
      <c r="B566" s="171"/>
      <c r="AS566" s="1"/>
    </row>
    <row r="567" ht="15.75" customHeight="1">
      <c r="A567" s="1"/>
      <c r="B567" s="171"/>
      <c r="AS567" s="1"/>
    </row>
    <row r="568" ht="15.75" customHeight="1">
      <c r="A568" s="1"/>
      <c r="B568" s="171"/>
      <c r="AS568" s="1"/>
    </row>
    <row r="569" ht="15.75" customHeight="1">
      <c r="A569" s="1"/>
      <c r="B569" s="171"/>
      <c r="AS569" s="1"/>
    </row>
    <row r="570" ht="15.75" customHeight="1">
      <c r="A570" s="1"/>
      <c r="B570" s="171"/>
      <c r="AS570" s="1"/>
    </row>
    <row r="571" ht="15.75" customHeight="1">
      <c r="A571" s="1"/>
      <c r="B571" s="171"/>
      <c r="AS571" s="1"/>
    </row>
    <row r="572" ht="15.75" customHeight="1">
      <c r="A572" s="1"/>
      <c r="B572" s="171"/>
      <c r="AS572" s="1"/>
    </row>
    <row r="573" ht="15.75" customHeight="1">
      <c r="A573" s="1"/>
      <c r="B573" s="171"/>
      <c r="AS573" s="1"/>
    </row>
    <row r="574" ht="15.75" customHeight="1">
      <c r="A574" s="1"/>
      <c r="B574" s="171"/>
      <c r="AS574" s="1"/>
    </row>
    <row r="575" ht="15.75" customHeight="1">
      <c r="A575" s="1"/>
      <c r="B575" s="171"/>
      <c r="AS575" s="1"/>
    </row>
    <row r="576" ht="15.75" customHeight="1">
      <c r="A576" s="1"/>
      <c r="B576" s="171"/>
      <c r="AS576" s="1"/>
    </row>
    <row r="577" ht="15.75" customHeight="1">
      <c r="A577" s="1"/>
      <c r="B577" s="171"/>
      <c r="AS577" s="1"/>
    </row>
    <row r="578" ht="15.75" customHeight="1">
      <c r="A578" s="1"/>
      <c r="B578" s="171"/>
      <c r="AS578" s="1"/>
    </row>
    <row r="579" ht="15.75" customHeight="1">
      <c r="A579" s="1"/>
      <c r="B579" s="171"/>
      <c r="AS579" s="1"/>
    </row>
    <row r="580" ht="15.75" customHeight="1">
      <c r="A580" s="1"/>
      <c r="B580" s="171"/>
      <c r="AS580" s="1"/>
    </row>
    <row r="581" ht="15.75" customHeight="1">
      <c r="A581" s="1"/>
      <c r="B581" s="171"/>
      <c r="AS581" s="1"/>
    </row>
    <row r="582" ht="15.75" customHeight="1">
      <c r="A582" s="1"/>
      <c r="B582" s="171"/>
      <c r="AS582" s="1"/>
    </row>
    <row r="583" ht="15.75" customHeight="1">
      <c r="A583" s="1"/>
      <c r="B583" s="171"/>
      <c r="AS583" s="1"/>
    </row>
    <row r="584" ht="15.75" customHeight="1">
      <c r="A584" s="1"/>
      <c r="B584" s="171"/>
      <c r="AS584" s="1"/>
    </row>
    <row r="585" ht="15.75" customHeight="1">
      <c r="A585" s="1"/>
      <c r="B585" s="171"/>
      <c r="AS585" s="1"/>
    </row>
    <row r="586" ht="15.75" customHeight="1">
      <c r="A586" s="1"/>
      <c r="B586" s="171"/>
      <c r="AS586" s="1"/>
    </row>
    <row r="587" ht="15.75" customHeight="1">
      <c r="A587" s="1"/>
      <c r="B587" s="171"/>
      <c r="AS587" s="1"/>
    </row>
    <row r="588" ht="15.75" customHeight="1">
      <c r="A588" s="1"/>
      <c r="B588" s="171"/>
      <c r="AS588" s="1"/>
    </row>
    <row r="589" ht="15.75" customHeight="1">
      <c r="A589" s="1"/>
      <c r="B589" s="171"/>
      <c r="AS589" s="1"/>
    </row>
    <row r="590" ht="15.75" customHeight="1">
      <c r="A590" s="1"/>
      <c r="B590" s="171"/>
      <c r="AS590" s="1"/>
    </row>
    <row r="591" ht="15.75" customHeight="1">
      <c r="A591" s="1"/>
      <c r="B591" s="171"/>
      <c r="AS591" s="1"/>
    </row>
    <row r="592" ht="15.75" customHeight="1">
      <c r="A592" s="1"/>
      <c r="B592" s="171"/>
      <c r="AS592" s="1"/>
    </row>
    <row r="593" ht="15.75" customHeight="1">
      <c r="A593" s="1"/>
      <c r="B593" s="171"/>
      <c r="AS593" s="1"/>
    </row>
    <row r="594" ht="15.75" customHeight="1">
      <c r="A594" s="1"/>
      <c r="B594" s="171"/>
      <c r="AS594" s="1"/>
    </row>
    <row r="595" ht="15.75" customHeight="1">
      <c r="A595" s="1"/>
      <c r="B595" s="171"/>
      <c r="AS595" s="1"/>
    </row>
    <row r="596" ht="15.75" customHeight="1">
      <c r="A596" s="1"/>
      <c r="B596" s="171"/>
      <c r="AS596" s="1"/>
    </row>
    <row r="597" ht="15.75" customHeight="1">
      <c r="A597" s="1"/>
      <c r="B597" s="171"/>
      <c r="AS597" s="1"/>
    </row>
    <row r="598" ht="15.75" customHeight="1">
      <c r="A598" s="1"/>
      <c r="B598" s="171"/>
      <c r="AS598" s="1"/>
    </row>
    <row r="599" ht="15.75" customHeight="1">
      <c r="A599" s="1"/>
      <c r="B599" s="171"/>
      <c r="AS599" s="1"/>
    </row>
    <row r="600" ht="15.75" customHeight="1">
      <c r="A600" s="1"/>
      <c r="B600" s="171"/>
      <c r="AS600" s="1"/>
    </row>
    <row r="601" ht="15.75" customHeight="1">
      <c r="A601" s="1"/>
      <c r="B601" s="171"/>
      <c r="AS601" s="1"/>
    </row>
    <row r="602" ht="15.75" customHeight="1">
      <c r="A602" s="1"/>
      <c r="B602" s="171"/>
      <c r="AS602" s="1"/>
    </row>
    <row r="603" ht="15.75" customHeight="1">
      <c r="A603" s="1"/>
      <c r="B603" s="171"/>
      <c r="AS603" s="1"/>
    </row>
    <row r="604" ht="15.75" customHeight="1">
      <c r="A604" s="1"/>
      <c r="B604" s="171"/>
      <c r="AS604" s="1"/>
    </row>
    <row r="605" ht="15.75" customHeight="1">
      <c r="A605" s="1"/>
      <c r="B605" s="171"/>
      <c r="AS605" s="1"/>
    </row>
    <row r="606" ht="15.75" customHeight="1">
      <c r="A606" s="1"/>
      <c r="B606" s="171"/>
      <c r="AS606" s="1"/>
    </row>
    <row r="607" ht="15.75" customHeight="1">
      <c r="A607" s="1"/>
      <c r="B607" s="171"/>
      <c r="AS607" s="1"/>
    </row>
    <row r="608" ht="15.75" customHeight="1">
      <c r="A608" s="1"/>
      <c r="B608" s="171"/>
      <c r="AS608" s="1"/>
    </row>
    <row r="609" ht="15.75" customHeight="1">
      <c r="A609" s="1"/>
      <c r="B609" s="171"/>
      <c r="AS609" s="1"/>
    </row>
    <row r="610" ht="15.75" customHeight="1">
      <c r="A610" s="1"/>
      <c r="B610" s="171"/>
      <c r="AS610" s="1"/>
    </row>
    <row r="611" ht="15.75" customHeight="1">
      <c r="A611" s="1"/>
      <c r="B611" s="171"/>
      <c r="AS611" s="1"/>
    </row>
    <row r="612" ht="15.75" customHeight="1">
      <c r="A612" s="1"/>
      <c r="B612" s="171"/>
      <c r="AS612" s="1"/>
    </row>
    <row r="613" ht="15.75" customHeight="1">
      <c r="A613" s="1"/>
      <c r="B613" s="171"/>
      <c r="AS613" s="1"/>
    </row>
    <row r="614" ht="15.75" customHeight="1">
      <c r="A614" s="1"/>
      <c r="B614" s="171"/>
      <c r="AS614" s="1"/>
    </row>
    <row r="615" ht="15.75" customHeight="1">
      <c r="A615" s="1"/>
      <c r="B615" s="171"/>
      <c r="AS615" s="1"/>
    </row>
    <row r="616" ht="15.75" customHeight="1">
      <c r="A616" s="1"/>
      <c r="B616" s="171"/>
      <c r="AS616" s="1"/>
    </row>
    <row r="617" ht="15.75" customHeight="1">
      <c r="A617" s="1"/>
      <c r="B617" s="171"/>
      <c r="AS617" s="1"/>
    </row>
    <row r="618" ht="15.75" customHeight="1">
      <c r="A618" s="1"/>
      <c r="B618" s="171"/>
      <c r="AS618" s="1"/>
    </row>
    <row r="619" ht="15.75" customHeight="1">
      <c r="A619" s="1"/>
      <c r="B619" s="171"/>
      <c r="AS619" s="1"/>
    </row>
    <row r="620" ht="15.75" customHeight="1">
      <c r="A620" s="1"/>
      <c r="B620" s="171"/>
      <c r="AS620" s="1"/>
    </row>
    <row r="621" ht="15.75" customHeight="1">
      <c r="A621" s="1"/>
      <c r="B621" s="171"/>
      <c r="AS621" s="1"/>
    </row>
    <row r="622" ht="15.75" customHeight="1">
      <c r="A622" s="1"/>
      <c r="B622" s="171"/>
      <c r="AS622" s="1"/>
    </row>
    <row r="623" ht="15.75" customHeight="1">
      <c r="A623" s="1"/>
      <c r="B623" s="171"/>
      <c r="AS623" s="1"/>
    </row>
    <row r="624" ht="15.75" customHeight="1">
      <c r="A624" s="1"/>
      <c r="B624" s="171"/>
      <c r="AS624" s="1"/>
    </row>
    <row r="625" ht="15.75" customHeight="1">
      <c r="A625" s="1"/>
      <c r="B625" s="171"/>
      <c r="AS625" s="1"/>
    </row>
    <row r="626" ht="15.75" customHeight="1">
      <c r="A626" s="1"/>
      <c r="B626" s="171"/>
      <c r="AS626" s="1"/>
    </row>
    <row r="627" ht="15.75" customHeight="1">
      <c r="A627" s="1"/>
      <c r="B627" s="171"/>
      <c r="AS627" s="1"/>
    </row>
    <row r="628" ht="15.75" customHeight="1">
      <c r="A628" s="1"/>
      <c r="B628" s="171"/>
      <c r="AS628" s="1"/>
    </row>
    <row r="629" ht="15.75" customHeight="1">
      <c r="A629" s="1"/>
      <c r="B629" s="171"/>
      <c r="AS629" s="1"/>
    </row>
    <row r="630" ht="15.75" customHeight="1">
      <c r="A630" s="1"/>
      <c r="B630" s="171"/>
      <c r="AS630" s="1"/>
    </row>
    <row r="631" ht="15.75" customHeight="1">
      <c r="A631" s="1"/>
      <c r="B631" s="171"/>
      <c r="AS631" s="1"/>
    </row>
    <row r="632" ht="15.75" customHeight="1">
      <c r="A632" s="1"/>
      <c r="B632" s="171"/>
      <c r="AS632" s="1"/>
    </row>
    <row r="633" ht="15.75" customHeight="1">
      <c r="A633" s="1"/>
      <c r="B633" s="171"/>
      <c r="AS633" s="1"/>
    </row>
    <row r="634" ht="15.75" customHeight="1">
      <c r="A634" s="1"/>
      <c r="B634" s="171"/>
      <c r="AS634" s="1"/>
    </row>
    <row r="635" ht="15.75" customHeight="1">
      <c r="A635" s="1"/>
      <c r="B635" s="171"/>
      <c r="AS635" s="1"/>
    </row>
    <row r="636" ht="15.75" customHeight="1">
      <c r="A636" s="1"/>
      <c r="B636" s="171"/>
      <c r="AS636" s="1"/>
    </row>
    <row r="637" ht="15.75" customHeight="1">
      <c r="A637" s="1"/>
      <c r="B637" s="171"/>
      <c r="AS637" s="1"/>
    </row>
    <row r="638" ht="15.75" customHeight="1">
      <c r="A638" s="1"/>
      <c r="B638" s="171"/>
      <c r="AS638" s="1"/>
    </row>
    <row r="639" ht="15.75" customHeight="1">
      <c r="A639" s="1"/>
      <c r="B639" s="171"/>
      <c r="AS639" s="1"/>
    </row>
    <row r="640" ht="15.75" customHeight="1">
      <c r="A640" s="1"/>
      <c r="B640" s="171"/>
      <c r="AS640" s="1"/>
    </row>
    <row r="641" ht="15.75" customHeight="1">
      <c r="A641" s="1"/>
      <c r="B641" s="171"/>
      <c r="AS641" s="1"/>
    </row>
    <row r="642" ht="15.75" customHeight="1">
      <c r="A642" s="1"/>
      <c r="B642" s="171"/>
      <c r="AS642" s="1"/>
    </row>
    <row r="643" ht="15.75" customHeight="1">
      <c r="A643" s="1"/>
      <c r="B643" s="171"/>
      <c r="AS643" s="1"/>
    </row>
    <row r="644" ht="15.75" customHeight="1">
      <c r="A644" s="1"/>
      <c r="B644" s="171"/>
      <c r="AS644" s="1"/>
    </row>
    <row r="645" ht="15.75" customHeight="1">
      <c r="A645" s="1"/>
      <c r="B645" s="171"/>
      <c r="AS645" s="1"/>
    </row>
    <row r="646" ht="15.75" customHeight="1">
      <c r="A646" s="1"/>
      <c r="B646" s="171"/>
      <c r="AS646" s="1"/>
    </row>
    <row r="647" ht="15.75" customHeight="1">
      <c r="A647" s="1"/>
      <c r="B647" s="171"/>
      <c r="AS647" s="1"/>
    </row>
    <row r="648" ht="15.75" customHeight="1">
      <c r="A648" s="1"/>
      <c r="B648" s="171"/>
      <c r="AS648" s="1"/>
    </row>
    <row r="649" ht="15.75" customHeight="1">
      <c r="A649" s="1"/>
      <c r="B649" s="171"/>
      <c r="AS649" s="1"/>
    </row>
    <row r="650" ht="15.75" customHeight="1">
      <c r="A650" s="1"/>
      <c r="B650" s="171"/>
      <c r="AS650" s="1"/>
    </row>
    <row r="651" ht="15.75" customHeight="1">
      <c r="A651" s="1"/>
      <c r="B651" s="171"/>
      <c r="AS651" s="1"/>
    </row>
    <row r="652" ht="15.75" customHeight="1">
      <c r="A652" s="1"/>
      <c r="B652" s="171"/>
      <c r="AS652" s="1"/>
    </row>
    <row r="653" ht="15.75" customHeight="1">
      <c r="A653" s="1"/>
      <c r="B653" s="171"/>
      <c r="AS653" s="1"/>
    </row>
    <row r="654" ht="15.75" customHeight="1">
      <c r="A654" s="1"/>
      <c r="B654" s="171"/>
      <c r="AS654" s="1"/>
    </row>
    <row r="655" ht="15.75" customHeight="1">
      <c r="A655" s="1"/>
      <c r="B655" s="171"/>
      <c r="AS655" s="1"/>
    </row>
    <row r="656" ht="15.75" customHeight="1">
      <c r="A656" s="1"/>
      <c r="B656" s="171"/>
      <c r="AS656" s="1"/>
    </row>
    <row r="657" ht="15.75" customHeight="1">
      <c r="A657" s="1"/>
      <c r="B657" s="171"/>
      <c r="AS657" s="1"/>
    </row>
    <row r="658" ht="15.75" customHeight="1">
      <c r="A658" s="1"/>
      <c r="B658" s="171"/>
      <c r="AS658" s="1"/>
    </row>
    <row r="659" ht="15.75" customHeight="1">
      <c r="A659" s="1"/>
      <c r="B659" s="171"/>
      <c r="AS659" s="1"/>
    </row>
    <row r="660" ht="15.75" customHeight="1">
      <c r="A660" s="1"/>
      <c r="B660" s="171"/>
      <c r="AS660" s="1"/>
    </row>
    <row r="661" ht="15.75" customHeight="1">
      <c r="A661" s="1"/>
      <c r="B661" s="171"/>
      <c r="AS661" s="1"/>
    </row>
    <row r="662" ht="15.75" customHeight="1">
      <c r="A662" s="1"/>
      <c r="B662" s="171"/>
      <c r="AS662" s="1"/>
    </row>
    <row r="663" ht="15.75" customHeight="1">
      <c r="A663" s="1"/>
      <c r="B663" s="171"/>
      <c r="AS663" s="1"/>
    </row>
    <row r="664" ht="15.75" customHeight="1">
      <c r="A664" s="1"/>
      <c r="B664" s="171"/>
      <c r="AS664" s="1"/>
    </row>
    <row r="665" ht="15.75" customHeight="1">
      <c r="A665" s="1"/>
      <c r="B665" s="171"/>
      <c r="AS665" s="1"/>
    </row>
    <row r="666" ht="15.75" customHeight="1">
      <c r="A666" s="1"/>
      <c r="B666" s="171"/>
      <c r="AS666" s="1"/>
    </row>
    <row r="667" ht="15.75" customHeight="1">
      <c r="A667" s="1"/>
      <c r="B667" s="171"/>
      <c r="AS667" s="1"/>
    </row>
    <row r="668" ht="15.75" customHeight="1">
      <c r="A668" s="1"/>
      <c r="B668" s="171"/>
      <c r="AS668" s="1"/>
    </row>
    <row r="669" ht="15.75" customHeight="1">
      <c r="A669" s="1"/>
      <c r="B669" s="171"/>
      <c r="AS669" s="1"/>
    </row>
    <row r="670" ht="15.75" customHeight="1">
      <c r="A670" s="1"/>
      <c r="B670" s="171"/>
      <c r="AS670" s="1"/>
    </row>
    <row r="671" ht="15.75" customHeight="1">
      <c r="A671" s="1"/>
      <c r="B671" s="171"/>
      <c r="AS671" s="1"/>
    </row>
    <row r="672" ht="15.75" customHeight="1">
      <c r="A672" s="1"/>
      <c r="B672" s="171"/>
      <c r="AS672" s="1"/>
    </row>
    <row r="673" ht="15.75" customHeight="1">
      <c r="A673" s="1"/>
      <c r="B673" s="171"/>
      <c r="AS673" s="1"/>
    </row>
    <row r="674" ht="15.75" customHeight="1">
      <c r="A674" s="1"/>
      <c r="B674" s="171"/>
      <c r="AS674" s="1"/>
    </row>
    <row r="675" ht="15.75" customHeight="1">
      <c r="A675" s="1"/>
      <c r="B675" s="171"/>
      <c r="AS675" s="1"/>
    </row>
    <row r="676" ht="15.75" customHeight="1">
      <c r="A676" s="1"/>
      <c r="B676" s="171"/>
      <c r="AS676" s="1"/>
    </row>
    <row r="677" ht="15.75" customHeight="1">
      <c r="A677" s="1"/>
      <c r="B677" s="171"/>
      <c r="AS677" s="1"/>
    </row>
    <row r="678" ht="15.75" customHeight="1">
      <c r="A678" s="1"/>
      <c r="B678" s="171"/>
      <c r="AS678" s="1"/>
    </row>
    <row r="679" ht="15.75" customHeight="1">
      <c r="A679" s="1"/>
      <c r="B679" s="171"/>
      <c r="AS679" s="1"/>
    </row>
    <row r="680" ht="15.75" customHeight="1">
      <c r="A680" s="1"/>
      <c r="B680" s="171"/>
      <c r="AS680" s="1"/>
    </row>
    <row r="681" ht="15.75" customHeight="1">
      <c r="A681" s="1"/>
      <c r="B681" s="171"/>
      <c r="AS681" s="1"/>
    </row>
    <row r="682" ht="15.75" customHeight="1">
      <c r="A682" s="1"/>
      <c r="B682" s="171"/>
      <c r="AS682" s="1"/>
    </row>
    <row r="683" ht="15.75" customHeight="1">
      <c r="A683" s="1"/>
      <c r="B683" s="171"/>
      <c r="AS683" s="1"/>
    </row>
    <row r="684" ht="15.75" customHeight="1">
      <c r="A684" s="1"/>
      <c r="B684" s="171"/>
      <c r="AS684" s="1"/>
    </row>
    <row r="685" ht="15.75" customHeight="1">
      <c r="A685" s="1"/>
      <c r="B685" s="171"/>
      <c r="AS685" s="1"/>
    </row>
    <row r="686" ht="15.75" customHeight="1">
      <c r="A686" s="1"/>
      <c r="B686" s="171"/>
      <c r="AS686" s="1"/>
    </row>
    <row r="687" ht="15.75" customHeight="1">
      <c r="A687" s="1"/>
      <c r="B687" s="171"/>
      <c r="AS687" s="1"/>
    </row>
    <row r="688" ht="15.75" customHeight="1">
      <c r="A688" s="1"/>
      <c r="B688" s="171"/>
      <c r="AS688" s="1"/>
    </row>
    <row r="689" ht="15.75" customHeight="1">
      <c r="A689" s="1"/>
      <c r="B689" s="171"/>
      <c r="AS689" s="1"/>
    </row>
    <row r="690" ht="15.75" customHeight="1">
      <c r="A690" s="1"/>
      <c r="B690" s="171"/>
      <c r="AS690" s="1"/>
    </row>
    <row r="691" ht="15.75" customHeight="1">
      <c r="A691" s="1"/>
      <c r="B691" s="171"/>
      <c r="AS691" s="1"/>
    </row>
    <row r="692" ht="15.75" customHeight="1">
      <c r="A692" s="1"/>
      <c r="B692" s="171"/>
      <c r="AS692" s="1"/>
    </row>
    <row r="693" ht="15.75" customHeight="1">
      <c r="A693" s="1"/>
      <c r="B693" s="171"/>
      <c r="AS693" s="1"/>
    </row>
    <row r="694" ht="15.75" customHeight="1">
      <c r="A694" s="1"/>
      <c r="B694" s="171"/>
      <c r="AS694" s="1"/>
    </row>
    <row r="695" ht="15.75" customHeight="1">
      <c r="A695" s="1"/>
      <c r="B695" s="171"/>
      <c r="AS695" s="1"/>
    </row>
    <row r="696" ht="15.75" customHeight="1">
      <c r="A696" s="1"/>
      <c r="B696" s="171"/>
      <c r="AS696" s="1"/>
    </row>
    <row r="697" ht="15.75" customHeight="1">
      <c r="A697" s="1"/>
      <c r="B697" s="171"/>
      <c r="AS697" s="1"/>
    </row>
    <row r="698" ht="15.75" customHeight="1">
      <c r="A698" s="1"/>
      <c r="B698" s="171"/>
      <c r="AS698" s="1"/>
    </row>
    <row r="699" ht="15.75" customHeight="1">
      <c r="A699" s="1"/>
      <c r="B699" s="171"/>
      <c r="AS699" s="1"/>
    </row>
    <row r="700" ht="15.75" customHeight="1">
      <c r="A700" s="1"/>
      <c r="B700" s="171"/>
      <c r="AS700" s="1"/>
    </row>
    <row r="701" ht="15.75" customHeight="1">
      <c r="A701" s="1"/>
      <c r="B701" s="171"/>
      <c r="AS701" s="1"/>
    </row>
    <row r="702" ht="15.75" customHeight="1">
      <c r="A702" s="1"/>
      <c r="B702" s="171"/>
      <c r="AS702" s="1"/>
    </row>
    <row r="703" ht="15.75" customHeight="1">
      <c r="A703" s="1"/>
      <c r="B703" s="171"/>
      <c r="AS703" s="1"/>
    </row>
    <row r="704" ht="15.75" customHeight="1">
      <c r="A704" s="1"/>
      <c r="B704" s="171"/>
      <c r="AS704" s="1"/>
    </row>
    <row r="705" ht="15.75" customHeight="1">
      <c r="A705" s="1"/>
      <c r="B705" s="171"/>
      <c r="AS705" s="1"/>
    </row>
    <row r="706" ht="15.75" customHeight="1">
      <c r="A706" s="1"/>
      <c r="B706" s="171"/>
      <c r="AS706" s="1"/>
    </row>
    <row r="707" ht="15.75" customHeight="1">
      <c r="A707" s="1"/>
      <c r="B707" s="171"/>
      <c r="AS707" s="1"/>
    </row>
    <row r="708" ht="15.75" customHeight="1">
      <c r="A708" s="1"/>
      <c r="B708" s="171"/>
      <c r="AS708" s="1"/>
    </row>
    <row r="709" ht="15.75" customHeight="1">
      <c r="A709" s="1"/>
      <c r="B709" s="171"/>
      <c r="AS709" s="1"/>
    </row>
    <row r="710" ht="15.75" customHeight="1">
      <c r="A710" s="1"/>
      <c r="B710" s="171"/>
      <c r="AS710" s="1"/>
    </row>
    <row r="711" ht="15.75" customHeight="1">
      <c r="A711" s="1"/>
      <c r="B711" s="171"/>
      <c r="AS711" s="1"/>
    </row>
    <row r="712" ht="15.75" customHeight="1">
      <c r="A712" s="1"/>
      <c r="B712" s="171"/>
      <c r="AS712" s="1"/>
    </row>
    <row r="713" ht="15.75" customHeight="1">
      <c r="A713" s="1"/>
      <c r="B713" s="171"/>
      <c r="AS713" s="1"/>
    </row>
    <row r="714" ht="15.75" customHeight="1">
      <c r="A714" s="1"/>
      <c r="B714" s="171"/>
      <c r="AS714" s="1"/>
    </row>
    <row r="715" ht="15.75" customHeight="1">
      <c r="A715" s="1"/>
      <c r="B715" s="171"/>
      <c r="AS715" s="1"/>
    </row>
    <row r="716" ht="15.75" customHeight="1">
      <c r="A716" s="1"/>
      <c r="B716" s="171"/>
      <c r="AS716" s="1"/>
    </row>
    <row r="717" ht="15.75" customHeight="1">
      <c r="A717" s="1"/>
      <c r="B717" s="171"/>
      <c r="AS717" s="1"/>
    </row>
    <row r="718" ht="15.75" customHeight="1">
      <c r="A718" s="1"/>
      <c r="B718" s="171"/>
      <c r="AS718" s="1"/>
    </row>
    <row r="719" ht="15.75" customHeight="1">
      <c r="A719" s="1"/>
      <c r="B719" s="171"/>
      <c r="AS719" s="1"/>
    </row>
    <row r="720" ht="15.75" customHeight="1">
      <c r="A720" s="1"/>
      <c r="B720" s="171"/>
      <c r="AS720" s="1"/>
    </row>
    <row r="721" ht="15.75" customHeight="1">
      <c r="A721" s="1"/>
      <c r="B721" s="171"/>
      <c r="AS721" s="1"/>
    </row>
    <row r="722" ht="15.75" customHeight="1">
      <c r="A722" s="1"/>
      <c r="B722" s="171"/>
      <c r="AS722" s="1"/>
    </row>
    <row r="723" ht="15.75" customHeight="1">
      <c r="A723" s="1"/>
      <c r="B723" s="171"/>
      <c r="AS723" s="1"/>
    </row>
    <row r="724" ht="15.75" customHeight="1">
      <c r="A724" s="1"/>
      <c r="B724" s="171"/>
      <c r="AS724" s="1"/>
    </row>
    <row r="725" ht="15.75" customHeight="1">
      <c r="A725" s="1"/>
      <c r="B725" s="171"/>
      <c r="AS725" s="1"/>
    </row>
    <row r="726" ht="15.75" customHeight="1">
      <c r="A726" s="1"/>
      <c r="B726" s="171"/>
      <c r="AS726" s="1"/>
    </row>
    <row r="727" ht="15.75" customHeight="1">
      <c r="A727" s="1"/>
      <c r="B727" s="171"/>
      <c r="AS727" s="1"/>
    </row>
    <row r="728" ht="15.75" customHeight="1">
      <c r="A728" s="1"/>
      <c r="B728" s="171"/>
      <c r="AS728" s="1"/>
    </row>
    <row r="729" ht="15.75" customHeight="1">
      <c r="A729" s="1"/>
      <c r="B729" s="171"/>
      <c r="AS729" s="1"/>
    </row>
    <row r="730" ht="15.75" customHeight="1">
      <c r="A730" s="1"/>
      <c r="B730" s="171"/>
      <c r="AS730" s="1"/>
    </row>
    <row r="731" ht="15.75" customHeight="1">
      <c r="A731" s="1"/>
      <c r="B731" s="171"/>
      <c r="AS731" s="1"/>
    </row>
    <row r="732" ht="15.75" customHeight="1">
      <c r="A732" s="1"/>
      <c r="B732" s="171"/>
      <c r="AS732" s="1"/>
    </row>
    <row r="733" ht="15.75" customHeight="1">
      <c r="A733" s="1"/>
      <c r="B733" s="171"/>
      <c r="AS733" s="1"/>
    </row>
    <row r="734" ht="15.75" customHeight="1">
      <c r="A734" s="1"/>
      <c r="B734" s="171"/>
      <c r="AS734" s="1"/>
    </row>
    <row r="735" ht="15.75" customHeight="1">
      <c r="A735" s="1"/>
      <c r="B735" s="171"/>
      <c r="AS735" s="1"/>
    </row>
    <row r="736" ht="15.75" customHeight="1">
      <c r="A736" s="1"/>
      <c r="B736" s="171"/>
      <c r="AS736" s="1"/>
    </row>
    <row r="737" ht="15.75" customHeight="1">
      <c r="A737" s="1"/>
      <c r="B737" s="171"/>
      <c r="AS737" s="1"/>
    </row>
    <row r="738" ht="15.75" customHeight="1">
      <c r="A738" s="1"/>
      <c r="B738" s="171"/>
      <c r="AS738" s="1"/>
    </row>
    <row r="739" ht="15.75" customHeight="1">
      <c r="A739" s="1"/>
      <c r="B739" s="171"/>
      <c r="AS739" s="1"/>
    </row>
    <row r="740" ht="15.75" customHeight="1">
      <c r="A740" s="1"/>
      <c r="B740" s="171"/>
      <c r="AS740" s="1"/>
    </row>
    <row r="741" ht="15.75" customHeight="1">
      <c r="A741" s="1"/>
      <c r="B741" s="171"/>
      <c r="AS741" s="1"/>
    </row>
    <row r="742" ht="15.75" customHeight="1">
      <c r="A742" s="1"/>
      <c r="B742" s="171"/>
      <c r="AS742" s="1"/>
    </row>
    <row r="743" ht="15.75" customHeight="1">
      <c r="A743" s="1"/>
      <c r="B743" s="171"/>
      <c r="AS743" s="1"/>
    </row>
    <row r="744" ht="15.75" customHeight="1">
      <c r="A744" s="1"/>
      <c r="B744" s="171"/>
      <c r="AS744" s="1"/>
    </row>
    <row r="745" ht="15.75" customHeight="1">
      <c r="A745" s="1"/>
      <c r="B745" s="171"/>
      <c r="AS745" s="1"/>
    </row>
    <row r="746" ht="15.75" customHeight="1">
      <c r="A746" s="1"/>
      <c r="B746" s="171"/>
      <c r="AS746" s="1"/>
    </row>
    <row r="747" ht="15.75" customHeight="1">
      <c r="A747" s="1"/>
      <c r="B747" s="171"/>
      <c r="AS747" s="1"/>
    </row>
    <row r="748" ht="15.75" customHeight="1">
      <c r="A748" s="1"/>
      <c r="B748" s="171"/>
      <c r="AS748" s="1"/>
    </row>
    <row r="749" ht="15.75" customHeight="1">
      <c r="A749" s="1"/>
      <c r="B749" s="171"/>
      <c r="AS749" s="1"/>
    </row>
    <row r="750" ht="15.75" customHeight="1">
      <c r="A750" s="1"/>
      <c r="B750" s="171"/>
      <c r="AS750" s="1"/>
    </row>
    <row r="751" ht="15.75" customHeight="1">
      <c r="A751" s="1"/>
      <c r="B751" s="171"/>
      <c r="AS751" s="1"/>
    </row>
    <row r="752" ht="15.75" customHeight="1">
      <c r="A752" s="1"/>
      <c r="B752" s="171"/>
      <c r="AS752" s="1"/>
    </row>
    <row r="753" ht="15.75" customHeight="1">
      <c r="A753" s="1"/>
      <c r="B753" s="171"/>
      <c r="AS753" s="1"/>
    </row>
    <row r="754" ht="15.75" customHeight="1">
      <c r="A754" s="1"/>
      <c r="B754" s="171"/>
      <c r="AS754" s="1"/>
    </row>
    <row r="755" ht="15.75" customHeight="1">
      <c r="A755" s="1"/>
      <c r="B755" s="171"/>
      <c r="AS755" s="1"/>
    </row>
    <row r="756" ht="15.75" customHeight="1">
      <c r="A756" s="1"/>
      <c r="B756" s="171"/>
      <c r="AS756" s="1"/>
    </row>
    <row r="757" ht="15.75" customHeight="1">
      <c r="A757" s="1"/>
      <c r="B757" s="171"/>
      <c r="AS757" s="1"/>
    </row>
    <row r="758" ht="15.75" customHeight="1">
      <c r="A758" s="1"/>
      <c r="B758" s="171"/>
      <c r="AS758" s="1"/>
    </row>
    <row r="759" ht="15.75" customHeight="1">
      <c r="A759" s="1"/>
      <c r="B759" s="171"/>
      <c r="AS759" s="1"/>
    </row>
    <row r="760" ht="15.75" customHeight="1">
      <c r="A760" s="1"/>
      <c r="B760" s="171"/>
      <c r="AS760" s="1"/>
    </row>
    <row r="761" ht="15.75" customHeight="1">
      <c r="A761" s="1"/>
      <c r="B761" s="171"/>
      <c r="AS761" s="1"/>
    </row>
    <row r="762" ht="15.75" customHeight="1">
      <c r="A762" s="1"/>
      <c r="B762" s="171"/>
      <c r="AS762" s="1"/>
    </row>
    <row r="763" ht="15.75" customHeight="1">
      <c r="A763" s="1"/>
      <c r="B763" s="171"/>
      <c r="AS763" s="1"/>
    </row>
    <row r="764" ht="15.75" customHeight="1">
      <c r="A764" s="1"/>
      <c r="B764" s="171"/>
      <c r="AS764" s="1"/>
    </row>
    <row r="765" ht="15.75" customHeight="1">
      <c r="A765" s="1"/>
      <c r="B765" s="171"/>
      <c r="AS765" s="1"/>
    </row>
    <row r="766" ht="15.75" customHeight="1">
      <c r="A766" s="1"/>
      <c r="B766" s="171"/>
      <c r="AS766" s="1"/>
    </row>
    <row r="767" ht="15.75" customHeight="1">
      <c r="A767" s="1"/>
      <c r="B767" s="171"/>
      <c r="AS767" s="1"/>
    </row>
    <row r="768" ht="15.75" customHeight="1">
      <c r="A768" s="1"/>
      <c r="B768" s="171"/>
      <c r="AS768" s="1"/>
    </row>
    <row r="769" ht="15.75" customHeight="1">
      <c r="A769" s="1"/>
      <c r="B769" s="171"/>
      <c r="AS769" s="1"/>
    </row>
    <row r="770" ht="15.75" customHeight="1">
      <c r="A770" s="1"/>
      <c r="B770" s="171"/>
      <c r="AS770" s="1"/>
    </row>
    <row r="771" ht="15.75" customHeight="1">
      <c r="A771" s="1"/>
      <c r="B771" s="171"/>
      <c r="AS771" s="1"/>
    </row>
    <row r="772" ht="15.75" customHeight="1">
      <c r="A772" s="1"/>
      <c r="B772" s="171"/>
      <c r="AS772" s="1"/>
    </row>
    <row r="773" ht="15.75" customHeight="1">
      <c r="A773" s="1"/>
      <c r="B773" s="171"/>
      <c r="AS773" s="1"/>
    </row>
    <row r="774" ht="15.75" customHeight="1">
      <c r="A774" s="1"/>
      <c r="B774" s="171"/>
      <c r="AS774" s="1"/>
    </row>
    <row r="775" ht="15.75" customHeight="1">
      <c r="A775" s="1"/>
      <c r="B775" s="171"/>
      <c r="AS775" s="1"/>
    </row>
    <row r="776" ht="15.75" customHeight="1">
      <c r="A776" s="1"/>
      <c r="B776" s="171"/>
      <c r="AS776" s="1"/>
    </row>
    <row r="777" ht="15.75" customHeight="1">
      <c r="A777" s="1"/>
      <c r="B777" s="171"/>
      <c r="AS777" s="1"/>
    </row>
    <row r="778" ht="15.75" customHeight="1">
      <c r="A778" s="1"/>
      <c r="B778" s="171"/>
      <c r="AS778" s="1"/>
    </row>
    <row r="779" ht="15.75" customHeight="1">
      <c r="A779" s="1"/>
      <c r="B779" s="171"/>
      <c r="AS779" s="1"/>
    </row>
    <row r="780" ht="15.75" customHeight="1">
      <c r="A780" s="1"/>
      <c r="B780" s="171"/>
      <c r="AS780" s="1"/>
    </row>
    <row r="781" ht="15.75" customHeight="1">
      <c r="A781" s="1"/>
      <c r="B781" s="171"/>
      <c r="AS781" s="1"/>
    </row>
    <row r="782" ht="15.75" customHeight="1">
      <c r="A782" s="1"/>
      <c r="B782" s="171"/>
      <c r="AS782" s="1"/>
    </row>
    <row r="783" ht="15.75" customHeight="1">
      <c r="A783" s="1"/>
      <c r="B783" s="171"/>
      <c r="AS783" s="1"/>
    </row>
    <row r="784" ht="15.75" customHeight="1">
      <c r="A784" s="1"/>
      <c r="B784" s="171"/>
      <c r="AS784" s="1"/>
    </row>
    <row r="785" ht="15.75" customHeight="1">
      <c r="A785" s="1"/>
      <c r="B785" s="171"/>
      <c r="AS785" s="1"/>
    </row>
    <row r="786" ht="15.75" customHeight="1">
      <c r="A786" s="1"/>
      <c r="B786" s="171"/>
      <c r="AS786" s="1"/>
    </row>
    <row r="787" ht="15.75" customHeight="1">
      <c r="A787" s="1"/>
      <c r="B787" s="171"/>
      <c r="AS787" s="1"/>
    </row>
    <row r="788" ht="15.75" customHeight="1">
      <c r="A788" s="1"/>
      <c r="B788" s="171"/>
      <c r="AS788" s="1"/>
    </row>
    <row r="789" ht="15.75" customHeight="1">
      <c r="A789" s="1"/>
      <c r="B789" s="171"/>
      <c r="AS789" s="1"/>
    </row>
    <row r="790" ht="15.75" customHeight="1">
      <c r="A790" s="1"/>
      <c r="B790" s="171"/>
      <c r="AS790" s="1"/>
    </row>
    <row r="791" ht="15.75" customHeight="1">
      <c r="A791" s="1"/>
      <c r="B791" s="171"/>
      <c r="AS791" s="1"/>
    </row>
    <row r="792" ht="15.75" customHeight="1">
      <c r="A792" s="1"/>
      <c r="B792" s="171"/>
      <c r="AS792" s="1"/>
    </row>
    <row r="793" ht="15.75" customHeight="1">
      <c r="A793" s="1"/>
      <c r="B793" s="171"/>
      <c r="AS793" s="1"/>
    </row>
    <row r="794" ht="15.75" customHeight="1">
      <c r="A794" s="1"/>
      <c r="B794" s="171"/>
      <c r="AS794" s="1"/>
    </row>
    <row r="795" ht="15.75" customHeight="1">
      <c r="A795" s="1"/>
      <c r="B795" s="171"/>
      <c r="AS795" s="1"/>
    </row>
    <row r="796" ht="15.75" customHeight="1">
      <c r="A796" s="1"/>
      <c r="B796" s="171"/>
      <c r="AS796" s="1"/>
    </row>
    <row r="797" ht="15.75" customHeight="1">
      <c r="A797" s="1"/>
      <c r="B797" s="171"/>
      <c r="AS797" s="1"/>
    </row>
    <row r="798" ht="15.75" customHeight="1">
      <c r="A798" s="1"/>
      <c r="B798" s="171"/>
      <c r="AS798" s="1"/>
    </row>
    <row r="799" ht="15.75" customHeight="1">
      <c r="A799" s="1"/>
      <c r="B799" s="171"/>
      <c r="AS799" s="1"/>
    </row>
    <row r="800" ht="15.75" customHeight="1">
      <c r="A800" s="1"/>
      <c r="B800" s="171"/>
      <c r="AS800" s="1"/>
    </row>
    <row r="801" ht="15.75" customHeight="1">
      <c r="A801" s="1"/>
      <c r="B801" s="171"/>
      <c r="AS801" s="1"/>
    </row>
    <row r="802" ht="15.75" customHeight="1">
      <c r="A802" s="1"/>
      <c r="B802" s="171"/>
      <c r="AS802" s="1"/>
    </row>
    <row r="803" ht="15.75" customHeight="1">
      <c r="A803" s="1"/>
      <c r="B803" s="171"/>
      <c r="AS803" s="1"/>
    </row>
    <row r="804" ht="15.75" customHeight="1">
      <c r="A804" s="1"/>
      <c r="B804" s="171"/>
      <c r="AS804" s="1"/>
    </row>
    <row r="805" ht="15.75" customHeight="1">
      <c r="A805" s="1"/>
      <c r="B805" s="171"/>
      <c r="AS805" s="1"/>
    </row>
    <row r="806" ht="15.75" customHeight="1">
      <c r="A806" s="1"/>
      <c r="B806" s="171"/>
      <c r="AS806" s="1"/>
    </row>
    <row r="807" ht="15.75" customHeight="1">
      <c r="A807" s="1"/>
      <c r="B807" s="171"/>
      <c r="AS807" s="1"/>
    </row>
    <row r="808" ht="15.75" customHeight="1">
      <c r="A808" s="1"/>
      <c r="B808" s="171"/>
      <c r="AS808" s="1"/>
    </row>
    <row r="809" ht="15.75" customHeight="1">
      <c r="A809" s="1"/>
      <c r="B809" s="171"/>
      <c r="AS809" s="1"/>
    </row>
    <row r="810" ht="15.75" customHeight="1">
      <c r="A810" s="1"/>
      <c r="B810" s="171"/>
      <c r="AS810" s="1"/>
    </row>
    <row r="811" ht="15.75" customHeight="1">
      <c r="A811" s="1"/>
      <c r="B811" s="171"/>
      <c r="AS811" s="1"/>
    </row>
    <row r="812" ht="15.75" customHeight="1">
      <c r="A812" s="1"/>
      <c r="B812" s="171"/>
      <c r="AS812" s="1"/>
    </row>
    <row r="813" ht="15.75" customHeight="1">
      <c r="A813" s="1"/>
      <c r="B813" s="171"/>
      <c r="AS813" s="1"/>
    </row>
    <row r="814" ht="15.75" customHeight="1">
      <c r="A814" s="1"/>
      <c r="B814" s="171"/>
      <c r="AS814" s="1"/>
    </row>
    <row r="815" ht="15.75" customHeight="1">
      <c r="A815" s="1"/>
      <c r="B815" s="171"/>
      <c r="AS815" s="1"/>
    </row>
    <row r="816" ht="15.75" customHeight="1">
      <c r="A816" s="1"/>
      <c r="B816" s="171"/>
      <c r="AS816" s="1"/>
    </row>
    <row r="817" ht="15.75" customHeight="1">
      <c r="A817" s="1"/>
      <c r="B817" s="171"/>
      <c r="AS817" s="1"/>
    </row>
    <row r="818" ht="15.75" customHeight="1">
      <c r="A818" s="1"/>
      <c r="B818" s="171"/>
      <c r="AS818" s="1"/>
    </row>
    <row r="819" ht="15.75" customHeight="1">
      <c r="A819" s="1"/>
      <c r="B819" s="171"/>
      <c r="AS819" s="1"/>
    </row>
    <row r="820" ht="15.75" customHeight="1">
      <c r="A820" s="1"/>
      <c r="B820" s="171"/>
      <c r="AS820" s="1"/>
    </row>
    <row r="821" ht="15.75" customHeight="1">
      <c r="A821" s="1"/>
      <c r="B821" s="171"/>
      <c r="AS821" s="1"/>
    </row>
    <row r="822" ht="15.75" customHeight="1">
      <c r="A822" s="1"/>
      <c r="B822" s="171"/>
      <c r="AS822" s="1"/>
    </row>
    <row r="823" ht="15.75" customHeight="1">
      <c r="A823" s="1"/>
      <c r="B823" s="171"/>
      <c r="AS823" s="1"/>
    </row>
    <row r="824" ht="15.75" customHeight="1">
      <c r="A824" s="1"/>
      <c r="B824" s="171"/>
      <c r="AS824" s="1"/>
    </row>
    <row r="825" ht="15.75" customHeight="1">
      <c r="A825" s="1"/>
      <c r="B825" s="171"/>
      <c r="AS825" s="1"/>
    </row>
    <row r="826" ht="15.75" customHeight="1">
      <c r="A826" s="1"/>
      <c r="B826" s="171"/>
      <c r="AS826" s="1"/>
    </row>
    <row r="827" ht="15.75" customHeight="1">
      <c r="A827" s="1"/>
      <c r="B827" s="171"/>
      <c r="AS827" s="1"/>
    </row>
    <row r="828" ht="15.75" customHeight="1">
      <c r="A828" s="1"/>
      <c r="B828" s="171"/>
      <c r="AS828" s="1"/>
    </row>
    <row r="829" ht="15.75" customHeight="1">
      <c r="A829" s="1"/>
      <c r="B829" s="171"/>
      <c r="AS829" s="1"/>
    </row>
    <row r="830" ht="15.75" customHeight="1">
      <c r="A830" s="1"/>
      <c r="B830" s="171"/>
      <c r="AS830" s="1"/>
    </row>
    <row r="831" ht="15.75" customHeight="1">
      <c r="A831" s="1"/>
      <c r="B831" s="171"/>
      <c r="AS831" s="1"/>
    </row>
    <row r="832" ht="15.75" customHeight="1">
      <c r="A832" s="1"/>
      <c r="B832" s="171"/>
      <c r="AS832" s="1"/>
    </row>
    <row r="833" ht="15.75" customHeight="1">
      <c r="A833" s="1"/>
      <c r="B833" s="171"/>
      <c r="AS833" s="1"/>
    </row>
    <row r="834" ht="15.75" customHeight="1">
      <c r="A834" s="1"/>
      <c r="B834" s="171"/>
      <c r="AS834" s="1"/>
    </row>
    <row r="835" ht="15.75" customHeight="1">
      <c r="A835" s="1"/>
      <c r="B835" s="171"/>
      <c r="AS835" s="1"/>
    </row>
    <row r="836" ht="15.75" customHeight="1">
      <c r="A836" s="1"/>
      <c r="B836" s="171"/>
      <c r="AS836" s="1"/>
    </row>
    <row r="837" ht="15.75" customHeight="1">
      <c r="A837" s="1"/>
      <c r="B837" s="171"/>
      <c r="AS837" s="1"/>
    </row>
    <row r="838" ht="15.75" customHeight="1">
      <c r="A838" s="1"/>
      <c r="B838" s="171"/>
      <c r="AS838" s="1"/>
    </row>
    <row r="839" ht="15.75" customHeight="1">
      <c r="A839" s="1"/>
      <c r="B839" s="171"/>
      <c r="AS839" s="1"/>
    </row>
    <row r="840" ht="15.75" customHeight="1">
      <c r="A840" s="1"/>
      <c r="B840" s="171"/>
      <c r="AS840" s="1"/>
    </row>
    <row r="841" ht="15.75" customHeight="1">
      <c r="A841" s="1"/>
      <c r="B841" s="171"/>
      <c r="AS841" s="1"/>
    </row>
    <row r="842" ht="15.75" customHeight="1">
      <c r="A842" s="1"/>
      <c r="B842" s="171"/>
      <c r="AS842" s="1"/>
    </row>
    <row r="843" ht="15.75" customHeight="1">
      <c r="A843" s="1"/>
      <c r="B843" s="171"/>
      <c r="AS843" s="1"/>
    </row>
    <row r="844" ht="15.75" customHeight="1">
      <c r="A844" s="1"/>
      <c r="B844" s="171"/>
      <c r="AS844" s="1"/>
    </row>
    <row r="845" ht="15.75" customHeight="1">
      <c r="A845" s="1"/>
      <c r="B845" s="171"/>
      <c r="AS845" s="1"/>
    </row>
    <row r="846" ht="15.75" customHeight="1">
      <c r="A846" s="1"/>
      <c r="B846" s="171"/>
      <c r="AS846" s="1"/>
    </row>
    <row r="847" ht="15.75" customHeight="1">
      <c r="A847" s="1"/>
      <c r="B847" s="171"/>
      <c r="AS847" s="1"/>
    </row>
    <row r="848" ht="15.75" customHeight="1">
      <c r="A848" s="1"/>
      <c r="B848" s="171"/>
      <c r="AS848" s="1"/>
    </row>
    <row r="849" ht="15.75" customHeight="1">
      <c r="A849" s="1"/>
      <c r="B849" s="171"/>
      <c r="AS849" s="1"/>
    </row>
    <row r="850" ht="15.75" customHeight="1">
      <c r="A850" s="1"/>
      <c r="B850" s="171"/>
      <c r="AS850" s="1"/>
    </row>
    <row r="851" ht="15.75" customHeight="1">
      <c r="A851" s="1"/>
      <c r="B851" s="171"/>
      <c r="AS851" s="1"/>
    </row>
    <row r="852" ht="15.75" customHeight="1">
      <c r="A852" s="1"/>
      <c r="B852" s="171"/>
      <c r="AS852" s="1"/>
    </row>
    <row r="853" ht="15.75" customHeight="1">
      <c r="A853" s="1"/>
      <c r="B853" s="171"/>
      <c r="AS853" s="1"/>
    </row>
    <row r="854" ht="15.75" customHeight="1">
      <c r="A854" s="1"/>
      <c r="B854" s="171"/>
      <c r="AS854" s="1"/>
    </row>
    <row r="855" ht="15.75" customHeight="1">
      <c r="A855" s="1"/>
      <c r="B855" s="171"/>
      <c r="AS855" s="1"/>
    </row>
    <row r="856" ht="15.75" customHeight="1">
      <c r="A856" s="1"/>
      <c r="B856" s="171"/>
      <c r="AS856" s="1"/>
    </row>
    <row r="857" ht="15.75" customHeight="1">
      <c r="A857" s="1"/>
      <c r="B857" s="171"/>
      <c r="AS857" s="1"/>
    </row>
    <row r="858" ht="15.75" customHeight="1">
      <c r="A858" s="1"/>
      <c r="B858" s="171"/>
      <c r="AS858" s="1"/>
    </row>
    <row r="859" ht="15.75" customHeight="1">
      <c r="A859" s="1"/>
      <c r="B859" s="171"/>
      <c r="AS859" s="1"/>
    </row>
    <row r="860" ht="15.75" customHeight="1">
      <c r="A860" s="1"/>
      <c r="B860" s="171"/>
      <c r="AS860" s="1"/>
    </row>
    <row r="861" ht="15.75" customHeight="1">
      <c r="A861" s="1"/>
      <c r="B861" s="171"/>
      <c r="AS861" s="1"/>
    </row>
    <row r="862" ht="15.75" customHeight="1">
      <c r="A862" s="1"/>
      <c r="B862" s="171"/>
      <c r="AS862" s="1"/>
    </row>
    <row r="863" ht="15.75" customHeight="1">
      <c r="A863" s="1"/>
      <c r="B863" s="171"/>
      <c r="AS863" s="1"/>
    </row>
    <row r="864" ht="15.75" customHeight="1">
      <c r="A864" s="1"/>
      <c r="B864" s="171"/>
      <c r="AS864" s="1"/>
    </row>
    <row r="865" ht="15.75" customHeight="1">
      <c r="A865" s="1"/>
      <c r="B865" s="171"/>
      <c r="AS865" s="1"/>
    </row>
    <row r="866" ht="15.75" customHeight="1">
      <c r="A866" s="1"/>
      <c r="B866" s="171"/>
      <c r="AS866" s="1"/>
    </row>
    <row r="867" ht="15.75" customHeight="1">
      <c r="A867" s="1"/>
      <c r="B867" s="171"/>
      <c r="AS867" s="1"/>
    </row>
    <row r="868" ht="15.75" customHeight="1">
      <c r="A868" s="1"/>
      <c r="B868" s="171"/>
      <c r="AS868" s="1"/>
    </row>
    <row r="869" ht="15.75" customHeight="1">
      <c r="A869" s="1"/>
      <c r="B869" s="171"/>
      <c r="AS869" s="1"/>
    </row>
    <row r="870" ht="15.75" customHeight="1">
      <c r="A870" s="1"/>
      <c r="B870" s="171"/>
      <c r="AS870" s="1"/>
    </row>
    <row r="871" ht="15.75" customHeight="1">
      <c r="A871" s="1"/>
      <c r="B871" s="171"/>
      <c r="AS871" s="1"/>
    </row>
    <row r="872" ht="15.75" customHeight="1">
      <c r="A872" s="1"/>
      <c r="B872" s="171"/>
      <c r="AS872" s="1"/>
    </row>
    <row r="873" ht="15.75" customHeight="1">
      <c r="A873" s="1"/>
      <c r="B873" s="171"/>
      <c r="AS873" s="1"/>
    </row>
    <row r="874" ht="15.75" customHeight="1">
      <c r="A874" s="1"/>
      <c r="B874" s="171"/>
      <c r="AS874" s="1"/>
    </row>
    <row r="875" ht="15.75" customHeight="1">
      <c r="A875" s="1"/>
      <c r="B875" s="171"/>
      <c r="AS875" s="1"/>
    </row>
    <row r="876" ht="15.75" customHeight="1">
      <c r="A876" s="1"/>
      <c r="B876" s="171"/>
      <c r="AS876" s="1"/>
    </row>
    <row r="877" ht="15.75" customHeight="1">
      <c r="A877" s="1"/>
      <c r="B877" s="171"/>
      <c r="AS877" s="1"/>
    </row>
    <row r="878" ht="15.75" customHeight="1">
      <c r="A878" s="1"/>
      <c r="B878" s="171"/>
      <c r="AS878" s="1"/>
    </row>
    <row r="879" ht="15.75" customHeight="1">
      <c r="A879" s="1"/>
      <c r="B879" s="171"/>
      <c r="AS879" s="1"/>
    </row>
    <row r="880" ht="15.75" customHeight="1">
      <c r="A880" s="1"/>
      <c r="B880" s="171"/>
      <c r="AS880" s="1"/>
    </row>
    <row r="881" ht="15.75" customHeight="1">
      <c r="A881" s="1"/>
      <c r="B881" s="171"/>
      <c r="AS881" s="1"/>
    </row>
    <row r="882" ht="15.75" customHeight="1">
      <c r="A882" s="1"/>
      <c r="B882" s="171"/>
      <c r="AS882" s="1"/>
    </row>
    <row r="883" ht="15.75" customHeight="1">
      <c r="A883" s="1"/>
      <c r="B883" s="171"/>
      <c r="AS883" s="1"/>
    </row>
    <row r="884" ht="15.75" customHeight="1">
      <c r="A884" s="1"/>
      <c r="B884" s="171"/>
      <c r="AS884" s="1"/>
    </row>
    <row r="885" ht="15.75" customHeight="1">
      <c r="A885" s="1"/>
      <c r="B885" s="171"/>
      <c r="AS885" s="1"/>
    </row>
    <row r="886" ht="15.75" customHeight="1">
      <c r="A886" s="1"/>
      <c r="B886" s="171"/>
      <c r="AS886" s="1"/>
    </row>
    <row r="887" ht="15.75" customHeight="1">
      <c r="A887" s="1"/>
      <c r="B887" s="171"/>
      <c r="AS887" s="1"/>
    </row>
    <row r="888" ht="15.75" customHeight="1">
      <c r="A888" s="1"/>
      <c r="B888" s="171"/>
      <c r="AS888" s="1"/>
    </row>
    <row r="889" ht="15.75" customHeight="1">
      <c r="A889" s="1"/>
      <c r="B889" s="171"/>
      <c r="AS889" s="1"/>
    </row>
    <row r="890" ht="15.75" customHeight="1">
      <c r="A890" s="1"/>
      <c r="B890" s="171"/>
      <c r="AS890" s="1"/>
    </row>
    <row r="891" ht="15.75" customHeight="1">
      <c r="A891" s="1"/>
      <c r="B891" s="171"/>
      <c r="AS891" s="1"/>
    </row>
    <row r="892" ht="15.75" customHeight="1">
      <c r="A892" s="1"/>
      <c r="B892" s="171"/>
      <c r="AS892" s="1"/>
    </row>
    <row r="893" ht="15.75" customHeight="1">
      <c r="A893" s="1"/>
      <c r="B893" s="171"/>
      <c r="AS893" s="1"/>
    </row>
    <row r="894" ht="15.75" customHeight="1">
      <c r="A894" s="1"/>
      <c r="B894" s="171"/>
      <c r="AS894" s="1"/>
    </row>
    <row r="895" ht="15.75" customHeight="1">
      <c r="A895" s="1"/>
      <c r="B895" s="171"/>
      <c r="AS895" s="1"/>
    </row>
    <row r="896" ht="15.75" customHeight="1">
      <c r="A896" s="1"/>
      <c r="B896" s="171"/>
      <c r="AS896" s="1"/>
    </row>
    <row r="897" ht="15.75" customHeight="1">
      <c r="A897" s="1"/>
      <c r="B897" s="171"/>
      <c r="AS897" s="1"/>
    </row>
    <row r="898" ht="15.75" customHeight="1">
      <c r="A898" s="1"/>
      <c r="B898" s="171"/>
      <c r="AS898" s="1"/>
    </row>
    <row r="899" ht="15.75" customHeight="1">
      <c r="A899" s="1"/>
      <c r="B899" s="171"/>
      <c r="AS899" s="1"/>
    </row>
    <row r="900" ht="15.75" customHeight="1">
      <c r="A900" s="1"/>
      <c r="B900" s="171"/>
      <c r="AS900" s="1"/>
    </row>
    <row r="901" ht="15.75" customHeight="1">
      <c r="A901" s="1"/>
      <c r="B901" s="171"/>
      <c r="AS901" s="1"/>
    </row>
    <row r="902" ht="15.75" customHeight="1">
      <c r="A902" s="1"/>
      <c r="B902" s="171"/>
      <c r="AS902" s="1"/>
    </row>
    <row r="903" ht="15.75" customHeight="1">
      <c r="A903" s="1"/>
      <c r="B903" s="171"/>
      <c r="AS903" s="1"/>
    </row>
    <row r="904" ht="15.75" customHeight="1">
      <c r="A904" s="1"/>
      <c r="B904" s="171"/>
      <c r="AS904" s="1"/>
    </row>
    <row r="905" ht="15.75" customHeight="1">
      <c r="A905" s="1"/>
      <c r="B905" s="171"/>
      <c r="AS905" s="1"/>
    </row>
    <row r="906" ht="15.75" customHeight="1">
      <c r="A906" s="1"/>
      <c r="B906" s="171"/>
      <c r="AS906" s="1"/>
    </row>
    <row r="907" ht="15.75" customHeight="1">
      <c r="A907" s="1"/>
      <c r="B907" s="171"/>
      <c r="AS907" s="1"/>
    </row>
    <row r="908" ht="15.75" customHeight="1">
      <c r="A908" s="1"/>
      <c r="B908" s="171"/>
      <c r="AS908" s="1"/>
    </row>
    <row r="909" ht="15.75" customHeight="1">
      <c r="A909" s="1"/>
      <c r="B909" s="171"/>
      <c r="AS909" s="1"/>
    </row>
    <row r="910" ht="15.75" customHeight="1">
      <c r="A910" s="1"/>
      <c r="B910" s="171"/>
      <c r="AS910" s="1"/>
    </row>
    <row r="911" ht="15.75" customHeight="1">
      <c r="A911" s="1"/>
      <c r="B911" s="171"/>
      <c r="AS911" s="1"/>
    </row>
    <row r="912" ht="15.75" customHeight="1">
      <c r="A912" s="1"/>
      <c r="B912" s="171"/>
      <c r="AS912" s="1"/>
    </row>
    <row r="913" ht="15.75" customHeight="1">
      <c r="A913" s="1"/>
      <c r="B913" s="171"/>
      <c r="AS913" s="1"/>
    </row>
    <row r="914" ht="15.75" customHeight="1">
      <c r="A914" s="1"/>
      <c r="B914" s="171"/>
      <c r="AS914" s="1"/>
    </row>
    <row r="915" ht="15.75" customHeight="1">
      <c r="A915" s="1"/>
      <c r="B915" s="171"/>
      <c r="AS915" s="1"/>
    </row>
    <row r="916" ht="15.75" customHeight="1">
      <c r="A916" s="1"/>
      <c r="B916" s="171"/>
      <c r="AS916" s="1"/>
    </row>
    <row r="917" ht="15.75" customHeight="1">
      <c r="A917" s="1"/>
      <c r="B917" s="171"/>
      <c r="AS917" s="1"/>
    </row>
    <row r="918" ht="15.75" customHeight="1">
      <c r="A918" s="1"/>
      <c r="B918" s="171"/>
      <c r="AS918" s="1"/>
    </row>
    <row r="919" ht="15.75" customHeight="1">
      <c r="A919" s="1"/>
      <c r="B919" s="171"/>
      <c r="AS919" s="1"/>
    </row>
    <row r="920" ht="15.75" customHeight="1">
      <c r="A920" s="1"/>
      <c r="B920" s="171"/>
      <c r="AS920" s="1"/>
    </row>
    <row r="921" ht="15.75" customHeight="1">
      <c r="A921" s="1"/>
      <c r="B921" s="171"/>
      <c r="AS921" s="1"/>
    </row>
    <row r="922" ht="15.75" customHeight="1">
      <c r="A922" s="1"/>
      <c r="B922" s="171"/>
      <c r="AS922" s="1"/>
    </row>
    <row r="923" ht="15.75" customHeight="1">
      <c r="A923" s="1"/>
      <c r="B923" s="171"/>
      <c r="AS923" s="1"/>
    </row>
    <row r="924" ht="15.75" customHeight="1">
      <c r="A924" s="1"/>
      <c r="B924" s="171"/>
      <c r="AS924" s="1"/>
    </row>
    <row r="925" ht="15.75" customHeight="1">
      <c r="A925" s="1"/>
      <c r="B925" s="171"/>
      <c r="AS925" s="1"/>
    </row>
    <row r="926" ht="15.75" customHeight="1">
      <c r="A926" s="1"/>
      <c r="B926" s="171"/>
      <c r="AS926" s="1"/>
    </row>
    <row r="927" ht="15.75" customHeight="1">
      <c r="A927" s="1"/>
      <c r="B927" s="171"/>
      <c r="AS927" s="1"/>
    </row>
    <row r="928" ht="15.75" customHeight="1">
      <c r="A928" s="1"/>
      <c r="B928" s="171"/>
      <c r="AS928" s="1"/>
    </row>
    <row r="929" ht="15.75" customHeight="1">
      <c r="A929" s="1"/>
      <c r="B929" s="171"/>
      <c r="AS929" s="1"/>
    </row>
    <row r="930" ht="15.75" customHeight="1">
      <c r="A930" s="1"/>
      <c r="B930" s="171"/>
      <c r="AS930" s="1"/>
    </row>
    <row r="931" ht="15.75" customHeight="1">
      <c r="A931" s="1"/>
      <c r="B931" s="171"/>
      <c r="AS931" s="1"/>
    </row>
    <row r="932" ht="15.75" customHeight="1">
      <c r="A932" s="1"/>
      <c r="B932" s="171"/>
      <c r="AS932" s="1"/>
    </row>
    <row r="933" ht="15.75" customHeight="1">
      <c r="A933" s="1"/>
      <c r="B933" s="171"/>
      <c r="AS933" s="1"/>
    </row>
    <row r="934" ht="15.75" customHeight="1">
      <c r="A934" s="1"/>
      <c r="B934" s="171"/>
      <c r="AS934" s="1"/>
    </row>
    <row r="935" ht="15.75" customHeight="1">
      <c r="A935" s="1"/>
      <c r="B935" s="171"/>
      <c r="AS935" s="1"/>
    </row>
    <row r="936" ht="15.75" customHeight="1">
      <c r="A936" s="1"/>
      <c r="B936" s="171"/>
      <c r="AS936" s="1"/>
    </row>
    <row r="937" ht="15.75" customHeight="1">
      <c r="A937" s="1"/>
      <c r="B937" s="171"/>
      <c r="AS937" s="1"/>
    </row>
    <row r="938" ht="15.75" customHeight="1">
      <c r="A938" s="1"/>
      <c r="B938" s="171"/>
      <c r="AS938" s="1"/>
    </row>
    <row r="939" ht="15.75" customHeight="1">
      <c r="A939" s="1"/>
      <c r="B939" s="171"/>
      <c r="AS939" s="1"/>
    </row>
    <row r="940" ht="15.75" customHeight="1">
      <c r="A940" s="1"/>
      <c r="B940" s="171"/>
      <c r="AS940" s="1"/>
    </row>
    <row r="941" ht="15.75" customHeight="1">
      <c r="A941" s="1"/>
      <c r="B941" s="171"/>
      <c r="AS941" s="1"/>
    </row>
    <row r="942" ht="15.75" customHeight="1">
      <c r="A942" s="1"/>
      <c r="B942" s="171"/>
      <c r="AS942" s="1"/>
    </row>
    <row r="943" ht="15.75" customHeight="1">
      <c r="A943" s="1"/>
      <c r="B943" s="171"/>
      <c r="AS943" s="1"/>
    </row>
    <row r="944" ht="15.75" customHeight="1">
      <c r="A944" s="1"/>
      <c r="B944" s="171"/>
      <c r="AS944" s="1"/>
    </row>
    <row r="945" ht="15.75" customHeight="1">
      <c r="A945" s="1"/>
      <c r="B945" s="171"/>
      <c r="AS945" s="1"/>
    </row>
    <row r="946" ht="15.75" customHeight="1">
      <c r="A946" s="1"/>
      <c r="B946" s="171"/>
      <c r="AS946" s="1"/>
    </row>
    <row r="947" ht="15.75" customHeight="1">
      <c r="A947" s="1"/>
      <c r="B947" s="171"/>
      <c r="AS947" s="1"/>
    </row>
    <row r="948" ht="15.75" customHeight="1">
      <c r="A948" s="1"/>
      <c r="B948" s="171"/>
      <c r="AS948" s="1"/>
    </row>
    <row r="949" ht="15.75" customHeight="1">
      <c r="A949" s="1"/>
      <c r="B949" s="171"/>
      <c r="AS949" s="1"/>
    </row>
    <row r="950" ht="15.75" customHeight="1">
      <c r="A950" s="1"/>
      <c r="B950" s="171"/>
      <c r="AS950" s="1"/>
    </row>
    <row r="951" ht="15.75" customHeight="1">
      <c r="A951" s="1"/>
      <c r="B951" s="171"/>
      <c r="AS951" s="1"/>
    </row>
    <row r="952" ht="15.75" customHeight="1">
      <c r="A952" s="1"/>
      <c r="B952" s="171"/>
      <c r="AS952" s="1"/>
    </row>
    <row r="953" ht="15.75" customHeight="1">
      <c r="A953" s="1"/>
      <c r="B953" s="171"/>
      <c r="AS953" s="1"/>
    </row>
    <row r="954" ht="15.75" customHeight="1">
      <c r="A954" s="1"/>
      <c r="B954" s="171"/>
      <c r="AS954" s="1"/>
    </row>
    <row r="955" ht="15.75" customHeight="1">
      <c r="A955" s="1"/>
      <c r="B955" s="171"/>
      <c r="AS955" s="1"/>
    </row>
    <row r="956" ht="15.75" customHeight="1">
      <c r="A956" s="1"/>
      <c r="B956" s="171"/>
      <c r="AS956" s="1"/>
    </row>
    <row r="957" ht="15.75" customHeight="1">
      <c r="A957" s="1"/>
      <c r="B957" s="171"/>
      <c r="AS957" s="1"/>
    </row>
    <row r="958" ht="15.75" customHeight="1">
      <c r="A958" s="1"/>
      <c r="B958" s="171"/>
      <c r="AS958" s="1"/>
    </row>
    <row r="959" ht="15.75" customHeight="1">
      <c r="A959" s="1"/>
      <c r="B959" s="171"/>
      <c r="AS959" s="1"/>
    </row>
    <row r="960" ht="15.75" customHeight="1">
      <c r="A960" s="1"/>
      <c r="B960" s="171"/>
      <c r="AS960" s="1"/>
    </row>
    <row r="961" ht="15.75" customHeight="1">
      <c r="A961" s="1"/>
      <c r="B961" s="171"/>
      <c r="AS961" s="1"/>
    </row>
    <row r="962" ht="15.75" customHeight="1">
      <c r="A962" s="1"/>
      <c r="B962" s="171"/>
      <c r="AS962" s="1"/>
    </row>
    <row r="963" ht="15.75" customHeight="1">
      <c r="A963" s="1"/>
      <c r="B963" s="171"/>
      <c r="AS963" s="1"/>
    </row>
    <row r="964" ht="15.75" customHeight="1">
      <c r="A964" s="1"/>
      <c r="B964" s="171"/>
      <c r="AS964" s="1"/>
    </row>
    <row r="965" ht="15.75" customHeight="1">
      <c r="A965" s="1"/>
      <c r="B965" s="171"/>
      <c r="AS965" s="1"/>
    </row>
    <row r="966" ht="15.75" customHeight="1">
      <c r="A966" s="1"/>
      <c r="B966" s="171"/>
      <c r="AS966" s="1"/>
    </row>
    <row r="967" ht="15.75" customHeight="1">
      <c r="A967" s="1"/>
      <c r="B967" s="171"/>
      <c r="AS967" s="1"/>
    </row>
    <row r="968" ht="15.75" customHeight="1">
      <c r="A968" s="1"/>
      <c r="B968" s="171"/>
      <c r="AS968" s="1"/>
    </row>
    <row r="969" ht="15.75" customHeight="1">
      <c r="A969" s="1"/>
      <c r="B969" s="171"/>
      <c r="AS969" s="1"/>
    </row>
    <row r="970" ht="15.75" customHeight="1">
      <c r="A970" s="1"/>
      <c r="B970" s="171"/>
      <c r="AS970" s="1"/>
    </row>
    <row r="971" ht="15.75" customHeight="1">
      <c r="A971" s="1"/>
      <c r="B971" s="171"/>
      <c r="AS971" s="1"/>
    </row>
    <row r="972" ht="15.75" customHeight="1">
      <c r="A972" s="1"/>
      <c r="B972" s="171"/>
      <c r="AS972" s="1"/>
    </row>
    <row r="973" ht="15.75" customHeight="1">
      <c r="A973" s="1"/>
      <c r="B973" s="171"/>
      <c r="AS973" s="1"/>
    </row>
    <row r="974" ht="15.75" customHeight="1">
      <c r="A974" s="1"/>
      <c r="B974" s="171"/>
      <c r="AS974" s="1"/>
    </row>
    <row r="975" ht="15.75" customHeight="1">
      <c r="A975" s="1"/>
      <c r="B975" s="171"/>
      <c r="AS975" s="1"/>
    </row>
    <row r="976" ht="15.75" customHeight="1">
      <c r="A976" s="1"/>
      <c r="B976" s="171"/>
      <c r="AS976" s="1"/>
    </row>
    <row r="977" ht="15.75" customHeight="1">
      <c r="A977" s="1"/>
      <c r="B977" s="171"/>
      <c r="AS977" s="1"/>
    </row>
    <row r="978" ht="15.75" customHeight="1">
      <c r="A978" s="1"/>
      <c r="B978" s="171"/>
      <c r="AS978" s="1"/>
    </row>
    <row r="979" ht="15.75" customHeight="1">
      <c r="A979" s="1"/>
      <c r="B979" s="171"/>
      <c r="AS979" s="1"/>
    </row>
    <row r="980" ht="15.75" customHeight="1">
      <c r="A980" s="1"/>
      <c r="B980" s="171"/>
      <c r="AS980" s="1"/>
    </row>
    <row r="981" ht="15.75" customHeight="1">
      <c r="A981" s="1"/>
      <c r="B981" s="171"/>
      <c r="AS981" s="1"/>
    </row>
    <row r="982" ht="15.75" customHeight="1">
      <c r="A982" s="1"/>
      <c r="B982" s="171"/>
      <c r="AS982" s="1"/>
    </row>
    <row r="983" ht="15.75" customHeight="1">
      <c r="A983" s="1"/>
      <c r="B983" s="171"/>
      <c r="AS983" s="1"/>
    </row>
    <row r="984" ht="15.75" customHeight="1">
      <c r="A984" s="1"/>
      <c r="B984" s="171"/>
      <c r="AS984" s="1"/>
    </row>
    <row r="985" ht="15.75" customHeight="1">
      <c r="A985" s="1"/>
      <c r="B985" s="171"/>
      <c r="AS985" s="1"/>
    </row>
    <row r="986" ht="15.75" customHeight="1">
      <c r="A986" s="1"/>
      <c r="B986" s="171"/>
      <c r="AS986" s="1"/>
    </row>
    <row r="987" ht="15.75" customHeight="1">
      <c r="A987" s="1"/>
      <c r="B987" s="171"/>
      <c r="AS987" s="1"/>
    </row>
    <row r="988" ht="15.75" customHeight="1">
      <c r="A988" s="1"/>
      <c r="B988" s="171"/>
      <c r="AS988" s="1"/>
    </row>
    <row r="989" ht="15.75" customHeight="1">
      <c r="A989" s="1"/>
      <c r="B989" s="171"/>
      <c r="AS989" s="1"/>
    </row>
    <row r="990" ht="15.75" customHeight="1">
      <c r="A990" s="1"/>
      <c r="B990" s="171"/>
      <c r="AS990" s="1"/>
    </row>
    <row r="991" ht="15.75" customHeight="1">
      <c r="A991" s="1"/>
      <c r="B991" s="171"/>
      <c r="AS991" s="1"/>
    </row>
    <row r="992" ht="15.75" customHeight="1">
      <c r="A992" s="1"/>
      <c r="B992" s="171"/>
      <c r="AS992" s="1"/>
    </row>
    <row r="993" ht="15.75" customHeight="1">
      <c r="A993" s="1"/>
      <c r="B993" s="171"/>
      <c r="AS993" s="1"/>
    </row>
    <row r="994" ht="15.75" customHeight="1">
      <c r="A994" s="1"/>
      <c r="B994" s="171"/>
      <c r="AS994" s="1"/>
    </row>
    <row r="995" ht="15.75" customHeight="1">
      <c r="A995" s="1"/>
      <c r="B995" s="171"/>
      <c r="AS995" s="1"/>
    </row>
    <row r="996" ht="15.75" customHeight="1">
      <c r="A996" s="1"/>
      <c r="B996" s="171"/>
      <c r="AS996" s="1"/>
    </row>
    <row r="997" ht="15.75" customHeight="1">
      <c r="A997" s="1"/>
      <c r="B997" s="171"/>
      <c r="AS997" s="1"/>
    </row>
    <row r="998" ht="15.75" customHeight="1">
      <c r="A998" s="1"/>
      <c r="B998" s="171"/>
      <c r="AS998" s="1"/>
    </row>
    <row r="999" ht="15.75" customHeight="1">
      <c r="A999" s="1"/>
      <c r="B999" s="171"/>
      <c r="AS999" s="1"/>
    </row>
    <row r="1000" ht="15.75" customHeight="1">
      <c r="A1000" s="1"/>
      <c r="B1000" s="171"/>
      <c r="AS1000" s="1"/>
    </row>
  </sheetData>
  <mergeCells count="9">
    <mergeCell ref="AM7:AM8"/>
    <mergeCell ref="AS7:AS8"/>
    <mergeCell ref="B2:B3"/>
    <mergeCell ref="B5:O5"/>
    <mergeCell ref="C7:O7"/>
    <mergeCell ref="P7:AB7"/>
    <mergeCell ref="AC7:AE7"/>
    <mergeCell ref="AF7:AH7"/>
    <mergeCell ref="AI7:AK7"/>
  </mergeCells>
  <dataValidations>
    <dataValidation type="decimal" operator="greaterThanOrEqual" allowBlank="1" showInputMessage="1" showErrorMessage="1" prompt="Amortissement incorrect - L'amortissement doit être compris entre 1 et 20 ans." sqref="AM9:AM27">
      <formula1>0.0</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3.43"/>
    <col customWidth="1" min="2" max="2" width="35.71"/>
    <col customWidth="1" min="3" max="62" width="11.57"/>
    <col customWidth="1" min="63" max="63" width="3.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94" t="s">
        <v>112</v>
      </c>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G2" s="159"/>
      <c r="BH2" s="159"/>
      <c r="BI2" s="159"/>
      <c r="BJ2" s="159"/>
      <c r="BK2" s="159"/>
    </row>
    <row r="3">
      <c r="A3" s="1"/>
      <c r="B3" s="95"/>
      <c r="C3" s="194"/>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row>
    <row r="4">
      <c r="A4" s="1"/>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row>
    <row r="5" ht="25.5" customHeight="1">
      <c r="A5" s="1"/>
      <c r="B5" s="195" t="s">
        <v>113</v>
      </c>
      <c r="C5" s="58"/>
      <c r="D5" s="58"/>
      <c r="E5" s="58"/>
      <c r="F5" s="58"/>
      <c r="G5" s="58"/>
      <c r="H5" s="58"/>
      <c r="I5" s="58"/>
      <c r="J5" s="58"/>
      <c r="K5" s="58"/>
      <c r="L5" s="58"/>
      <c r="M5" s="58"/>
      <c r="N5" s="58"/>
      <c r="O5" s="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row>
    <row r="6">
      <c r="A6" s="1"/>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row>
    <row r="7">
      <c r="A7" s="1"/>
      <c r="B7" s="196"/>
      <c r="C7" s="179" t="s">
        <v>77</v>
      </c>
      <c r="D7" s="58"/>
      <c r="E7" s="58"/>
      <c r="F7" s="58"/>
      <c r="G7" s="58"/>
      <c r="H7" s="58"/>
      <c r="I7" s="58"/>
      <c r="J7" s="58"/>
      <c r="K7" s="58"/>
      <c r="L7" s="58"/>
      <c r="M7" s="58"/>
      <c r="N7" s="59"/>
      <c r="O7" s="179" t="s">
        <v>78</v>
      </c>
      <c r="P7" s="58"/>
      <c r="Q7" s="58"/>
      <c r="R7" s="58"/>
      <c r="S7" s="58"/>
      <c r="T7" s="58"/>
      <c r="U7" s="58"/>
      <c r="V7" s="58"/>
      <c r="W7" s="58"/>
      <c r="X7" s="58"/>
      <c r="Y7" s="58"/>
      <c r="Z7" s="59"/>
      <c r="AA7" s="179" t="s">
        <v>79</v>
      </c>
      <c r="AB7" s="58"/>
      <c r="AC7" s="58"/>
      <c r="AD7" s="58"/>
      <c r="AE7" s="58"/>
      <c r="AF7" s="58"/>
      <c r="AG7" s="58"/>
      <c r="AH7" s="58"/>
      <c r="AI7" s="58"/>
      <c r="AJ7" s="58"/>
      <c r="AK7" s="58"/>
      <c r="AL7" s="59"/>
      <c r="AM7" s="179" t="s">
        <v>80</v>
      </c>
      <c r="AN7" s="58"/>
      <c r="AO7" s="58"/>
      <c r="AP7" s="58"/>
      <c r="AQ7" s="58"/>
      <c r="AR7" s="58"/>
      <c r="AS7" s="58"/>
      <c r="AT7" s="58"/>
      <c r="AU7" s="58"/>
      <c r="AV7" s="58"/>
      <c r="AW7" s="58"/>
      <c r="AX7" s="59"/>
      <c r="AY7" s="179" t="s">
        <v>81</v>
      </c>
      <c r="AZ7" s="58"/>
      <c r="BA7" s="58"/>
      <c r="BB7" s="58"/>
      <c r="BC7" s="58"/>
      <c r="BD7" s="58"/>
      <c r="BE7" s="58"/>
      <c r="BF7" s="58"/>
      <c r="BG7" s="58"/>
      <c r="BH7" s="58"/>
      <c r="BI7" s="58"/>
      <c r="BJ7" s="59"/>
      <c r="BK7" s="159"/>
    </row>
    <row r="8">
      <c r="A8" s="1"/>
      <c r="B8" s="113" t="s">
        <v>114</v>
      </c>
      <c r="C8" s="96">
        <f>Config!$C$7</f>
        <v>45505</v>
      </c>
      <c r="D8" s="96">
        <f t="shared" ref="D8:BJ8" si="1">DATE(YEAR(C8),MONTH(C8)+1,DAY(C8))</f>
        <v>45536</v>
      </c>
      <c r="E8" s="96">
        <f t="shared" si="1"/>
        <v>45566</v>
      </c>
      <c r="F8" s="96">
        <f t="shared" si="1"/>
        <v>45597</v>
      </c>
      <c r="G8" s="96">
        <f t="shared" si="1"/>
        <v>45627</v>
      </c>
      <c r="H8" s="96">
        <f t="shared" si="1"/>
        <v>45658</v>
      </c>
      <c r="I8" s="96">
        <f t="shared" si="1"/>
        <v>45689</v>
      </c>
      <c r="J8" s="96">
        <f t="shared" si="1"/>
        <v>45717</v>
      </c>
      <c r="K8" s="96">
        <f t="shared" si="1"/>
        <v>45748</v>
      </c>
      <c r="L8" s="96">
        <f t="shared" si="1"/>
        <v>45778</v>
      </c>
      <c r="M8" s="96">
        <f t="shared" si="1"/>
        <v>45809</v>
      </c>
      <c r="N8" s="96">
        <f t="shared" si="1"/>
        <v>45839</v>
      </c>
      <c r="O8" s="96">
        <f t="shared" si="1"/>
        <v>45870</v>
      </c>
      <c r="P8" s="96">
        <f t="shared" si="1"/>
        <v>45901</v>
      </c>
      <c r="Q8" s="96">
        <f t="shared" si="1"/>
        <v>45931</v>
      </c>
      <c r="R8" s="96">
        <f t="shared" si="1"/>
        <v>45962</v>
      </c>
      <c r="S8" s="96">
        <f t="shared" si="1"/>
        <v>45992</v>
      </c>
      <c r="T8" s="96">
        <f t="shared" si="1"/>
        <v>46023</v>
      </c>
      <c r="U8" s="96">
        <f t="shared" si="1"/>
        <v>46054</v>
      </c>
      <c r="V8" s="96">
        <f t="shared" si="1"/>
        <v>46082</v>
      </c>
      <c r="W8" s="96">
        <f t="shared" si="1"/>
        <v>46113</v>
      </c>
      <c r="X8" s="96">
        <f t="shared" si="1"/>
        <v>46143</v>
      </c>
      <c r="Y8" s="96">
        <f t="shared" si="1"/>
        <v>46174</v>
      </c>
      <c r="Z8" s="96">
        <f t="shared" si="1"/>
        <v>46204</v>
      </c>
      <c r="AA8" s="96">
        <f t="shared" si="1"/>
        <v>46235</v>
      </c>
      <c r="AB8" s="96">
        <f t="shared" si="1"/>
        <v>46266</v>
      </c>
      <c r="AC8" s="96">
        <f t="shared" si="1"/>
        <v>46296</v>
      </c>
      <c r="AD8" s="96">
        <f t="shared" si="1"/>
        <v>46327</v>
      </c>
      <c r="AE8" s="96">
        <f t="shared" si="1"/>
        <v>46357</v>
      </c>
      <c r="AF8" s="96">
        <f t="shared" si="1"/>
        <v>46388</v>
      </c>
      <c r="AG8" s="96">
        <f t="shared" si="1"/>
        <v>46419</v>
      </c>
      <c r="AH8" s="96">
        <f t="shared" si="1"/>
        <v>46447</v>
      </c>
      <c r="AI8" s="96">
        <f t="shared" si="1"/>
        <v>46478</v>
      </c>
      <c r="AJ8" s="96">
        <f t="shared" si="1"/>
        <v>46508</v>
      </c>
      <c r="AK8" s="96">
        <f t="shared" si="1"/>
        <v>46539</v>
      </c>
      <c r="AL8" s="96">
        <f t="shared" si="1"/>
        <v>46569</v>
      </c>
      <c r="AM8" s="96">
        <f t="shared" si="1"/>
        <v>46600</v>
      </c>
      <c r="AN8" s="96">
        <f t="shared" si="1"/>
        <v>46631</v>
      </c>
      <c r="AO8" s="96">
        <f t="shared" si="1"/>
        <v>46661</v>
      </c>
      <c r="AP8" s="96">
        <f t="shared" si="1"/>
        <v>46692</v>
      </c>
      <c r="AQ8" s="96">
        <f t="shared" si="1"/>
        <v>46722</v>
      </c>
      <c r="AR8" s="96">
        <f t="shared" si="1"/>
        <v>46753</v>
      </c>
      <c r="AS8" s="96">
        <f t="shared" si="1"/>
        <v>46784</v>
      </c>
      <c r="AT8" s="96">
        <f t="shared" si="1"/>
        <v>46813</v>
      </c>
      <c r="AU8" s="96">
        <f t="shared" si="1"/>
        <v>46844</v>
      </c>
      <c r="AV8" s="96">
        <f t="shared" si="1"/>
        <v>46874</v>
      </c>
      <c r="AW8" s="96">
        <f t="shared" si="1"/>
        <v>46905</v>
      </c>
      <c r="AX8" s="96">
        <f t="shared" si="1"/>
        <v>46935</v>
      </c>
      <c r="AY8" s="96">
        <f t="shared" si="1"/>
        <v>46966</v>
      </c>
      <c r="AZ8" s="96">
        <f t="shared" si="1"/>
        <v>46997</v>
      </c>
      <c r="BA8" s="96">
        <f t="shared" si="1"/>
        <v>47027</v>
      </c>
      <c r="BB8" s="96">
        <f t="shared" si="1"/>
        <v>47058</v>
      </c>
      <c r="BC8" s="96">
        <f t="shared" si="1"/>
        <v>47088</v>
      </c>
      <c r="BD8" s="96">
        <f t="shared" si="1"/>
        <v>47119</v>
      </c>
      <c r="BE8" s="96">
        <f t="shared" si="1"/>
        <v>47150</v>
      </c>
      <c r="BF8" s="96">
        <f t="shared" si="1"/>
        <v>47178</v>
      </c>
      <c r="BG8" s="96">
        <f t="shared" si="1"/>
        <v>47209</v>
      </c>
      <c r="BH8" s="96">
        <f t="shared" si="1"/>
        <v>47239</v>
      </c>
      <c r="BI8" s="96">
        <f t="shared" si="1"/>
        <v>47270</v>
      </c>
      <c r="BJ8" s="96">
        <f t="shared" si="1"/>
        <v>47300</v>
      </c>
      <c r="BK8" s="159"/>
    </row>
    <row r="9">
      <c r="A9" s="1"/>
      <c r="B9" s="76" t="str">
        <f>Config!$B$14</f>
        <v> Abonnement Basique</v>
      </c>
      <c r="C9" s="197"/>
      <c r="D9" s="197"/>
      <c r="E9" s="197">
        <v>30.0</v>
      </c>
      <c r="F9" s="197">
        <v>50.0</v>
      </c>
      <c r="G9" s="197">
        <v>75.0</v>
      </c>
      <c r="H9" s="197">
        <v>100.0</v>
      </c>
      <c r="I9" s="197">
        <f t="shared" ref="I9:O9" si="2">H9*1.1</f>
        <v>110</v>
      </c>
      <c r="J9" s="197">
        <f t="shared" si="2"/>
        <v>121</v>
      </c>
      <c r="K9" s="197">
        <f t="shared" si="2"/>
        <v>133.1</v>
      </c>
      <c r="L9" s="197">
        <f t="shared" si="2"/>
        <v>146.41</v>
      </c>
      <c r="M9" s="197">
        <f t="shared" si="2"/>
        <v>161.051</v>
      </c>
      <c r="N9" s="197">
        <f t="shared" si="2"/>
        <v>177.1561</v>
      </c>
      <c r="O9" s="197">
        <f t="shared" si="2"/>
        <v>194.87171</v>
      </c>
      <c r="P9" s="197">
        <f t="shared" ref="P9:AK9" si="3">O9*1.25</f>
        <v>243.5896375</v>
      </c>
      <c r="Q9" s="197">
        <f t="shared" si="3"/>
        <v>304.4870469</v>
      </c>
      <c r="R9" s="197">
        <f t="shared" si="3"/>
        <v>380.6088086</v>
      </c>
      <c r="S9" s="197">
        <f t="shared" si="3"/>
        <v>475.7610107</v>
      </c>
      <c r="T9" s="197">
        <f t="shared" si="3"/>
        <v>594.7012634</v>
      </c>
      <c r="U9" s="197">
        <f t="shared" si="3"/>
        <v>743.3765793</v>
      </c>
      <c r="V9" s="197">
        <f t="shared" si="3"/>
        <v>929.2207241</v>
      </c>
      <c r="W9" s="197">
        <f t="shared" si="3"/>
        <v>1161.525905</v>
      </c>
      <c r="X9" s="197">
        <f t="shared" si="3"/>
        <v>1451.907381</v>
      </c>
      <c r="Y9" s="197">
        <f t="shared" si="3"/>
        <v>1814.884227</v>
      </c>
      <c r="Z9" s="197">
        <f t="shared" si="3"/>
        <v>2268.605283</v>
      </c>
      <c r="AA9" s="197">
        <f t="shared" si="3"/>
        <v>2835.756604</v>
      </c>
      <c r="AB9" s="197">
        <f t="shared" si="3"/>
        <v>3544.695755</v>
      </c>
      <c r="AC9" s="197">
        <f t="shared" si="3"/>
        <v>4430.869694</v>
      </c>
      <c r="AD9" s="197">
        <f t="shared" si="3"/>
        <v>5538.587118</v>
      </c>
      <c r="AE9" s="197">
        <f t="shared" si="3"/>
        <v>6923.233897</v>
      </c>
      <c r="AF9" s="197">
        <f t="shared" si="3"/>
        <v>8654.042372</v>
      </c>
      <c r="AG9" s="197">
        <f t="shared" si="3"/>
        <v>10817.55296</v>
      </c>
      <c r="AH9" s="197">
        <f t="shared" si="3"/>
        <v>13521.94121</v>
      </c>
      <c r="AI9" s="197">
        <f t="shared" si="3"/>
        <v>16902.42651</v>
      </c>
      <c r="AJ9" s="197">
        <f t="shared" si="3"/>
        <v>21128.03313</v>
      </c>
      <c r="AK9" s="197">
        <f t="shared" si="3"/>
        <v>26410.04142</v>
      </c>
      <c r="AL9" s="197">
        <v>10000.0</v>
      </c>
      <c r="AM9" s="197">
        <v>12000.0</v>
      </c>
      <c r="AN9" s="197">
        <v>12000.0</v>
      </c>
      <c r="AO9" s="197">
        <v>12000.0</v>
      </c>
      <c r="AP9" s="197">
        <v>15000.0</v>
      </c>
      <c r="AQ9" s="197">
        <v>15000.0</v>
      </c>
      <c r="AR9" s="197">
        <v>15000.0</v>
      </c>
      <c r="AS9" s="197">
        <v>17000.0</v>
      </c>
      <c r="AT9" s="197">
        <v>17000.0</v>
      </c>
      <c r="AU9" s="197">
        <v>17000.0</v>
      </c>
      <c r="AV9" s="197">
        <v>20000.0</v>
      </c>
      <c r="AW9" s="197">
        <v>20000.0</v>
      </c>
      <c r="AX9" s="197">
        <v>20000.0</v>
      </c>
      <c r="AY9" s="197">
        <v>25000.0</v>
      </c>
      <c r="AZ9" s="197">
        <v>25000.0</v>
      </c>
      <c r="BA9" s="197">
        <v>25000.0</v>
      </c>
      <c r="BB9" s="197">
        <v>25000.0</v>
      </c>
      <c r="BC9" s="197">
        <v>25000.0</v>
      </c>
      <c r="BD9" s="197">
        <v>25000.0</v>
      </c>
      <c r="BE9" s="197">
        <v>30000.0</v>
      </c>
      <c r="BF9" s="197">
        <v>30000.0</v>
      </c>
      <c r="BG9" s="197">
        <v>30000.0</v>
      </c>
      <c r="BH9" s="197">
        <v>30000.0</v>
      </c>
      <c r="BI9" s="197">
        <v>30000.0</v>
      </c>
      <c r="BJ9" s="197">
        <v>30000.0</v>
      </c>
      <c r="BK9" s="159"/>
    </row>
    <row r="10">
      <c r="A10" s="1"/>
      <c r="B10" s="76" t="str">
        <f>Config!$B$15</f>
        <v>Abonnement Premium</v>
      </c>
      <c r="C10" s="197"/>
      <c r="D10" s="197"/>
      <c r="E10" s="197">
        <v>50.0</v>
      </c>
      <c r="F10" s="197">
        <v>100.0</v>
      </c>
      <c r="G10" s="197">
        <v>200.0</v>
      </c>
      <c r="H10" s="197">
        <v>500.0</v>
      </c>
      <c r="I10" s="197">
        <v>800.0</v>
      </c>
      <c r="J10" s="197">
        <v>1000.0</v>
      </c>
      <c r="K10" s="197">
        <v>1200.0</v>
      </c>
      <c r="L10" s="197">
        <v>1200.0</v>
      </c>
      <c r="M10" s="197">
        <v>1500.0</v>
      </c>
      <c r="N10" s="197">
        <v>1500.0</v>
      </c>
      <c r="O10" s="197">
        <v>2000.0</v>
      </c>
      <c r="P10" s="197">
        <v>2200.0</v>
      </c>
      <c r="Q10" s="197">
        <v>2500.0</v>
      </c>
      <c r="R10" s="197">
        <v>2600.0</v>
      </c>
      <c r="S10" s="197">
        <v>2700.0</v>
      </c>
      <c r="T10" s="197">
        <v>2900.0</v>
      </c>
      <c r="U10" s="197">
        <v>3000.0</v>
      </c>
      <c r="V10" s="197">
        <v>3200.0</v>
      </c>
      <c r="W10" s="197">
        <v>3400.0</v>
      </c>
      <c r="X10" s="197">
        <v>3500.0</v>
      </c>
      <c r="Y10" s="197">
        <v>3600.0</v>
      </c>
      <c r="Z10" s="197">
        <v>3750.0</v>
      </c>
      <c r="AA10" s="197">
        <v>3900.0</v>
      </c>
      <c r="AB10" s="197">
        <v>4000.0</v>
      </c>
      <c r="AC10" s="197">
        <v>4000.0</v>
      </c>
      <c r="AD10" s="197">
        <v>4000.0</v>
      </c>
      <c r="AE10" s="197">
        <v>4000.0</v>
      </c>
      <c r="AF10" s="197">
        <v>4000.0</v>
      </c>
      <c r="AG10" s="197">
        <v>4000.0</v>
      </c>
      <c r="AH10" s="197">
        <v>4000.0</v>
      </c>
      <c r="AI10" s="197">
        <v>4000.0</v>
      </c>
      <c r="AJ10" s="197">
        <v>4000.0</v>
      </c>
      <c r="AK10" s="197">
        <v>4000.0</v>
      </c>
      <c r="AL10" s="197">
        <v>4000.0</v>
      </c>
      <c r="AM10" s="197">
        <v>7000.0</v>
      </c>
      <c r="AN10" s="197">
        <v>7000.0</v>
      </c>
      <c r="AO10" s="197">
        <v>7000.0</v>
      </c>
      <c r="AP10" s="197">
        <v>7000.0</v>
      </c>
      <c r="AQ10" s="197">
        <v>7000.0</v>
      </c>
      <c r="AR10" s="197">
        <v>7000.0</v>
      </c>
      <c r="AS10" s="197">
        <v>10000.0</v>
      </c>
      <c r="AT10" s="197">
        <v>10000.0</v>
      </c>
      <c r="AU10" s="197">
        <v>10000.0</v>
      </c>
      <c r="AV10" s="197">
        <v>10000.0</v>
      </c>
      <c r="AW10" s="197">
        <v>10000.0</v>
      </c>
      <c r="AX10" s="197">
        <v>10000.0</v>
      </c>
      <c r="AY10" s="197">
        <v>15000.0</v>
      </c>
      <c r="AZ10" s="197">
        <v>15000.0</v>
      </c>
      <c r="BA10" s="197">
        <v>15000.0</v>
      </c>
      <c r="BB10" s="197">
        <v>15000.0</v>
      </c>
      <c r="BC10" s="197">
        <v>15000.0</v>
      </c>
      <c r="BD10" s="197">
        <v>15000.0</v>
      </c>
      <c r="BE10" s="197">
        <v>20000.0</v>
      </c>
      <c r="BF10" s="197">
        <v>20000.0</v>
      </c>
      <c r="BG10" s="197">
        <v>20000.0</v>
      </c>
      <c r="BH10" s="197">
        <v>20000.0</v>
      </c>
      <c r="BI10" s="197">
        <v>20000.0</v>
      </c>
      <c r="BJ10" s="197">
        <v>20000.0</v>
      </c>
      <c r="BK10" s="159"/>
    </row>
    <row r="11">
      <c r="A11" s="1"/>
      <c r="B11" s="76" t="str">
        <f>Config!$B$16</f>
        <v>Conseil Personnalisé</v>
      </c>
      <c r="C11" s="197"/>
      <c r="D11" s="198"/>
      <c r="E11" s="198"/>
      <c r="F11" s="198"/>
      <c r="G11" s="198"/>
      <c r="H11" s="197">
        <v>600.0</v>
      </c>
      <c r="I11" s="197">
        <v>600.0</v>
      </c>
      <c r="J11" s="197">
        <v>600.0</v>
      </c>
      <c r="K11" s="197">
        <v>600.0</v>
      </c>
      <c r="L11" s="197">
        <v>600.0</v>
      </c>
      <c r="M11" s="197">
        <v>600.0</v>
      </c>
      <c r="N11" s="197">
        <v>600.0</v>
      </c>
      <c r="O11" s="197">
        <v>900.0</v>
      </c>
      <c r="P11" s="197">
        <v>900.0</v>
      </c>
      <c r="Q11" s="197">
        <v>900.0</v>
      </c>
      <c r="R11" s="197">
        <v>900.0</v>
      </c>
      <c r="S11" s="197">
        <v>900.0</v>
      </c>
      <c r="T11" s="197">
        <v>900.0</v>
      </c>
      <c r="U11" s="197">
        <v>900.0</v>
      </c>
      <c r="V11" s="197">
        <v>900.0</v>
      </c>
      <c r="W11" s="197">
        <v>900.0</v>
      </c>
      <c r="X11" s="197">
        <v>900.0</v>
      </c>
      <c r="Y11" s="197">
        <v>900.0</v>
      </c>
      <c r="Z11" s="197">
        <v>900.0</v>
      </c>
      <c r="AA11" s="197">
        <v>1500.0</v>
      </c>
      <c r="AB11" s="197">
        <v>1500.0</v>
      </c>
      <c r="AC11" s="197">
        <v>1500.0</v>
      </c>
      <c r="AD11" s="197">
        <v>1500.0</v>
      </c>
      <c r="AE11" s="197">
        <v>1500.0</v>
      </c>
      <c r="AF11" s="197">
        <v>1500.0</v>
      </c>
      <c r="AG11" s="197">
        <v>1500.0</v>
      </c>
      <c r="AH11" s="197">
        <v>1500.0</v>
      </c>
      <c r="AI11" s="197">
        <v>1500.0</v>
      </c>
      <c r="AJ11" s="197">
        <v>1500.0</v>
      </c>
      <c r="AK11" s="197">
        <v>1500.0</v>
      </c>
      <c r="AL11" s="197">
        <v>1500.0</v>
      </c>
      <c r="AM11" s="197">
        <v>1500.0</v>
      </c>
      <c r="AN11" s="197">
        <v>1500.0</v>
      </c>
      <c r="AO11" s="197">
        <v>1500.0</v>
      </c>
      <c r="AP11" s="197">
        <v>1500.0</v>
      </c>
      <c r="AQ11" s="197">
        <v>1500.0</v>
      </c>
      <c r="AR11" s="197">
        <v>1500.0</v>
      </c>
      <c r="AS11" s="197">
        <v>1500.0</v>
      </c>
      <c r="AT11" s="197">
        <v>1500.0</v>
      </c>
      <c r="AU11" s="197">
        <v>1500.0</v>
      </c>
      <c r="AV11" s="197">
        <v>1500.0</v>
      </c>
      <c r="AW11" s="197">
        <v>1500.0</v>
      </c>
      <c r="AX11" s="197">
        <v>1500.0</v>
      </c>
      <c r="AY11" s="197">
        <v>1500.0</v>
      </c>
      <c r="AZ11" s="197">
        <v>1500.0</v>
      </c>
      <c r="BA11" s="197">
        <v>1500.0</v>
      </c>
      <c r="BB11" s="197">
        <v>1500.0</v>
      </c>
      <c r="BC11" s="197">
        <v>1500.0</v>
      </c>
      <c r="BD11" s="197">
        <v>1500.0</v>
      </c>
      <c r="BE11" s="197">
        <v>1500.0</v>
      </c>
      <c r="BF11" s="197">
        <v>1500.0</v>
      </c>
      <c r="BG11" s="197">
        <v>1500.0</v>
      </c>
      <c r="BH11" s="197">
        <v>1500.0</v>
      </c>
      <c r="BI11" s="197">
        <v>1500.0</v>
      </c>
      <c r="BJ11" s="197">
        <v>1500.0</v>
      </c>
      <c r="BK11" s="159"/>
    </row>
    <row r="12">
      <c r="A12" s="1"/>
      <c r="B12" s="76" t="str">
        <f>Config!$B$17</f>
        <v>Plateforme de Marché en Ligne</v>
      </c>
      <c r="C12" s="198"/>
      <c r="D12" s="198"/>
      <c r="E12" s="198"/>
      <c r="F12" s="198"/>
      <c r="G12" s="198"/>
      <c r="H12" s="197"/>
      <c r="I12" s="197"/>
      <c r="J12" s="197"/>
      <c r="K12" s="197"/>
      <c r="L12" s="197"/>
      <c r="M12" s="197"/>
      <c r="N12" s="197"/>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8"/>
      <c r="AN12" s="198"/>
      <c r="AO12" s="198"/>
      <c r="AP12" s="198"/>
      <c r="AQ12" s="198"/>
      <c r="AR12" s="198"/>
      <c r="AS12" s="198"/>
      <c r="AT12" s="198"/>
      <c r="AU12" s="198"/>
      <c r="AV12" s="198"/>
      <c r="AW12" s="198"/>
      <c r="AX12" s="198"/>
      <c r="AY12" s="198"/>
      <c r="AZ12" s="198"/>
      <c r="BA12" s="198"/>
      <c r="BB12" s="198"/>
      <c r="BC12" s="198"/>
      <c r="BD12" s="198"/>
      <c r="BE12" s="198"/>
      <c r="BF12" s="198"/>
      <c r="BG12" s="198"/>
      <c r="BH12" s="198"/>
      <c r="BI12" s="198"/>
      <c r="BJ12" s="198"/>
      <c r="BK12" s="159"/>
    </row>
    <row r="13">
      <c r="A13" s="1"/>
      <c r="B13" s="76" t="str">
        <f>Config!$B$18</f>
        <v>Formations et Ateliers</v>
      </c>
      <c r="C13" s="198"/>
      <c r="D13" s="198"/>
      <c r="E13" s="198"/>
      <c r="F13" s="198"/>
      <c r="G13" s="198"/>
      <c r="H13" s="197"/>
      <c r="I13" s="197"/>
      <c r="J13" s="197"/>
      <c r="K13" s="197"/>
      <c r="L13" s="197"/>
      <c r="M13" s="197"/>
      <c r="N13" s="197"/>
      <c r="O13" s="197"/>
      <c r="P13" s="197"/>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8"/>
      <c r="AN13" s="198"/>
      <c r="AO13" s="198"/>
      <c r="AP13" s="198"/>
      <c r="AQ13" s="198"/>
      <c r="AR13" s="198"/>
      <c r="AS13" s="198"/>
      <c r="AT13" s="198"/>
      <c r="AU13" s="198"/>
      <c r="AV13" s="198"/>
      <c r="AW13" s="198"/>
      <c r="AX13" s="198"/>
      <c r="AY13" s="198"/>
      <c r="AZ13" s="198"/>
      <c r="BA13" s="198"/>
      <c r="BB13" s="198"/>
      <c r="BC13" s="198"/>
      <c r="BD13" s="198"/>
      <c r="BE13" s="198"/>
      <c r="BF13" s="198"/>
      <c r="BG13" s="198"/>
      <c r="BH13" s="198"/>
      <c r="BI13" s="198"/>
      <c r="BJ13" s="198"/>
      <c r="BK13" s="159"/>
    </row>
    <row r="14">
      <c r="A14" s="1"/>
      <c r="B14" s="76" t="str">
        <f>Config!$B$19</f>
        <v>Commission ventes 2%</v>
      </c>
      <c r="C14" s="198"/>
      <c r="D14" s="198"/>
      <c r="E14" s="198"/>
      <c r="F14" s="198"/>
      <c r="G14" s="198"/>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8"/>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8"/>
      <c r="BK14" s="159"/>
    </row>
    <row r="15">
      <c r="A15" s="1"/>
      <c r="B15" s="76" t="str">
        <f>Config!$B$20</f>
        <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8"/>
      <c r="BK15" s="159"/>
    </row>
    <row r="16">
      <c r="A16" s="1"/>
      <c r="B16" s="76" t="str">
        <f>Config!$B$21</f>
        <v/>
      </c>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59"/>
    </row>
    <row r="17">
      <c r="A17" s="1"/>
      <c r="B17" s="76" t="str">
        <f>Config!$B$22</f>
        <v/>
      </c>
      <c r="C17" s="198"/>
      <c r="D17" s="198"/>
      <c r="E17" s="198"/>
      <c r="F17" s="198"/>
      <c r="G17" s="198"/>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198"/>
      <c r="BK17" s="159"/>
    </row>
    <row r="18">
      <c r="A18" s="1"/>
      <c r="B18" s="76" t="str">
        <f>Config!$B$23</f>
        <v/>
      </c>
      <c r="C18" s="198"/>
      <c r="D18" s="198"/>
      <c r="E18" s="198"/>
      <c r="F18" s="198"/>
      <c r="G18" s="198"/>
      <c r="H18" s="198"/>
      <c r="I18" s="198"/>
      <c r="J18" s="198"/>
      <c r="K18" s="198"/>
      <c r="L18" s="198"/>
      <c r="M18" s="198"/>
      <c r="N18" s="198"/>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8"/>
      <c r="BK18" s="159"/>
    </row>
    <row r="19">
      <c r="A19" s="1"/>
      <c r="B19" s="76" t="str">
        <f>Config!$B$24</f>
        <v/>
      </c>
      <c r="C19" s="198"/>
      <c r="D19" s="198"/>
      <c r="E19" s="198"/>
      <c r="F19" s="198"/>
      <c r="G19" s="198"/>
      <c r="H19" s="198"/>
      <c r="I19" s="198"/>
      <c r="J19" s="198"/>
      <c r="K19" s="198"/>
      <c r="L19" s="198"/>
      <c r="M19" s="198"/>
      <c r="N19" s="198"/>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8"/>
      <c r="BK19" s="159"/>
    </row>
    <row r="20">
      <c r="A20" s="1"/>
      <c r="B20" s="76" t="str">
        <f>Config!$B$25</f>
        <v/>
      </c>
      <c r="C20" s="198"/>
      <c r="D20" s="198"/>
      <c r="E20" s="198"/>
      <c r="F20" s="198"/>
      <c r="G20" s="198"/>
      <c r="H20" s="198"/>
      <c r="I20" s="198"/>
      <c r="J20" s="198"/>
      <c r="K20" s="198"/>
      <c r="L20" s="198"/>
      <c r="M20" s="198"/>
      <c r="N20" s="198"/>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8"/>
      <c r="BK20" s="159"/>
    </row>
    <row r="21" ht="15.75" customHeight="1">
      <c r="A21" s="1"/>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7">
    <mergeCell ref="B2:B3"/>
    <mergeCell ref="B5:O5"/>
    <mergeCell ref="C7:N7"/>
    <mergeCell ref="O7:Z7"/>
    <mergeCell ref="AA7:AL7"/>
    <mergeCell ref="AM7:AX7"/>
    <mergeCell ref="AY7:BJ7"/>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57"/>
    <col customWidth="1" min="2" max="3" width="8.86"/>
    <col customWidth="1" min="4" max="8" width="13.86"/>
    <col customWidth="1" min="9" max="9" width="3.57"/>
    <col customWidth="1" min="10" max="10" width="7.57"/>
    <col customWidth="1" min="11" max="11" width="13.43"/>
    <col customWidth="1" min="12" max="12" width="11.57"/>
    <col customWidth="1" min="13" max="13" width="12.57"/>
    <col customWidth="1" min="14" max="14" width="15.29"/>
    <col customWidth="1" min="15" max="15" width="12.0"/>
    <col customWidth="1" min="16" max="16" width="7.86"/>
    <col customWidth="1" min="17" max="17" width="7.29"/>
    <col customWidth="1" min="18" max="18" width="6.71"/>
    <col customWidth="1" min="19" max="19" width="7.29"/>
    <col customWidth="1" min="20" max="20" width="5.14"/>
    <col customWidth="1" min="21" max="21" width="7.29"/>
    <col customWidth="1" min="22" max="22" width="3.43"/>
    <col customWidth="1" min="23"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99" t="s">
        <v>115</v>
      </c>
      <c r="C2" s="200"/>
      <c r="D2" s="200"/>
      <c r="E2" s="201"/>
      <c r="F2" s="159"/>
      <c r="G2" s="159"/>
      <c r="H2" s="159"/>
      <c r="I2" s="159"/>
      <c r="J2" s="159"/>
      <c r="K2" s="159"/>
      <c r="L2" s="159"/>
      <c r="M2" s="159"/>
      <c r="N2" s="159"/>
      <c r="O2" s="159"/>
      <c r="P2" s="159"/>
      <c r="Q2" s="159"/>
      <c r="R2" s="159"/>
      <c r="S2" s="159"/>
      <c r="T2" s="159"/>
      <c r="U2" s="159"/>
      <c r="V2" s="159"/>
    </row>
    <row r="3">
      <c r="A3" s="1"/>
      <c r="B3" s="202"/>
      <c r="C3" s="153"/>
      <c r="D3" s="153"/>
      <c r="E3" s="154"/>
      <c r="F3" s="159"/>
      <c r="G3" s="159"/>
      <c r="H3" s="159"/>
      <c r="I3" s="159"/>
      <c r="J3" s="159"/>
      <c r="K3" s="159"/>
      <c r="L3" s="159"/>
      <c r="M3" s="159"/>
      <c r="N3" s="159"/>
      <c r="O3" s="159"/>
      <c r="P3" s="159"/>
      <c r="Q3" s="159"/>
      <c r="R3" s="203"/>
      <c r="S3" s="203"/>
      <c r="T3" s="159"/>
      <c r="U3" s="159"/>
      <c r="V3" s="159"/>
      <c r="W3" s="1"/>
      <c r="X3" s="1"/>
      <c r="Y3" s="1"/>
      <c r="Z3" s="1"/>
    </row>
    <row r="4">
      <c r="A4" s="1"/>
      <c r="B4" s="159"/>
      <c r="C4" s="159"/>
      <c r="D4" s="159"/>
      <c r="E4" s="159"/>
      <c r="F4" s="159"/>
      <c r="G4" s="159"/>
      <c r="H4" s="159"/>
      <c r="I4" s="159"/>
      <c r="J4" s="159"/>
      <c r="K4" s="159"/>
      <c r="L4" s="159"/>
      <c r="M4" s="159"/>
      <c r="N4" s="159"/>
      <c r="O4" s="159"/>
      <c r="P4" s="159"/>
      <c r="Q4" s="159"/>
      <c r="R4" s="159"/>
      <c r="S4" s="159"/>
      <c r="T4" s="159"/>
      <c r="U4" s="159"/>
      <c r="V4" s="159"/>
      <c r="W4" s="1"/>
      <c r="X4" s="1"/>
      <c r="Y4" s="1"/>
      <c r="Z4" s="1"/>
    </row>
    <row r="5">
      <c r="A5" s="1"/>
      <c r="B5" s="204" t="s">
        <v>116</v>
      </c>
      <c r="C5" s="58"/>
      <c r="D5" s="58"/>
      <c r="E5" s="58"/>
      <c r="F5" s="58"/>
      <c r="G5" s="58"/>
      <c r="H5" s="58"/>
      <c r="I5" s="58"/>
      <c r="J5" s="58"/>
      <c r="K5" s="58"/>
      <c r="L5" s="58"/>
      <c r="M5" s="58"/>
      <c r="N5" s="58"/>
      <c r="O5" s="58"/>
      <c r="P5" s="58"/>
      <c r="Q5" s="58"/>
      <c r="R5" s="58"/>
      <c r="S5" s="58"/>
      <c r="T5" s="58"/>
      <c r="U5" s="59"/>
      <c r="V5" s="159"/>
      <c r="W5" s="1"/>
      <c r="X5" s="1"/>
      <c r="Y5" s="1"/>
      <c r="Z5" s="1"/>
    </row>
    <row r="6">
      <c r="A6" s="1"/>
      <c r="B6" s="159"/>
      <c r="C6" s="159"/>
      <c r="D6" s="159"/>
      <c r="E6" s="159"/>
      <c r="F6" s="159"/>
      <c r="G6" s="159"/>
      <c r="H6" s="159"/>
      <c r="I6" s="159"/>
      <c r="J6" s="159"/>
      <c r="K6" s="159"/>
      <c r="L6" s="159"/>
      <c r="M6" s="159"/>
      <c r="N6" s="159"/>
      <c r="O6" s="159"/>
      <c r="P6" s="159"/>
      <c r="Q6" s="159"/>
      <c r="R6" s="159"/>
      <c r="S6" s="159"/>
      <c r="T6" s="159"/>
      <c r="U6" s="159"/>
      <c r="V6" s="159"/>
      <c r="W6" s="1"/>
      <c r="X6" s="1"/>
      <c r="Y6" s="1"/>
      <c r="Z6" s="1"/>
    </row>
    <row r="7">
      <c r="A7" s="1"/>
      <c r="B7" s="92" t="s">
        <v>117</v>
      </c>
      <c r="C7" s="58"/>
      <c r="D7" s="58"/>
      <c r="E7" s="58"/>
      <c r="F7" s="58"/>
      <c r="G7" s="58"/>
      <c r="H7" s="59"/>
      <c r="I7" s="159"/>
      <c r="J7" s="92" t="s">
        <v>118</v>
      </c>
      <c r="K7" s="58"/>
      <c r="L7" s="58"/>
      <c r="M7" s="58"/>
      <c r="N7" s="58"/>
      <c r="O7" s="58"/>
      <c r="P7" s="58"/>
      <c r="Q7" s="58"/>
      <c r="R7" s="58"/>
      <c r="S7" s="58"/>
      <c r="T7" s="58"/>
      <c r="U7" s="59"/>
      <c r="V7" s="159"/>
    </row>
    <row r="8">
      <c r="A8" s="1"/>
      <c r="B8" s="159"/>
      <c r="C8" s="159"/>
      <c r="D8" s="159"/>
      <c r="E8" s="159"/>
      <c r="F8" s="159"/>
      <c r="G8" s="159"/>
      <c r="H8" s="159"/>
      <c r="I8" s="159"/>
      <c r="J8" s="159"/>
      <c r="K8" s="159"/>
      <c r="L8" s="159"/>
      <c r="M8" s="159"/>
      <c r="N8" s="159"/>
      <c r="O8" s="159"/>
      <c r="P8" s="159"/>
      <c r="Q8" s="159"/>
      <c r="R8" s="159"/>
      <c r="S8" s="159"/>
      <c r="T8" s="159"/>
      <c r="U8" s="159"/>
      <c r="V8" s="159"/>
    </row>
    <row r="9">
      <c r="A9" s="1"/>
      <c r="B9" s="159"/>
      <c r="C9" s="159"/>
      <c r="D9" s="159"/>
      <c r="E9" s="159"/>
      <c r="F9" s="159"/>
      <c r="G9" s="159"/>
      <c r="H9" s="159"/>
      <c r="I9" s="159"/>
      <c r="J9" s="159"/>
      <c r="K9" s="159"/>
      <c r="L9" s="159"/>
      <c r="M9" s="159"/>
      <c r="N9" s="159"/>
      <c r="O9" s="159"/>
      <c r="P9" s="159"/>
      <c r="Q9" s="159"/>
      <c r="R9" s="159"/>
      <c r="S9" s="159"/>
      <c r="T9" s="159"/>
      <c r="U9" s="159"/>
      <c r="V9" s="159"/>
    </row>
    <row r="10">
      <c r="A10" s="1"/>
      <c r="B10" s="159"/>
      <c r="C10" s="159"/>
      <c r="D10" s="159"/>
      <c r="E10" s="159"/>
      <c r="F10" s="159"/>
      <c r="G10" s="159"/>
      <c r="H10" s="159"/>
      <c r="I10" s="159"/>
      <c r="J10" s="159"/>
      <c r="K10" s="159"/>
      <c r="L10" s="159"/>
      <c r="M10" s="159"/>
      <c r="N10" s="159"/>
      <c r="O10" s="159"/>
      <c r="P10" s="159"/>
      <c r="Q10" s="159"/>
      <c r="R10" s="159"/>
      <c r="S10" s="159"/>
      <c r="T10" s="159"/>
      <c r="U10" s="159"/>
      <c r="V10" s="159"/>
    </row>
    <row r="11">
      <c r="A11" s="1"/>
      <c r="B11" s="159"/>
      <c r="C11" s="159"/>
      <c r="D11" s="159"/>
      <c r="E11" s="159"/>
      <c r="F11" s="159"/>
      <c r="G11" s="159"/>
      <c r="H11" s="159"/>
      <c r="I11" s="159"/>
      <c r="J11" s="159"/>
      <c r="K11" s="159"/>
      <c r="L11" s="159"/>
      <c r="M11" s="159"/>
      <c r="N11" s="159"/>
      <c r="O11" s="159"/>
      <c r="P11" s="159"/>
      <c r="Q11" s="159"/>
      <c r="R11" s="159"/>
      <c r="S11" s="159"/>
      <c r="T11" s="159"/>
      <c r="U11" s="159"/>
      <c r="V11" s="159"/>
    </row>
    <row r="12">
      <c r="A12" s="1"/>
      <c r="B12" s="159"/>
      <c r="C12" s="159"/>
      <c r="D12" s="159"/>
      <c r="E12" s="159"/>
      <c r="F12" s="159"/>
      <c r="G12" s="159"/>
      <c r="H12" s="159"/>
      <c r="I12" s="159"/>
      <c r="J12" s="159"/>
      <c r="K12" s="159"/>
      <c r="L12" s="159"/>
      <c r="M12" s="159"/>
      <c r="N12" s="159"/>
      <c r="O12" s="159"/>
      <c r="P12" s="159"/>
      <c r="Q12" s="159"/>
      <c r="R12" s="159"/>
      <c r="S12" s="159"/>
      <c r="T12" s="159"/>
      <c r="U12" s="159"/>
      <c r="V12" s="159"/>
    </row>
    <row r="13">
      <c r="A13" s="1"/>
      <c r="B13" s="159"/>
      <c r="C13" s="159"/>
      <c r="D13" s="159"/>
      <c r="E13" s="159"/>
      <c r="F13" s="159"/>
      <c r="G13" s="159"/>
      <c r="H13" s="159"/>
      <c r="I13" s="159"/>
      <c r="J13" s="159"/>
      <c r="K13" s="159"/>
      <c r="L13" s="159"/>
      <c r="M13" s="159"/>
      <c r="N13" s="159"/>
      <c r="O13" s="159"/>
      <c r="P13" s="159"/>
      <c r="Q13" s="159"/>
      <c r="R13" s="159"/>
      <c r="S13" s="159"/>
      <c r="T13" s="159"/>
      <c r="U13" s="159"/>
      <c r="V13" s="159"/>
    </row>
    <row r="14">
      <c r="A14" s="1"/>
      <c r="B14" s="159"/>
      <c r="C14" s="159"/>
      <c r="D14" s="159"/>
      <c r="E14" s="159"/>
      <c r="F14" s="159"/>
      <c r="G14" s="159"/>
      <c r="H14" s="159"/>
      <c r="I14" s="159"/>
      <c r="J14" s="159"/>
      <c r="K14" s="159"/>
      <c r="L14" s="159"/>
      <c r="M14" s="159"/>
      <c r="N14" s="159"/>
      <c r="O14" s="159"/>
      <c r="P14" s="159"/>
      <c r="Q14" s="159"/>
      <c r="R14" s="159"/>
      <c r="S14" s="159"/>
      <c r="T14" s="159"/>
      <c r="U14" s="159"/>
      <c r="V14" s="159"/>
    </row>
    <row r="15">
      <c r="A15" s="1"/>
      <c r="B15" s="159"/>
      <c r="C15" s="159"/>
      <c r="D15" s="159"/>
      <c r="E15" s="159"/>
      <c r="F15" s="159"/>
      <c r="G15" s="159"/>
      <c r="H15" s="159"/>
      <c r="I15" s="159"/>
      <c r="J15" s="159"/>
      <c r="K15" s="159"/>
      <c r="L15" s="159"/>
      <c r="M15" s="159"/>
      <c r="N15" s="159"/>
      <c r="O15" s="159"/>
      <c r="P15" s="159"/>
      <c r="Q15" s="159"/>
      <c r="R15" s="159"/>
      <c r="S15" s="159"/>
      <c r="T15" s="159"/>
      <c r="U15" s="159"/>
      <c r="V15" s="159"/>
    </row>
    <row r="16">
      <c r="A16" s="1"/>
      <c r="B16" s="159"/>
      <c r="C16" s="159"/>
      <c r="D16" s="159"/>
      <c r="E16" s="159"/>
      <c r="F16" s="159"/>
      <c r="G16" s="159"/>
      <c r="H16" s="159"/>
      <c r="I16" s="159"/>
      <c r="J16" s="159"/>
      <c r="K16" s="159"/>
      <c r="L16" s="159"/>
      <c r="M16" s="159"/>
      <c r="N16" s="159"/>
      <c r="O16" s="159"/>
      <c r="P16" s="159"/>
      <c r="Q16" s="159"/>
      <c r="R16" s="159"/>
      <c r="S16" s="159"/>
      <c r="T16" s="159"/>
      <c r="U16" s="159"/>
      <c r="V16" s="159"/>
    </row>
    <row r="17">
      <c r="A17" s="1"/>
      <c r="B17" s="159"/>
      <c r="C17" s="159"/>
      <c r="D17" s="159"/>
      <c r="E17" s="159"/>
      <c r="F17" s="159"/>
      <c r="G17" s="159"/>
      <c r="H17" s="159"/>
      <c r="I17" s="159"/>
      <c r="J17" s="159"/>
      <c r="K17" s="159"/>
      <c r="L17" s="159"/>
      <c r="M17" s="159"/>
      <c r="N17" s="159"/>
      <c r="O17" s="159"/>
      <c r="P17" s="159"/>
      <c r="Q17" s="159"/>
      <c r="R17" s="159"/>
      <c r="S17" s="159"/>
      <c r="T17" s="159"/>
      <c r="U17" s="159"/>
      <c r="V17" s="159"/>
    </row>
    <row r="18">
      <c r="A18" s="1"/>
      <c r="B18" s="159"/>
      <c r="C18" s="159"/>
      <c r="D18" s="159"/>
      <c r="E18" s="159"/>
      <c r="F18" s="159"/>
      <c r="G18" s="159"/>
      <c r="H18" s="159"/>
      <c r="I18" s="159"/>
      <c r="J18" s="159"/>
      <c r="K18" s="159"/>
      <c r="L18" s="159"/>
      <c r="M18" s="159"/>
      <c r="N18" s="159"/>
      <c r="O18" s="159"/>
      <c r="P18" s="159"/>
      <c r="Q18" s="159"/>
      <c r="R18" s="159"/>
      <c r="S18" s="159"/>
      <c r="T18" s="159"/>
      <c r="U18" s="159"/>
      <c r="V18" s="159"/>
    </row>
    <row r="19">
      <c r="A19" s="1"/>
      <c r="B19" s="159"/>
      <c r="C19" s="159"/>
      <c r="D19" s="159"/>
      <c r="E19" s="159"/>
      <c r="F19" s="159"/>
      <c r="G19" s="159"/>
      <c r="H19" s="159"/>
      <c r="I19" s="159"/>
      <c r="J19" s="159"/>
      <c r="K19" s="159"/>
      <c r="L19" s="159"/>
      <c r="M19" s="159"/>
      <c r="N19" s="159"/>
      <c r="O19" s="159"/>
      <c r="P19" s="159"/>
      <c r="Q19" s="159"/>
      <c r="R19" s="159"/>
      <c r="S19" s="159"/>
      <c r="T19" s="159"/>
      <c r="U19" s="159"/>
      <c r="V19" s="159"/>
    </row>
    <row r="20">
      <c r="A20" s="1"/>
      <c r="B20" s="159"/>
      <c r="C20" s="159"/>
      <c r="D20" s="159"/>
      <c r="E20" s="159"/>
      <c r="F20" s="159"/>
      <c r="G20" s="159"/>
      <c r="H20" s="159"/>
      <c r="I20" s="159"/>
      <c r="J20" s="159"/>
      <c r="K20" s="159"/>
      <c r="L20" s="159"/>
      <c r="M20" s="159"/>
      <c r="N20" s="159"/>
      <c r="O20" s="159"/>
      <c r="P20" s="159"/>
      <c r="Q20" s="159"/>
      <c r="R20" s="159"/>
      <c r="S20" s="159"/>
      <c r="T20" s="159"/>
      <c r="U20" s="159"/>
      <c r="V20" s="159"/>
      <c r="W20" s="1"/>
      <c r="X20" s="1"/>
      <c r="Y20" s="1"/>
      <c r="Z20" s="1"/>
    </row>
    <row r="21" ht="15.0" customHeight="1">
      <c r="A21" s="1"/>
      <c r="B21" s="92" t="s">
        <v>119</v>
      </c>
      <c r="C21" s="58"/>
      <c r="D21" s="58"/>
      <c r="E21" s="58"/>
      <c r="F21" s="58"/>
      <c r="G21" s="58"/>
      <c r="H21" s="59"/>
      <c r="I21" s="159"/>
      <c r="J21" s="205"/>
      <c r="K21" s="205"/>
      <c r="L21" s="205"/>
      <c r="M21" s="205"/>
      <c r="N21" s="205"/>
      <c r="O21" s="205"/>
      <c r="P21" s="205"/>
      <c r="Q21" s="205"/>
      <c r="R21" s="205"/>
      <c r="S21" s="205"/>
      <c r="T21" s="205"/>
      <c r="U21" s="205"/>
      <c r="V21" s="159"/>
      <c r="W21" s="1"/>
    </row>
    <row r="22" ht="15.0" customHeight="1">
      <c r="A22" s="1"/>
      <c r="B22" s="159"/>
      <c r="C22" s="159"/>
      <c r="D22" s="159"/>
      <c r="E22" s="159"/>
      <c r="F22" s="159"/>
      <c r="G22" s="159"/>
      <c r="H22" s="159"/>
      <c r="I22" s="159"/>
      <c r="J22" s="205"/>
      <c r="K22" s="205"/>
      <c r="L22" s="205"/>
      <c r="M22" s="205"/>
      <c r="N22" s="205"/>
      <c r="O22" s="205"/>
      <c r="P22" s="205"/>
      <c r="Q22" s="205"/>
      <c r="R22" s="205"/>
      <c r="S22" s="205"/>
      <c r="T22" s="205"/>
      <c r="U22" s="205"/>
      <c r="V22" s="206"/>
      <c r="W22" s="31"/>
    </row>
    <row r="23" ht="15.75" customHeight="1">
      <c r="A23" s="1"/>
      <c r="B23" s="159"/>
      <c r="C23" s="159"/>
      <c r="D23" s="113" t="s">
        <v>77</v>
      </c>
      <c r="E23" s="113" t="s">
        <v>78</v>
      </c>
      <c r="F23" s="113" t="s">
        <v>79</v>
      </c>
      <c r="G23" s="113" t="s">
        <v>80</v>
      </c>
      <c r="H23" s="113" t="s">
        <v>81</v>
      </c>
      <c r="I23" s="159"/>
      <c r="J23" s="205"/>
      <c r="K23" s="205"/>
      <c r="L23" s="205"/>
      <c r="M23" s="205"/>
      <c r="N23" s="205"/>
      <c r="O23" s="205"/>
      <c r="P23" s="205"/>
      <c r="Q23" s="205"/>
      <c r="R23" s="205"/>
      <c r="S23" s="205"/>
      <c r="T23" s="205"/>
      <c r="U23" s="205"/>
      <c r="V23" s="206"/>
      <c r="W23" s="31"/>
    </row>
    <row r="24" ht="18.0" customHeight="1">
      <c r="A24" s="1"/>
      <c r="B24" s="57" t="s">
        <v>120</v>
      </c>
      <c r="C24" s="59"/>
      <c r="D24" s="207">
        <f>IF('Comptes de résultats'!C9&lt;&gt;0,IF('Comptes de résultats'!C12/'Comptes de résultats'!C9&lt;&gt;0,('Comptes de résultats'!C15+'Comptes de résultats'!C19+'Comptes de résultats'!C21+'Comptes de résultats'!C25+'Comptes de résultats'!C29-'Comptes de résultats'!C20)/('Comptes de résultats'!C12/'Comptes de résultats'!C9),0),0)</f>
        <v>0</v>
      </c>
      <c r="E24" s="207">
        <f>IF('Comptes de résultats'!D9&lt;&gt;0,IF('Comptes de résultats'!D12/'Comptes de résultats'!D9&lt;&gt;0,('Comptes de résultats'!D15+'Comptes de résultats'!D19+'Comptes de résultats'!D21+'Comptes de résultats'!D25+'Comptes de résultats'!D29-'Comptes de résultats'!D20)/('Comptes de résultats'!D12/'Comptes de résultats'!D9),0),0)</f>
        <v>0</v>
      </c>
      <c r="F24" s="207">
        <f>IF('Comptes de résultats'!E9&lt;&gt;0,IF('Comptes de résultats'!E12/'Comptes de résultats'!E9&lt;&gt;0,('Comptes de résultats'!E15+'Comptes de résultats'!E19+'Comptes de résultats'!E21+'Comptes de résultats'!E25+'Comptes de résultats'!E29-'Comptes de résultats'!E20)/('Comptes de résultats'!E12/'Comptes de résultats'!E9),0),0)</f>
        <v>0</v>
      </c>
      <c r="G24" s="207">
        <f>IF('Comptes de résultats'!F9&lt;&gt;0,IF('Comptes de résultats'!F12/'Comptes de résultats'!F9&lt;&gt;0,('Comptes de résultats'!F15+'Comptes de résultats'!F19+'Comptes de résultats'!F21+'Comptes de résultats'!F25+'Comptes de résultats'!F29-'Comptes de résultats'!F20)/('Comptes de résultats'!F12/'Comptes de résultats'!F9),0),0)</f>
        <v>0</v>
      </c>
      <c r="H24" s="207">
        <f>IF('Comptes de résultats'!G9&lt;&gt;0,IF('Comptes de résultats'!G12/'Comptes de résultats'!G9&lt;&gt;0,('Comptes de résultats'!G15+'Comptes de résultats'!G19+'Comptes de résultats'!G21+'Comptes de résultats'!G25+'Comptes de résultats'!G29-'Comptes de résultats'!G20)/('Comptes de résultats'!G12/'Comptes de résultats'!G9),0),0)</f>
        <v>0</v>
      </c>
      <c r="I24" s="159"/>
      <c r="J24" s="205"/>
      <c r="K24" s="205"/>
      <c r="L24" s="205"/>
      <c r="M24" s="205"/>
      <c r="N24" s="205"/>
      <c r="O24" s="205"/>
      <c r="P24" s="205"/>
      <c r="Q24" s="205"/>
      <c r="R24" s="205"/>
      <c r="S24" s="205"/>
      <c r="T24" s="205"/>
      <c r="U24" s="205"/>
      <c r="V24" s="206"/>
      <c r="W24" s="31"/>
      <c r="X24" s="1"/>
      <c r="Y24" s="1"/>
      <c r="Z24" s="1"/>
    </row>
    <row r="25" ht="15.75" customHeight="1">
      <c r="A25" s="1"/>
      <c r="B25" s="159"/>
      <c r="C25" s="159"/>
      <c r="D25" s="159"/>
      <c r="E25" s="159"/>
      <c r="F25" s="159"/>
      <c r="G25" s="159"/>
      <c r="H25" s="159"/>
      <c r="I25" s="159"/>
      <c r="J25" s="208"/>
      <c r="K25" s="208"/>
      <c r="L25" s="209"/>
      <c r="M25" s="210"/>
      <c r="N25" s="209"/>
      <c r="O25" s="210"/>
      <c r="P25" s="209"/>
      <c r="Q25" s="210"/>
      <c r="R25" s="209"/>
      <c r="S25" s="210"/>
      <c r="T25" s="209"/>
      <c r="U25" s="210"/>
      <c r="V25" s="159"/>
      <c r="W25" s="1"/>
      <c r="X25" s="1"/>
      <c r="Y25" s="1"/>
      <c r="Z25" s="1"/>
    </row>
    <row r="26" ht="49.5" customHeight="1">
      <c r="A26" s="1"/>
      <c r="B26" s="195" t="s">
        <v>121</v>
      </c>
      <c r="C26" s="58"/>
      <c r="D26" s="58"/>
      <c r="E26" s="58"/>
      <c r="F26" s="58"/>
      <c r="G26" s="58"/>
      <c r="H26" s="58"/>
      <c r="I26" s="58"/>
      <c r="J26" s="58"/>
      <c r="K26" s="58"/>
      <c r="L26" s="58"/>
      <c r="M26" s="58"/>
      <c r="N26" s="58"/>
      <c r="O26" s="58"/>
      <c r="P26" s="58"/>
      <c r="Q26" s="58"/>
      <c r="R26" s="58"/>
      <c r="S26" s="58"/>
      <c r="T26" s="58"/>
      <c r="U26" s="59"/>
      <c r="V26" s="159"/>
      <c r="W26" s="1"/>
      <c r="X26" s="1"/>
      <c r="Y26" s="1"/>
      <c r="Z26" s="1"/>
    </row>
    <row r="27" ht="15.75" customHeight="1">
      <c r="B27" s="159"/>
      <c r="C27" s="159"/>
      <c r="D27" s="159"/>
      <c r="E27" s="159"/>
      <c r="F27" s="159"/>
      <c r="G27" s="159"/>
      <c r="H27" s="159"/>
      <c r="I27" s="159"/>
      <c r="J27" s="208"/>
      <c r="K27" s="208"/>
      <c r="L27" s="209"/>
      <c r="M27" s="210"/>
      <c r="N27" s="209"/>
      <c r="O27" s="210"/>
      <c r="P27" s="209"/>
      <c r="Q27" s="210"/>
      <c r="R27" s="209"/>
      <c r="S27" s="210"/>
      <c r="T27" s="209"/>
      <c r="U27" s="210"/>
      <c r="V27" s="159"/>
    </row>
    <row r="28" ht="15.0" customHeight="1">
      <c r="B28" s="211"/>
      <c r="C28" s="211"/>
      <c r="D28" s="211"/>
      <c r="E28" s="211"/>
      <c r="F28" s="211"/>
      <c r="G28" s="211"/>
      <c r="H28" s="211"/>
      <c r="I28" s="1"/>
      <c r="J28" s="73"/>
      <c r="K28" s="73"/>
      <c r="L28" s="212"/>
      <c r="M28" s="70"/>
      <c r="N28" s="212"/>
      <c r="O28" s="70"/>
      <c r="P28" s="212"/>
      <c r="Q28" s="70"/>
      <c r="R28" s="212"/>
      <c r="S28" s="70"/>
      <c r="T28" s="212"/>
      <c r="U28" s="70"/>
      <c r="V28" s="1"/>
    </row>
    <row r="29" ht="15.75" customHeight="1">
      <c r="B29" s="1"/>
      <c r="C29" s="1"/>
      <c r="D29" s="1"/>
      <c r="E29" s="1"/>
      <c r="F29" s="1"/>
      <c r="G29" s="1"/>
      <c r="H29" s="1"/>
      <c r="I29" s="1"/>
      <c r="J29" s="73"/>
      <c r="K29" s="73"/>
      <c r="L29" s="212"/>
      <c r="M29" s="70"/>
      <c r="N29" s="212"/>
      <c r="O29" s="70"/>
      <c r="P29" s="212"/>
      <c r="Q29" s="70"/>
      <c r="R29" s="212"/>
      <c r="S29" s="70"/>
      <c r="T29" s="212"/>
      <c r="U29" s="70"/>
      <c r="V29" s="1"/>
    </row>
    <row r="30" ht="15.75" customHeight="1">
      <c r="B30" s="1"/>
      <c r="C30" s="1"/>
      <c r="D30" s="49"/>
      <c r="E30" s="49"/>
      <c r="F30" s="49"/>
      <c r="G30" s="49"/>
      <c r="H30" s="49"/>
      <c r="I30" s="1"/>
      <c r="J30" s="73"/>
      <c r="K30" s="73"/>
      <c r="L30" s="212"/>
      <c r="M30" s="70"/>
      <c r="N30" s="212"/>
      <c r="O30" s="70"/>
      <c r="P30" s="212"/>
      <c r="Q30" s="70"/>
      <c r="R30" s="212"/>
      <c r="S30" s="70"/>
      <c r="T30" s="212"/>
      <c r="U30" s="70"/>
      <c r="V30" s="1"/>
    </row>
    <row r="31" ht="15.75" customHeight="1">
      <c r="B31" s="213"/>
      <c r="C31" s="213"/>
      <c r="D31" s="214"/>
      <c r="E31" s="214"/>
      <c r="F31" s="214"/>
      <c r="G31" s="214"/>
      <c r="H31" s="214"/>
      <c r="I31" s="1"/>
      <c r="J31" s="73"/>
      <c r="K31" s="73"/>
      <c r="L31" s="212"/>
      <c r="M31" s="70"/>
      <c r="N31" s="212"/>
      <c r="O31" s="70"/>
      <c r="P31" s="212"/>
      <c r="Q31" s="70"/>
      <c r="R31" s="212"/>
      <c r="S31" s="70"/>
      <c r="T31" s="212"/>
      <c r="U31" s="70"/>
      <c r="V31" s="1"/>
    </row>
    <row r="32" ht="15.75" customHeight="1">
      <c r="B32" s="213"/>
      <c r="C32" s="213"/>
      <c r="D32" s="214"/>
      <c r="E32" s="214"/>
      <c r="F32" s="214"/>
      <c r="G32" s="214"/>
      <c r="H32" s="214"/>
      <c r="I32" s="1"/>
      <c r="J32" s="73"/>
      <c r="K32" s="73"/>
      <c r="L32" s="212"/>
      <c r="M32" s="70"/>
      <c r="N32" s="212"/>
      <c r="O32" s="70"/>
      <c r="P32" s="212"/>
      <c r="Q32" s="70"/>
      <c r="R32" s="212"/>
      <c r="S32" s="70"/>
      <c r="T32" s="212"/>
      <c r="U32" s="70"/>
      <c r="V32" s="1"/>
    </row>
    <row r="33" ht="15.75" customHeight="1">
      <c r="B33" s="213"/>
      <c r="C33" s="213"/>
      <c r="D33" s="214"/>
      <c r="E33" s="214"/>
      <c r="F33" s="214"/>
      <c r="G33" s="214"/>
      <c r="H33" s="214"/>
      <c r="I33" s="1"/>
      <c r="J33" s="73"/>
      <c r="K33" s="73"/>
      <c r="L33" s="212"/>
      <c r="M33" s="70"/>
      <c r="N33" s="212"/>
      <c r="O33" s="70"/>
      <c r="P33" s="212"/>
      <c r="Q33" s="70"/>
      <c r="R33" s="212"/>
      <c r="S33" s="70"/>
      <c r="T33" s="212"/>
      <c r="U33" s="70"/>
      <c r="V33" s="1"/>
    </row>
    <row r="34" ht="15.75" customHeight="1">
      <c r="B34" s="213"/>
      <c r="C34" s="213"/>
      <c r="D34" s="214"/>
      <c r="E34" s="214"/>
      <c r="F34" s="214"/>
      <c r="G34" s="214"/>
      <c r="H34" s="214"/>
      <c r="I34" s="1"/>
      <c r="J34" s="73"/>
      <c r="K34" s="73"/>
      <c r="L34" s="212"/>
      <c r="M34" s="70"/>
      <c r="N34" s="212"/>
      <c r="O34" s="70"/>
      <c r="P34" s="212"/>
      <c r="Q34" s="70"/>
      <c r="R34" s="212"/>
      <c r="S34" s="70"/>
      <c r="T34" s="212"/>
      <c r="U34" s="70"/>
      <c r="V34" s="1"/>
    </row>
    <row r="35" ht="15.75" customHeight="1">
      <c r="B35" s="213"/>
      <c r="C35" s="213"/>
      <c r="D35" s="214"/>
      <c r="E35" s="214"/>
      <c r="F35" s="214"/>
      <c r="G35" s="214"/>
      <c r="H35" s="214"/>
      <c r="I35" s="1"/>
      <c r="J35" s="73"/>
      <c r="K35" s="73"/>
      <c r="L35" s="212"/>
      <c r="M35" s="70"/>
      <c r="N35" s="212"/>
      <c r="O35" s="70"/>
      <c r="P35" s="212"/>
      <c r="Q35" s="70"/>
      <c r="R35" s="212"/>
      <c r="S35" s="70"/>
      <c r="T35" s="212"/>
      <c r="U35" s="70"/>
      <c r="V35" s="1"/>
    </row>
    <row r="36" ht="15.75" customHeight="1">
      <c r="B36" s="213"/>
      <c r="C36" s="213"/>
      <c r="D36" s="214"/>
      <c r="E36" s="214"/>
      <c r="F36" s="214"/>
      <c r="G36" s="214"/>
      <c r="H36" s="214"/>
      <c r="I36" s="1"/>
      <c r="J36" s="211"/>
      <c r="K36" s="211"/>
      <c r="L36" s="212"/>
      <c r="M36" s="215"/>
      <c r="N36" s="212"/>
      <c r="O36" s="215"/>
      <c r="P36" s="212"/>
      <c r="Q36" s="215"/>
      <c r="R36" s="212"/>
      <c r="S36" s="215"/>
      <c r="T36" s="212"/>
      <c r="U36" s="215"/>
      <c r="V36" s="1"/>
    </row>
    <row r="37" ht="15.0" customHeight="1">
      <c r="B37" s="213"/>
      <c r="C37" s="213"/>
      <c r="D37" s="214"/>
      <c r="E37" s="214"/>
      <c r="F37" s="214"/>
      <c r="G37" s="214"/>
      <c r="H37" s="214"/>
      <c r="I37" s="1"/>
      <c r="J37" s="73"/>
      <c r="K37" s="73"/>
      <c r="L37" s="212"/>
      <c r="M37" s="70"/>
      <c r="N37" s="212"/>
      <c r="O37" s="70"/>
      <c r="P37" s="212"/>
      <c r="Q37" s="70"/>
      <c r="R37" s="212"/>
      <c r="S37" s="70"/>
      <c r="T37" s="212"/>
      <c r="U37" s="70"/>
      <c r="V37" s="1"/>
    </row>
    <row r="38" ht="15.75" customHeight="1">
      <c r="B38" s="213"/>
      <c r="C38" s="213"/>
      <c r="D38" s="214"/>
      <c r="E38" s="214"/>
      <c r="F38" s="214"/>
      <c r="G38" s="214"/>
      <c r="H38" s="214"/>
      <c r="I38" s="1"/>
      <c r="J38" s="73"/>
      <c r="K38" s="73"/>
      <c r="L38" s="212"/>
      <c r="M38" s="70"/>
      <c r="N38" s="212"/>
      <c r="O38" s="70"/>
      <c r="P38" s="212"/>
      <c r="Q38" s="70"/>
      <c r="R38" s="212"/>
      <c r="S38" s="70"/>
      <c r="T38" s="212"/>
      <c r="U38" s="70"/>
      <c r="V38" s="1"/>
    </row>
    <row r="39" ht="15.75" customHeight="1">
      <c r="B39" s="216"/>
      <c r="C39" s="216"/>
      <c r="D39" s="214"/>
      <c r="E39" s="214"/>
      <c r="F39" s="214"/>
      <c r="G39" s="214"/>
      <c r="H39" s="214"/>
      <c r="I39" s="1"/>
      <c r="J39" s="73"/>
      <c r="K39" s="73"/>
      <c r="L39" s="212"/>
      <c r="M39" s="70"/>
      <c r="N39" s="212"/>
      <c r="O39" s="70"/>
      <c r="P39" s="212"/>
      <c r="Q39" s="70"/>
      <c r="R39" s="212"/>
      <c r="S39" s="70"/>
      <c r="T39" s="212"/>
      <c r="U39" s="70"/>
      <c r="V39" s="1"/>
    </row>
    <row r="40" ht="15.75" customHeight="1">
      <c r="B40" s="1"/>
      <c r="C40" s="1"/>
      <c r="D40" s="1"/>
      <c r="E40" s="1"/>
      <c r="F40" s="1"/>
      <c r="G40" s="1"/>
      <c r="H40" s="1"/>
      <c r="I40" s="1"/>
      <c r="J40" s="73"/>
      <c r="K40" s="73"/>
      <c r="L40" s="212"/>
      <c r="M40" s="70"/>
      <c r="N40" s="212"/>
      <c r="O40" s="70"/>
      <c r="P40" s="212"/>
      <c r="Q40" s="70"/>
      <c r="R40" s="212"/>
      <c r="S40" s="70"/>
      <c r="T40" s="212"/>
      <c r="U40" s="70"/>
      <c r="V40" s="1"/>
    </row>
    <row r="41" ht="15.0" customHeight="1">
      <c r="B41" s="211"/>
      <c r="C41" s="211"/>
      <c r="D41" s="211"/>
      <c r="E41" s="211"/>
      <c r="F41" s="211"/>
      <c r="G41" s="211"/>
      <c r="H41" s="211"/>
      <c r="I41" s="1"/>
      <c r="J41" s="73"/>
      <c r="K41" s="73"/>
      <c r="L41" s="212"/>
      <c r="M41" s="70"/>
      <c r="N41" s="212"/>
      <c r="O41" s="70"/>
      <c r="P41" s="212"/>
      <c r="Q41" s="70"/>
      <c r="R41" s="212"/>
      <c r="S41" s="70"/>
      <c r="T41" s="212"/>
      <c r="U41" s="70"/>
      <c r="V41" s="1"/>
    </row>
    <row r="42" ht="15.0" customHeight="1">
      <c r="B42" s="1"/>
      <c r="C42" s="1"/>
      <c r="D42" s="1"/>
      <c r="E42" s="1"/>
      <c r="F42" s="1"/>
      <c r="G42" s="1"/>
      <c r="H42" s="1"/>
      <c r="I42" s="1"/>
      <c r="J42" s="73"/>
      <c r="K42" s="73"/>
      <c r="L42" s="212"/>
      <c r="M42" s="70"/>
      <c r="N42" s="212"/>
      <c r="O42" s="70"/>
      <c r="P42" s="212"/>
      <c r="Q42" s="70"/>
      <c r="R42" s="212"/>
      <c r="S42" s="70"/>
      <c r="T42" s="212"/>
      <c r="U42" s="70"/>
      <c r="V42" s="1"/>
    </row>
    <row r="43" ht="15.75" customHeight="1">
      <c r="B43" s="1"/>
      <c r="C43" s="1"/>
      <c r="D43" s="49"/>
      <c r="E43" s="49"/>
      <c r="F43" s="49"/>
      <c r="G43" s="49"/>
      <c r="H43" s="49"/>
      <c r="I43" s="1"/>
      <c r="J43" s="73"/>
      <c r="K43" s="73"/>
      <c r="L43" s="212"/>
      <c r="M43" s="70"/>
      <c r="N43" s="212"/>
      <c r="O43" s="70"/>
      <c r="P43" s="212"/>
      <c r="Q43" s="70"/>
      <c r="R43" s="212"/>
      <c r="S43" s="70"/>
      <c r="T43" s="212"/>
      <c r="U43" s="70"/>
      <c r="V43" s="1"/>
    </row>
    <row r="44" ht="15.75" customHeight="1">
      <c r="B44" s="213"/>
      <c r="C44" s="213"/>
      <c r="D44" s="87"/>
      <c r="E44" s="87"/>
      <c r="F44" s="87"/>
      <c r="G44" s="87"/>
      <c r="H44" s="87"/>
      <c r="I44" s="1"/>
      <c r="J44" s="73"/>
      <c r="K44" s="73"/>
      <c r="L44" s="212"/>
      <c r="M44" s="70"/>
      <c r="N44" s="212"/>
      <c r="O44" s="70"/>
      <c r="P44" s="212"/>
      <c r="Q44" s="70"/>
      <c r="R44" s="212"/>
      <c r="S44" s="70"/>
      <c r="T44" s="212"/>
      <c r="U44" s="70"/>
      <c r="V44" s="1"/>
    </row>
    <row r="45" ht="15.75" customHeight="1">
      <c r="B45" s="213"/>
      <c r="C45" s="213"/>
      <c r="D45" s="87"/>
      <c r="E45" s="87"/>
      <c r="F45" s="87"/>
      <c r="G45" s="87"/>
      <c r="H45" s="87"/>
      <c r="I45" s="1"/>
      <c r="J45" s="217"/>
      <c r="K45" s="217"/>
      <c r="L45" s="217"/>
      <c r="M45" s="217"/>
      <c r="N45" s="217"/>
      <c r="O45" s="217"/>
      <c r="P45" s="217"/>
      <c r="Q45" s="1"/>
      <c r="R45" s="1"/>
      <c r="S45" s="1"/>
      <c r="T45" s="1"/>
      <c r="U45" s="1"/>
      <c r="V45" s="1"/>
    </row>
    <row r="46" ht="15.75" customHeight="1">
      <c r="B46" s="213"/>
      <c r="C46" s="213"/>
      <c r="D46" s="87"/>
      <c r="E46" s="87"/>
      <c r="F46" s="87"/>
      <c r="G46" s="87"/>
      <c r="H46" s="87"/>
      <c r="I46" s="1"/>
      <c r="J46" s="217"/>
      <c r="K46" s="217"/>
      <c r="L46" s="217"/>
      <c r="M46" s="217"/>
      <c r="N46" s="217"/>
      <c r="O46" s="217"/>
      <c r="P46" s="217"/>
      <c r="Q46" s="1"/>
      <c r="R46" s="1"/>
      <c r="S46" s="1"/>
      <c r="T46" s="1"/>
      <c r="U46" s="1"/>
      <c r="V46" s="1"/>
    </row>
    <row r="47" ht="15.75" customHeight="1">
      <c r="B47" s="213"/>
      <c r="C47" s="213"/>
      <c r="D47" s="87"/>
      <c r="E47" s="87"/>
      <c r="F47" s="87"/>
      <c r="G47" s="87"/>
      <c r="H47" s="87"/>
      <c r="I47" s="1"/>
      <c r="J47" s="217"/>
      <c r="K47" s="217"/>
      <c r="L47" s="217"/>
      <c r="M47" s="217"/>
      <c r="N47" s="217"/>
      <c r="O47" s="217"/>
      <c r="P47" s="217"/>
      <c r="Q47" s="1"/>
      <c r="R47" s="1"/>
      <c r="S47" s="1"/>
      <c r="T47" s="1"/>
      <c r="U47" s="1"/>
      <c r="V47" s="1"/>
    </row>
    <row r="48" ht="15.75" customHeight="1">
      <c r="B48" s="213"/>
      <c r="C48" s="213"/>
      <c r="D48" s="87"/>
      <c r="E48" s="87"/>
      <c r="F48" s="87"/>
      <c r="G48" s="87"/>
      <c r="H48" s="87"/>
      <c r="I48" s="1"/>
      <c r="J48" s="217"/>
      <c r="K48" s="217"/>
      <c r="L48" s="217"/>
      <c r="M48" s="217"/>
      <c r="N48" s="217"/>
      <c r="O48" s="217"/>
      <c r="P48" s="217"/>
      <c r="Q48" s="1"/>
      <c r="R48" s="1"/>
      <c r="S48" s="1"/>
      <c r="T48" s="1"/>
      <c r="U48" s="1"/>
      <c r="V48" s="1"/>
    </row>
    <row r="49" ht="15.75" customHeight="1">
      <c r="B49" s="213"/>
      <c r="C49" s="213"/>
      <c r="D49" s="87"/>
      <c r="E49" s="87"/>
      <c r="F49" s="87"/>
      <c r="G49" s="87"/>
      <c r="H49" s="87"/>
      <c r="I49" s="1"/>
      <c r="J49" s="217"/>
      <c r="K49" s="217"/>
      <c r="L49" s="217"/>
      <c r="M49" s="217"/>
      <c r="N49" s="217"/>
      <c r="O49" s="217"/>
      <c r="P49" s="217"/>
      <c r="Q49" s="1"/>
      <c r="R49" s="1"/>
      <c r="S49" s="1"/>
      <c r="T49" s="1"/>
      <c r="U49" s="1"/>
      <c r="V49" s="1"/>
    </row>
    <row r="50" ht="15.75" customHeight="1">
      <c r="B50" s="213"/>
      <c r="C50" s="213"/>
      <c r="D50" s="87"/>
      <c r="E50" s="87"/>
      <c r="F50" s="87"/>
      <c r="G50" s="87"/>
      <c r="H50" s="87"/>
      <c r="I50" s="1"/>
      <c r="J50" s="217"/>
      <c r="K50" s="217"/>
      <c r="L50" s="217"/>
      <c r="M50" s="217"/>
      <c r="N50" s="217"/>
      <c r="O50" s="217"/>
      <c r="P50" s="217"/>
      <c r="Q50" s="1"/>
      <c r="R50" s="1"/>
      <c r="S50" s="1"/>
      <c r="T50" s="1"/>
      <c r="U50" s="1"/>
      <c r="V50" s="1"/>
    </row>
    <row r="51" ht="15.75" customHeight="1">
      <c r="B51" s="213"/>
      <c r="C51" s="213"/>
      <c r="D51" s="87"/>
      <c r="E51" s="87"/>
      <c r="F51" s="87"/>
      <c r="G51" s="87"/>
      <c r="H51" s="87"/>
      <c r="I51" s="1"/>
      <c r="J51" s="217"/>
      <c r="K51" s="217"/>
      <c r="L51" s="217"/>
      <c r="M51" s="217"/>
      <c r="N51" s="217"/>
      <c r="O51" s="217"/>
      <c r="P51" s="217"/>
      <c r="Q51" s="1"/>
      <c r="R51" s="1"/>
      <c r="S51" s="1"/>
      <c r="T51" s="1"/>
      <c r="U51" s="1"/>
      <c r="V51" s="1"/>
    </row>
    <row r="52" ht="15.75" customHeight="1">
      <c r="B52" s="1"/>
      <c r="C52" s="1"/>
      <c r="D52" s="1"/>
      <c r="E52" s="1"/>
      <c r="F52" s="1"/>
      <c r="G52" s="1"/>
      <c r="H52" s="1"/>
      <c r="I52" s="1"/>
      <c r="J52" s="1"/>
      <c r="K52" s="1"/>
      <c r="L52" s="1"/>
      <c r="M52" s="1"/>
      <c r="N52" s="1"/>
      <c r="O52" s="1"/>
      <c r="P52" s="1"/>
      <c r="Q52" s="1"/>
      <c r="R52" s="1"/>
      <c r="S52" s="1"/>
      <c r="T52" s="1"/>
      <c r="U52" s="1"/>
      <c r="V52" s="1"/>
    </row>
    <row r="53" ht="15.0" customHeight="1">
      <c r="B53" s="217"/>
      <c r="C53" s="217"/>
      <c r="D53" s="217"/>
      <c r="E53" s="217"/>
      <c r="F53" s="217"/>
      <c r="G53" s="217"/>
      <c r="H53" s="217"/>
      <c r="I53" s="1"/>
      <c r="J53" s="217"/>
      <c r="K53" s="217"/>
      <c r="L53" s="217"/>
      <c r="M53" s="217"/>
      <c r="N53" s="217"/>
      <c r="O53" s="217"/>
      <c r="P53" s="217"/>
      <c r="Q53" s="217"/>
      <c r="R53" s="217"/>
      <c r="S53" s="217"/>
      <c r="T53" s="217"/>
      <c r="U53" s="217"/>
      <c r="V53" s="1"/>
    </row>
    <row r="54" ht="15.75" customHeight="1">
      <c r="B54" s="217"/>
      <c r="C54" s="217"/>
      <c r="D54" s="217"/>
      <c r="E54" s="217"/>
      <c r="F54" s="217"/>
      <c r="G54" s="217"/>
      <c r="H54" s="217"/>
      <c r="I54" s="1"/>
      <c r="J54" s="217"/>
      <c r="K54" s="217"/>
      <c r="L54" s="217"/>
      <c r="M54" s="217"/>
      <c r="N54" s="217"/>
      <c r="O54" s="217"/>
      <c r="P54" s="217"/>
      <c r="Q54" s="217"/>
      <c r="R54" s="217"/>
      <c r="S54" s="217"/>
      <c r="T54" s="217"/>
      <c r="U54" s="217"/>
      <c r="V54" s="1"/>
    </row>
    <row r="55" ht="15.75" customHeight="1">
      <c r="B55" s="217"/>
      <c r="C55" s="217"/>
      <c r="D55" s="217"/>
      <c r="E55" s="217"/>
      <c r="F55" s="217"/>
      <c r="G55" s="217"/>
      <c r="H55" s="217"/>
      <c r="I55" s="1"/>
      <c r="J55" s="217"/>
      <c r="K55" s="217"/>
      <c r="L55" s="217"/>
      <c r="M55" s="217"/>
      <c r="N55" s="217"/>
      <c r="O55" s="217"/>
      <c r="P55" s="217"/>
      <c r="Q55" s="217"/>
      <c r="R55" s="217"/>
      <c r="S55" s="217"/>
      <c r="T55" s="217"/>
      <c r="U55" s="217"/>
      <c r="V55" s="1"/>
    </row>
    <row r="56" ht="15.75" customHeight="1">
      <c r="B56" s="217"/>
      <c r="C56" s="217"/>
      <c r="D56" s="217"/>
      <c r="E56" s="217"/>
      <c r="F56" s="217"/>
      <c r="G56" s="217"/>
      <c r="H56" s="217"/>
      <c r="I56" s="1"/>
      <c r="J56" s="217"/>
      <c r="K56" s="217"/>
      <c r="L56" s="217"/>
      <c r="M56" s="217"/>
      <c r="N56" s="217"/>
      <c r="O56" s="217"/>
      <c r="P56" s="217"/>
      <c r="Q56" s="217"/>
      <c r="R56" s="217"/>
      <c r="S56" s="217"/>
      <c r="T56" s="217"/>
      <c r="U56" s="217"/>
      <c r="V56" s="1"/>
    </row>
    <row r="57" ht="15.75" customHeight="1">
      <c r="B57" s="217"/>
      <c r="C57" s="217"/>
      <c r="D57" s="217"/>
      <c r="E57" s="217"/>
      <c r="F57" s="217"/>
      <c r="G57" s="217"/>
      <c r="H57" s="217"/>
      <c r="I57" s="1"/>
      <c r="J57" s="217"/>
      <c r="K57" s="217"/>
      <c r="L57" s="217"/>
      <c r="M57" s="217"/>
      <c r="N57" s="217"/>
      <c r="O57" s="217"/>
      <c r="P57" s="217"/>
      <c r="Q57" s="217"/>
      <c r="R57" s="217"/>
      <c r="S57" s="217"/>
      <c r="T57" s="217"/>
      <c r="U57" s="217"/>
      <c r="V57" s="1"/>
    </row>
    <row r="58" ht="15.75" customHeight="1">
      <c r="B58" s="217"/>
      <c r="C58" s="217"/>
      <c r="D58" s="217"/>
      <c r="E58" s="217"/>
      <c r="F58" s="217"/>
      <c r="G58" s="217"/>
      <c r="H58" s="217"/>
      <c r="I58" s="1"/>
      <c r="M58" s="1"/>
      <c r="O58" s="1"/>
      <c r="Q58" s="1"/>
      <c r="S58" s="1"/>
    </row>
    <row r="59" ht="15.75" customHeight="1">
      <c r="B59" s="217"/>
      <c r="C59" s="217"/>
      <c r="D59" s="217"/>
      <c r="E59" s="217"/>
      <c r="F59" s="217"/>
      <c r="G59" s="217"/>
      <c r="H59" s="217"/>
      <c r="I59" s="1"/>
      <c r="M59" s="1"/>
      <c r="O59" s="1"/>
      <c r="Q59" s="1"/>
      <c r="S59" s="1"/>
    </row>
    <row r="60" ht="15.75" customHeight="1">
      <c r="B60" s="217"/>
      <c r="C60" s="217"/>
      <c r="D60" s="217"/>
      <c r="E60" s="217"/>
      <c r="F60" s="217"/>
      <c r="G60" s="217"/>
      <c r="H60" s="217"/>
      <c r="I60" s="1"/>
      <c r="M60" s="1"/>
      <c r="O60" s="1"/>
      <c r="Q60" s="1"/>
      <c r="S60" s="1"/>
    </row>
    <row r="61" ht="15.75" customHeight="1">
      <c r="B61" s="217"/>
      <c r="C61" s="217"/>
      <c r="D61" s="217"/>
      <c r="E61" s="217"/>
      <c r="F61" s="217"/>
      <c r="G61" s="217"/>
      <c r="H61" s="217"/>
      <c r="I61" s="1"/>
      <c r="M61" s="1"/>
      <c r="O61" s="1"/>
      <c r="Q61" s="1"/>
      <c r="S61" s="1"/>
    </row>
    <row r="62" ht="15.75" customHeight="1">
      <c r="B62" s="217"/>
      <c r="C62" s="217"/>
      <c r="D62" s="217"/>
      <c r="E62" s="217"/>
      <c r="F62" s="217"/>
      <c r="G62" s="217"/>
      <c r="H62" s="217"/>
      <c r="I62" s="1"/>
      <c r="M62" s="1"/>
      <c r="O62" s="1"/>
      <c r="Q62" s="1"/>
      <c r="S62" s="1"/>
    </row>
    <row r="63" ht="15.75" customHeight="1">
      <c r="B63" s="217"/>
      <c r="C63" s="217"/>
      <c r="D63" s="217"/>
      <c r="E63" s="217"/>
      <c r="F63" s="217"/>
      <c r="G63" s="217"/>
      <c r="H63" s="217"/>
      <c r="I63" s="1"/>
      <c r="M63" s="1"/>
      <c r="O63" s="1"/>
      <c r="Q63" s="1"/>
      <c r="S63" s="1"/>
    </row>
    <row r="64" ht="15.75" customHeight="1">
      <c r="B64" s="217"/>
      <c r="C64" s="217"/>
      <c r="D64" s="217"/>
      <c r="E64" s="217"/>
      <c r="F64" s="217"/>
      <c r="G64" s="217"/>
      <c r="H64" s="217"/>
      <c r="I64" s="1"/>
      <c r="M64" s="1"/>
      <c r="O64" s="1"/>
      <c r="Q64" s="1"/>
      <c r="S64" s="1"/>
    </row>
    <row r="65" ht="15.75" customHeight="1">
      <c r="B65" s="217"/>
      <c r="C65" s="217"/>
      <c r="D65" s="217"/>
      <c r="E65" s="217"/>
      <c r="F65" s="217"/>
      <c r="G65" s="217"/>
      <c r="H65" s="217"/>
      <c r="I65" s="1"/>
      <c r="M65" s="1"/>
      <c r="O65" s="1"/>
      <c r="Q65" s="1"/>
      <c r="S65" s="1"/>
    </row>
    <row r="66" ht="15.75" customHeight="1">
      <c r="B66" s="217"/>
      <c r="C66" s="217"/>
      <c r="D66" s="217"/>
      <c r="E66" s="217"/>
      <c r="F66" s="217"/>
      <c r="G66" s="217"/>
      <c r="H66" s="217"/>
      <c r="I66" s="1"/>
      <c r="M66" s="1"/>
      <c r="O66" s="1"/>
      <c r="Q66" s="1"/>
      <c r="S66" s="1"/>
    </row>
    <row r="67" ht="15.75" customHeight="1">
      <c r="B67" s="217"/>
      <c r="C67" s="217"/>
      <c r="D67" s="217"/>
      <c r="E67" s="217"/>
      <c r="F67" s="217"/>
      <c r="G67" s="217"/>
      <c r="H67" s="217"/>
      <c r="I67" s="1"/>
      <c r="M67" s="1"/>
      <c r="O67" s="1"/>
      <c r="Q67" s="1"/>
      <c r="S67" s="1"/>
    </row>
    <row r="68" ht="15.75" customHeight="1">
      <c r="B68" s="217"/>
      <c r="C68" s="217"/>
      <c r="D68" s="217"/>
      <c r="E68" s="217"/>
      <c r="F68" s="217"/>
      <c r="G68" s="217"/>
      <c r="H68" s="217"/>
      <c r="I68" s="1"/>
      <c r="M68" s="1"/>
      <c r="O68" s="1"/>
      <c r="Q68" s="1"/>
      <c r="S68" s="1"/>
    </row>
    <row r="69" ht="15.75" customHeight="1">
      <c r="B69" s="217"/>
      <c r="C69" s="217"/>
      <c r="D69" s="217"/>
      <c r="E69" s="217"/>
      <c r="F69" s="217"/>
      <c r="G69" s="217"/>
      <c r="H69" s="217"/>
      <c r="I69" s="1"/>
    </row>
    <row r="70" ht="15.75" customHeight="1">
      <c r="B70" s="217"/>
      <c r="C70" s="217"/>
      <c r="D70" s="217"/>
      <c r="E70" s="217"/>
      <c r="F70" s="217"/>
      <c r="G70" s="217"/>
      <c r="H70" s="217"/>
      <c r="I70" s="1"/>
    </row>
    <row r="71" ht="15.75" customHeight="1">
      <c r="B71" s="217"/>
      <c r="C71" s="217"/>
      <c r="D71" s="217"/>
      <c r="E71" s="217"/>
      <c r="F71" s="217"/>
      <c r="G71" s="217"/>
      <c r="H71" s="217"/>
      <c r="I71" s="1"/>
    </row>
    <row r="72" ht="15.75" customHeight="1">
      <c r="B72" s="218"/>
    </row>
    <row r="73" ht="15.75" customHeight="1"/>
    <row r="74" ht="15.75" customHeight="1"/>
    <row r="75" ht="15.75" customHeight="1"/>
    <row r="76" ht="15.75" customHeight="1">
      <c r="A76" s="1"/>
      <c r="M76" s="1"/>
      <c r="O76" s="1"/>
      <c r="Q76" s="1"/>
      <c r="S76" s="1"/>
    </row>
    <row r="77" ht="15.75" customHeight="1">
      <c r="A77" s="1"/>
      <c r="M77" s="1"/>
      <c r="O77" s="1"/>
      <c r="Q77" s="1"/>
      <c r="S77" s="1"/>
    </row>
    <row r="78" ht="15.75" customHeight="1">
      <c r="A78" s="1"/>
      <c r="M78" s="1"/>
      <c r="O78" s="1"/>
      <c r="Q78" s="1"/>
      <c r="S78" s="1"/>
    </row>
    <row r="79" ht="15.75" customHeight="1">
      <c r="A79" s="1"/>
      <c r="M79" s="1"/>
      <c r="O79" s="1"/>
      <c r="Q79" s="1"/>
      <c r="S79" s="1"/>
    </row>
    <row r="80" ht="15.75" customHeight="1">
      <c r="A80" s="1"/>
      <c r="M80" s="1"/>
      <c r="O80" s="1"/>
      <c r="Q80" s="1"/>
      <c r="S80" s="1"/>
    </row>
    <row r="81" ht="15.75" customHeight="1">
      <c r="A81" s="1"/>
      <c r="M81" s="1"/>
      <c r="O81" s="1"/>
      <c r="Q81" s="1"/>
      <c r="S81" s="1"/>
    </row>
    <row r="82" ht="15.75" customHeight="1">
      <c r="A82" s="1"/>
      <c r="M82" s="1"/>
      <c r="O82" s="1"/>
      <c r="Q82" s="1"/>
      <c r="S82" s="1"/>
    </row>
    <row r="83" ht="15.75" customHeight="1">
      <c r="A83" s="1"/>
      <c r="M83" s="1"/>
      <c r="O83" s="1"/>
      <c r="Q83" s="1"/>
      <c r="S83" s="1"/>
    </row>
    <row r="84" ht="15.75" customHeight="1">
      <c r="A84" s="1"/>
      <c r="M84" s="1"/>
      <c r="O84" s="1"/>
      <c r="Q84" s="1"/>
      <c r="S84" s="1"/>
    </row>
    <row r="85" ht="15.75" customHeight="1">
      <c r="A85" s="1"/>
      <c r="M85" s="1"/>
      <c r="O85" s="1"/>
      <c r="Q85" s="1"/>
      <c r="S85" s="1"/>
    </row>
    <row r="86" ht="15.75" customHeight="1">
      <c r="A86" s="1"/>
      <c r="M86" s="1"/>
      <c r="O86" s="1"/>
      <c r="Q86" s="1"/>
      <c r="S86" s="1"/>
    </row>
    <row r="87" ht="15.75" customHeight="1">
      <c r="A87" s="1"/>
      <c r="M87" s="1"/>
      <c r="O87" s="1"/>
      <c r="Q87" s="1"/>
      <c r="S87" s="1"/>
    </row>
    <row r="88" ht="15.75" customHeight="1">
      <c r="A88" s="1"/>
      <c r="M88" s="1"/>
      <c r="O88" s="1"/>
      <c r="Q88" s="1"/>
      <c r="S88" s="1"/>
    </row>
    <row r="89" ht="15.75" customHeight="1">
      <c r="A89" s="1"/>
      <c r="M89" s="1"/>
      <c r="O89" s="1"/>
      <c r="Q89" s="1"/>
      <c r="S89" s="1"/>
    </row>
    <row r="90" ht="15.75" customHeight="1">
      <c r="A90" s="1"/>
      <c r="M90" s="1"/>
      <c r="O90" s="1"/>
      <c r="Q90" s="1"/>
      <c r="S90" s="1"/>
    </row>
    <row r="91" ht="15.75" customHeight="1">
      <c r="A91" s="1"/>
      <c r="M91" s="1"/>
      <c r="O91" s="1"/>
      <c r="Q91" s="1"/>
      <c r="S91" s="1"/>
    </row>
    <row r="92" ht="15.75" customHeight="1">
      <c r="A92" s="1"/>
      <c r="M92" s="1"/>
      <c r="O92" s="1"/>
      <c r="Q92" s="1"/>
      <c r="S92" s="1"/>
    </row>
    <row r="93" ht="15.75" customHeight="1">
      <c r="A93" s="1"/>
      <c r="M93" s="1"/>
      <c r="O93" s="1"/>
      <c r="Q93" s="1"/>
      <c r="S93" s="1"/>
    </row>
    <row r="94" ht="15.75" customHeight="1">
      <c r="A94" s="1"/>
      <c r="M94" s="1"/>
      <c r="O94" s="1"/>
      <c r="Q94" s="1"/>
      <c r="S94" s="1"/>
    </row>
    <row r="95" ht="15.75" customHeight="1">
      <c r="A95" s="1"/>
      <c r="M95" s="1"/>
      <c r="O95" s="1"/>
      <c r="Q95" s="1"/>
      <c r="S95" s="1"/>
    </row>
    <row r="96" ht="15.75" customHeight="1">
      <c r="A96" s="1"/>
      <c r="M96" s="1"/>
      <c r="O96" s="1"/>
      <c r="Q96" s="1"/>
      <c r="S96" s="1"/>
    </row>
    <row r="97" ht="15.75" customHeight="1">
      <c r="A97" s="1"/>
      <c r="M97" s="1"/>
      <c r="O97" s="1"/>
      <c r="Q97" s="1"/>
      <c r="S97" s="1"/>
    </row>
    <row r="98" ht="15.75" customHeight="1">
      <c r="A98" s="1"/>
      <c r="M98" s="1"/>
      <c r="O98" s="1"/>
      <c r="Q98" s="1"/>
      <c r="S98" s="1"/>
    </row>
    <row r="99" ht="15.75" customHeight="1">
      <c r="A99" s="1"/>
      <c r="M99" s="1"/>
      <c r="O99" s="1"/>
      <c r="Q99" s="1"/>
      <c r="S99" s="1"/>
    </row>
    <row r="100" ht="15.75" customHeight="1">
      <c r="A100" s="1"/>
      <c r="M100" s="1"/>
      <c r="O100" s="1"/>
      <c r="Q100" s="1"/>
      <c r="S100" s="1"/>
    </row>
    <row r="101" ht="15.75" customHeight="1">
      <c r="A101" s="1"/>
      <c r="M101" s="1"/>
      <c r="O101" s="1"/>
      <c r="Q101" s="1"/>
      <c r="S101" s="1"/>
    </row>
    <row r="102" ht="15.75" customHeight="1">
      <c r="A102" s="1"/>
      <c r="M102" s="1"/>
      <c r="O102" s="1"/>
      <c r="Q102" s="1"/>
      <c r="S102" s="1"/>
    </row>
    <row r="103" ht="15.75" customHeight="1">
      <c r="A103" s="1"/>
      <c r="M103" s="1"/>
      <c r="O103" s="1"/>
      <c r="Q103" s="1"/>
      <c r="S103" s="1"/>
    </row>
    <row r="104" ht="15.75" customHeight="1">
      <c r="A104" s="1"/>
      <c r="M104" s="1"/>
      <c r="O104" s="1"/>
      <c r="Q104" s="1"/>
      <c r="S104" s="1"/>
    </row>
    <row r="105" ht="15.75" customHeight="1">
      <c r="A105" s="1"/>
      <c r="M105" s="1"/>
      <c r="O105" s="1"/>
      <c r="Q105" s="1"/>
      <c r="S105" s="1"/>
    </row>
    <row r="106" ht="15.75" customHeight="1">
      <c r="A106" s="1"/>
      <c r="M106" s="1"/>
      <c r="O106" s="1"/>
      <c r="Q106" s="1"/>
      <c r="S106" s="1"/>
    </row>
    <row r="107" ht="15.75" customHeight="1">
      <c r="A107" s="1"/>
      <c r="M107" s="1"/>
      <c r="O107" s="1"/>
      <c r="Q107" s="1"/>
      <c r="S107" s="1"/>
    </row>
    <row r="108" ht="15.75" customHeight="1">
      <c r="A108" s="1"/>
      <c r="M108" s="1"/>
      <c r="O108" s="1"/>
      <c r="Q108" s="1"/>
      <c r="S108" s="1"/>
    </row>
    <row r="109" ht="15.75" customHeight="1">
      <c r="A109" s="1"/>
      <c r="M109" s="1"/>
      <c r="O109" s="1"/>
      <c r="Q109" s="1"/>
      <c r="S109" s="1"/>
    </row>
    <row r="110" ht="15.75" customHeight="1">
      <c r="A110" s="1"/>
      <c r="M110" s="1"/>
      <c r="O110" s="1"/>
      <c r="Q110" s="1"/>
      <c r="S110" s="1"/>
    </row>
    <row r="111" ht="15.75" customHeight="1">
      <c r="A111" s="1"/>
      <c r="M111" s="1"/>
      <c r="O111" s="1"/>
      <c r="Q111" s="1"/>
      <c r="S111" s="1"/>
    </row>
    <row r="112" ht="15.75" customHeight="1">
      <c r="A112" s="1"/>
      <c r="M112" s="1"/>
      <c r="O112" s="1"/>
      <c r="Q112" s="1"/>
      <c r="S112" s="1"/>
    </row>
    <row r="113" ht="15.75" customHeight="1">
      <c r="A113" s="1"/>
      <c r="M113" s="1"/>
      <c r="O113" s="1"/>
      <c r="Q113" s="1"/>
      <c r="S113" s="1"/>
    </row>
    <row r="114" ht="15.75" customHeight="1">
      <c r="A114" s="1"/>
      <c r="M114" s="1"/>
      <c r="O114" s="1"/>
      <c r="Q114" s="1"/>
      <c r="S114" s="1"/>
    </row>
    <row r="115" ht="15.75" customHeight="1">
      <c r="A115" s="1"/>
      <c r="M115" s="1"/>
      <c r="O115" s="1"/>
      <c r="Q115" s="1"/>
      <c r="S115" s="1"/>
    </row>
    <row r="116" ht="15.75" customHeight="1">
      <c r="A116" s="1"/>
      <c r="M116" s="1"/>
      <c r="O116" s="1"/>
      <c r="Q116" s="1"/>
      <c r="S116" s="1"/>
    </row>
    <row r="117" ht="15.75" customHeight="1">
      <c r="A117" s="1"/>
      <c r="M117" s="1"/>
      <c r="O117" s="1"/>
      <c r="Q117" s="1"/>
      <c r="S117" s="1"/>
    </row>
    <row r="118" ht="15.75" customHeight="1">
      <c r="A118" s="1"/>
      <c r="M118" s="1"/>
      <c r="O118" s="1"/>
      <c r="Q118" s="1"/>
      <c r="S118" s="1"/>
    </row>
    <row r="119" ht="15.75" customHeight="1">
      <c r="A119" s="1"/>
      <c r="M119" s="1"/>
      <c r="O119" s="1"/>
      <c r="Q119" s="1"/>
      <c r="S119" s="1"/>
    </row>
    <row r="120" ht="15.75" customHeight="1">
      <c r="A120" s="1"/>
      <c r="M120" s="1"/>
      <c r="O120" s="1"/>
      <c r="Q120" s="1"/>
      <c r="S120" s="1"/>
    </row>
    <row r="121" ht="15.75" customHeight="1">
      <c r="A121" s="1"/>
      <c r="M121" s="1"/>
      <c r="O121" s="1"/>
      <c r="Q121" s="1"/>
      <c r="S121" s="1"/>
    </row>
    <row r="122" ht="15.75" customHeight="1">
      <c r="A122" s="1"/>
      <c r="M122" s="1"/>
      <c r="O122" s="1"/>
      <c r="Q122" s="1"/>
      <c r="S122" s="1"/>
    </row>
    <row r="123" ht="15.75" customHeight="1">
      <c r="A123" s="1"/>
      <c r="M123" s="1"/>
      <c r="O123" s="1"/>
      <c r="Q123" s="1"/>
      <c r="S123" s="1"/>
    </row>
    <row r="124" ht="15.75" customHeight="1">
      <c r="A124" s="1"/>
      <c r="M124" s="1"/>
      <c r="O124" s="1"/>
      <c r="Q124" s="1"/>
      <c r="S124" s="1"/>
    </row>
    <row r="125" ht="15.75" customHeight="1">
      <c r="A125" s="1"/>
      <c r="M125" s="1"/>
      <c r="O125" s="1"/>
      <c r="Q125" s="1"/>
      <c r="S125" s="1"/>
    </row>
    <row r="126" ht="15.75" customHeight="1">
      <c r="A126" s="1"/>
      <c r="M126" s="1"/>
      <c r="O126" s="1"/>
      <c r="Q126" s="1"/>
      <c r="S126" s="1"/>
    </row>
    <row r="127" ht="15.75" customHeight="1">
      <c r="A127" s="1"/>
      <c r="M127" s="1"/>
      <c r="O127" s="1"/>
      <c r="Q127" s="1"/>
      <c r="S127" s="1"/>
    </row>
    <row r="128" ht="15.75" customHeight="1">
      <c r="A128" s="1"/>
      <c r="M128" s="1"/>
      <c r="O128" s="1"/>
      <c r="Q128" s="1"/>
      <c r="S128" s="1"/>
    </row>
    <row r="129" ht="15.75" customHeight="1">
      <c r="A129" s="1"/>
      <c r="M129" s="1"/>
      <c r="O129" s="1"/>
      <c r="Q129" s="1"/>
      <c r="S129" s="1"/>
    </row>
    <row r="130" ht="15.75" customHeight="1">
      <c r="A130" s="1"/>
      <c r="M130" s="1"/>
      <c r="O130" s="1"/>
      <c r="Q130" s="1"/>
      <c r="S130" s="1"/>
    </row>
    <row r="131" ht="15.75" customHeight="1">
      <c r="A131" s="1"/>
      <c r="M131" s="1"/>
      <c r="O131" s="1"/>
      <c r="Q131" s="1"/>
      <c r="S131" s="1"/>
    </row>
    <row r="132" ht="15.75" customHeight="1">
      <c r="A132" s="1"/>
      <c r="M132" s="1"/>
      <c r="O132" s="1"/>
      <c r="Q132" s="1"/>
      <c r="S132" s="1"/>
    </row>
    <row r="133" ht="15.75" customHeight="1">
      <c r="A133" s="1"/>
      <c r="M133" s="1"/>
      <c r="O133" s="1"/>
      <c r="Q133" s="1"/>
      <c r="S133" s="1"/>
    </row>
    <row r="134" ht="15.75" customHeight="1">
      <c r="A134" s="1"/>
      <c r="M134" s="1"/>
      <c r="O134" s="1"/>
      <c r="Q134" s="1"/>
      <c r="S134" s="1"/>
    </row>
    <row r="135" ht="15.75" customHeight="1">
      <c r="A135" s="1"/>
      <c r="M135" s="1"/>
      <c r="O135" s="1"/>
      <c r="Q135" s="1"/>
      <c r="S135" s="1"/>
    </row>
    <row r="136" ht="15.75" customHeight="1">
      <c r="A136" s="1"/>
      <c r="M136" s="1"/>
      <c r="O136" s="1"/>
      <c r="Q136" s="1"/>
      <c r="S136" s="1"/>
    </row>
    <row r="137" ht="15.75" customHeight="1">
      <c r="A137" s="1"/>
      <c r="M137" s="1"/>
      <c r="O137" s="1"/>
      <c r="Q137" s="1"/>
      <c r="S137" s="1"/>
    </row>
    <row r="138" ht="15.75" customHeight="1">
      <c r="A138" s="1"/>
      <c r="M138" s="1"/>
      <c r="O138" s="1"/>
      <c r="Q138" s="1"/>
      <c r="S138" s="1"/>
    </row>
    <row r="139" ht="15.75" customHeight="1">
      <c r="A139" s="1"/>
      <c r="M139" s="1"/>
      <c r="O139" s="1"/>
      <c r="Q139" s="1"/>
      <c r="S139" s="1"/>
    </row>
    <row r="140" ht="15.75" customHeight="1">
      <c r="A140" s="1"/>
      <c r="M140" s="1"/>
      <c r="O140" s="1"/>
      <c r="Q140" s="1"/>
      <c r="S140" s="1"/>
    </row>
    <row r="141" ht="15.75" customHeight="1">
      <c r="A141" s="1"/>
      <c r="M141" s="1"/>
      <c r="O141" s="1"/>
      <c r="Q141" s="1"/>
      <c r="S141" s="1"/>
    </row>
    <row r="142" ht="15.75" customHeight="1">
      <c r="A142" s="1"/>
      <c r="M142" s="1"/>
      <c r="O142" s="1"/>
      <c r="Q142" s="1"/>
      <c r="S142" s="1"/>
    </row>
    <row r="143" ht="15.75" customHeight="1">
      <c r="A143" s="1"/>
      <c r="M143" s="1"/>
      <c r="O143" s="1"/>
      <c r="Q143" s="1"/>
      <c r="S143" s="1"/>
    </row>
    <row r="144" ht="15.75" customHeight="1">
      <c r="A144" s="1"/>
      <c r="M144" s="1"/>
      <c r="O144" s="1"/>
      <c r="Q144" s="1"/>
      <c r="S144" s="1"/>
    </row>
    <row r="145" ht="15.75" customHeight="1">
      <c r="A145" s="1"/>
      <c r="M145" s="1"/>
      <c r="O145" s="1"/>
      <c r="Q145" s="1"/>
      <c r="S145" s="1"/>
    </row>
    <row r="146" ht="15.75" customHeight="1">
      <c r="A146" s="1"/>
      <c r="M146" s="1"/>
      <c r="O146" s="1"/>
      <c r="Q146" s="1"/>
      <c r="S146" s="1"/>
    </row>
    <row r="147" ht="15.75" customHeight="1">
      <c r="A147" s="1"/>
      <c r="M147" s="1"/>
      <c r="O147" s="1"/>
      <c r="Q147" s="1"/>
      <c r="S147" s="1"/>
    </row>
    <row r="148" ht="15.75" customHeight="1">
      <c r="A148" s="1"/>
      <c r="M148" s="1"/>
      <c r="O148" s="1"/>
      <c r="Q148" s="1"/>
      <c r="S148" s="1"/>
    </row>
    <row r="149" ht="15.75" customHeight="1">
      <c r="A149" s="1"/>
      <c r="M149" s="1"/>
      <c r="O149" s="1"/>
      <c r="Q149" s="1"/>
      <c r="S149" s="1"/>
    </row>
    <row r="150" ht="15.75" customHeight="1">
      <c r="A150" s="1"/>
      <c r="M150" s="1"/>
      <c r="O150" s="1"/>
      <c r="Q150" s="1"/>
      <c r="S150" s="1"/>
    </row>
    <row r="151" ht="15.75" customHeight="1">
      <c r="A151" s="1"/>
      <c r="M151" s="1"/>
      <c r="O151" s="1"/>
      <c r="Q151" s="1"/>
      <c r="S151" s="1"/>
    </row>
    <row r="152" ht="15.75" customHeight="1">
      <c r="A152" s="1"/>
      <c r="M152" s="1"/>
      <c r="O152" s="1"/>
      <c r="Q152" s="1"/>
      <c r="S152" s="1"/>
    </row>
    <row r="153" ht="15.75" customHeight="1">
      <c r="A153" s="1"/>
      <c r="M153" s="1"/>
      <c r="O153" s="1"/>
      <c r="Q153" s="1"/>
      <c r="S153" s="1"/>
    </row>
    <row r="154" ht="15.75" customHeight="1">
      <c r="A154" s="1"/>
      <c r="M154" s="1"/>
      <c r="O154" s="1"/>
      <c r="Q154" s="1"/>
      <c r="S154" s="1"/>
    </row>
    <row r="155" ht="15.75" customHeight="1">
      <c r="A155" s="1"/>
      <c r="M155" s="1"/>
      <c r="O155" s="1"/>
      <c r="Q155" s="1"/>
      <c r="S155" s="1"/>
    </row>
    <row r="156" ht="15.75" customHeight="1">
      <c r="A156" s="1"/>
      <c r="M156" s="1"/>
      <c r="O156" s="1"/>
      <c r="Q156" s="1"/>
      <c r="S156" s="1"/>
    </row>
    <row r="157" ht="15.75" customHeight="1">
      <c r="A157" s="1"/>
      <c r="M157" s="1"/>
      <c r="O157" s="1"/>
      <c r="Q157" s="1"/>
      <c r="S157" s="1"/>
    </row>
    <row r="158" ht="15.75" customHeight="1">
      <c r="A158" s="1"/>
      <c r="M158" s="1"/>
      <c r="O158" s="1"/>
      <c r="Q158" s="1"/>
      <c r="S158" s="1"/>
    </row>
    <row r="159" ht="15.75" customHeight="1">
      <c r="A159" s="1"/>
      <c r="M159" s="1"/>
      <c r="O159" s="1"/>
      <c r="Q159" s="1"/>
      <c r="S159" s="1"/>
    </row>
    <row r="160" ht="15.75" customHeight="1">
      <c r="A160" s="1"/>
      <c r="M160" s="1"/>
      <c r="O160" s="1"/>
      <c r="Q160" s="1"/>
      <c r="S160" s="1"/>
    </row>
    <row r="161" ht="15.75" customHeight="1">
      <c r="A161" s="1"/>
      <c r="M161" s="1"/>
      <c r="O161" s="1"/>
      <c r="Q161" s="1"/>
      <c r="S161" s="1"/>
    </row>
    <row r="162" ht="15.75" customHeight="1">
      <c r="A162" s="1"/>
      <c r="M162" s="1"/>
      <c r="O162" s="1"/>
      <c r="Q162" s="1"/>
      <c r="S162" s="1"/>
    </row>
    <row r="163" ht="15.75" customHeight="1">
      <c r="A163" s="1"/>
      <c r="M163" s="1"/>
      <c r="O163" s="1"/>
      <c r="Q163" s="1"/>
      <c r="S163" s="1"/>
    </row>
    <row r="164" ht="15.75" customHeight="1">
      <c r="A164" s="1"/>
      <c r="M164" s="1"/>
      <c r="O164" s="1"/>
      <c r="Q164" s="1"/>
      <c r="S164" s="1"/>
    </row>
    <row r="165" ht="15.75" customHeight="1">
      <c r="A165" s="1"/>
      <c r="M165" s="1"/>
      <c r="O165" s="1"/>
      <c r="Q165" s="1"/>
      <c r="S165" s="1"/>
    </row>
    <row r="166" ht="15.75" customHeight="1">
      <c r="A166" s="1"/>
      <c r="M166" s="1"/>
      <c r="O166" s="1"/>
      <c r="Q166" s="1"/>
      <c r="S166" s="1"/>
    </row>
    <row r="167" ht="15.75" customHeight="1">
      <c r="A167" s="1"/>
      <c r="M167" s="1"/>
      <c r="O167" s="1"/>
      <c r="Q167" s="1"/>
      <c r="S167" s="1"/>
    </row>
    <row r="168" ht="15.75" customHeight="1">
      <c r="A168" s="1"/>
      <c r="M168" s="1"/>
      <c r="O168" s="1"/>
      <c r="Q168" s="1"/>
      <c r="S168" s="1"/>
    </row>
    <row r="169" ht="15.75" customHeight="1">
      <c r="A169" s="1"/>
      <c r="M169" s="1"/>
      <c r="O169" s="1"/>
      <c r="Q169" s="1"/>
      <c r="S169" s="1"/>
    </row>
    <row r="170" ht="15.75" customHeight="1">
      <c r="A170" s="1"/>
      <c r="M170" s="1"/>
      <c r="O170" s="1"/>
      <c r="Q170" s="1"/>
      <c r="S170" s="1"/>
    </row>
    <row r="171" ht="15.75" customHeight="1">
      <c r="A171" s="1"/>
      <c r="M171" s="1"/>
      <c r="O171" s="1"/>
      <c r="Q171" s="1"/>
      <c r="S171" s="1"/>
    </row>
    <row r="172" ht="15.75" customHeight="1">
      <c r="A172" s="1"/>
      <c r="M172" s="1"/>
      <c r="O172" s="1"/>
      <c r="Q172" s="1"/>
      <c r="S172" s="1"/>
    </row>
    <row r="173" ht="15.75" customHeight="1">
      <c r="A173" s="1"/>
      <c r="M173" s="1"/>
      <c r="O173" s="1"/>
      <c r="Q173" s="1"/>
      <c r="S173" s="1"/>
    </row>
    <row r="174" ht="15.75" customHeight="1">
      <c r="A174" s="1"/>
      <c r="M174" s="1"/>
      <c r="O174" s="1"/>
      <c r="Q174" s="1"/>
      <c r="S174" s="1"/>
    </row>
    <row r="175" ht="15.75" customHeight="1">
      <c r="A175" s="1"/>
      <c r="M175" s="1"/>
      <c r="O175" s="1"/>
      <c r="Q175" s="1"/>
      <c r="S175" s="1"/>
    </row>
    <row r="176" ht="15.75" customHeight="1">
      <c r="A176" s="1"/>
      <c r="M176" s="1"/>
      <c r="O176" s="1"/>
      <c r="Q176" s="1"/>
      <c r="S176" s="1"/>
    </row>
    <row r="177" ht="15.75" customHeight="1">
      <c r="A177" s="1"/>
      <c r="M177" s="1"/>
      <c r="O177" s="1"/>
      <c r="Q177" s="1"/>
      <c r="S177" s="1"/>
    </row>
    <row r="178" ht="15.75" customHeight="1">
      <c r="A178" s="1"/>
      <c r="M178" s="1"/>
      <c r="O178" s="1"/>
      <c r="Q178" s="1"/>
      <c r="S178" s="1"/>
    </row>
    <row r="179" ht="15.75" customHeight="1">
      <c r="A179" s="1"/>
      <c r="M179" s="1"/>
      <c r="O179" s="1"/>
      <c r="Q179" s="1"/>
      <c r="S179" s="1"/>
    </row>
    <row r="180" ht="15.75" customHeight="1">
      <c r="A180" s="1"/>
      <c r="M180" s="1"/>
      <c r="O180" s="1"/>
      <c r="Q180" s="1"/>
      <c r="S180" s="1"/>
    </row>
    <row r="181" ht="15.75" customHeight="1">
      <c r="A181" s="1"/>
      <c r="M181" s="1"/>
      <c r="O181" s="1"/>
      <c r="Q181" s="1"/>
      <c r="S181" s="1"/>
    </row>
    <row r="182" ht="15.75" customHeight="1">
      <c r="A182" s="1"/>
      <c r="M182" s="1"/>
      <c r="O182" s="1"/>
      <c r="Q182" s="1"/>
      <c r="S182" s="1"/>
    </row>
    <row r="183" ht="15.75" customHeight="1">
      <c r="A183" s="1"/>
      <c r="M183" s="1"/>
      <c r="O183" s="1"/>
      <c r="Q183" s="1"/>
      <c r="S183" s="1"/>
    </row>
    <row r="184" ht="15.75" customHeight="1">
      <c r="A184" s="1"/>
      <c r="M184" s="1"/>
      <c r="O184" s="1"/>
      <c r="Q184" s="1"/>
      <c r="S184" s="1"/>
    </row>
    <row r="185" ht="15.75" customHeight="1">
      <c r="A185" s="1"/>
      <c r="M185" s="1"/>
      <c r="O185" s="1"/>
      <c r="Q185" s="1"/>
      <c r="S185" s="1"/>
    </row>
    <row r="186" ht="15.75" customHeight="1">
      <c r="A186" s="1"/>
      <c r="M186" s="1"/>
      <c r="O186" s="1"/>
      <c r="Q186" s="1"/>
      <c r="S186" s="1"/>
    </row>
    <row r="187" ht="15.75" customHeight="1">
      <c r="A187" s="1"/>
      <c r="M187" s="1"/>
      <c r="O187" s="1"/>
      <c r="Q187" s="1"/>
      <c r="S187" s="1"/>
    </row>
    <row r="188" ht="15.75" customHeight="1">
      <c r="A188" s="1"/>
      <c r="M188" s="1"/>
      <c r="O188" s="1"/>
      <c r="Q188" s="1"/>
      <c r="S188" s="1"/>
    </row>
    <row r="189" ht="15.75" customHeight="1">
      <c r="A189" s="1"/>
      <c r="M189" s="1"/>
      <c r="O189" s="1"/>
      <c r="Q189" s="1"/>
      <c r="S189" s="1"/>
    </row>
    <row r="190" ht="15.75" customHeight="1">
      <c r="A190" s="1"/>
      <c r="M190" s="1"/>
      <c r="O190" s="1"/>
      <c r="Q190" s="1"/>
      <c r="S190" s="1"/>
    </row>
    <row r="191" ht="15.75" customHeight="1">
      <c r="A191" s="1"/>
      <c r="M191" s="1"/>
      <c r="O191" s="1"/>
      <c r="Q191" s="1"/>
      <c r="S191" s="1"/>
    </row>
    <row r="192" ht="15.75" customHeight="1">
      <c r="A192" s="1"/>
      <c r="M192" s="1"/>
      <c r="O192" s="1"/>
      <c r="Q192" s="1"/>
      <c r="S192" s="1"/>
    </row>
    <row r="193" ht="15.75" customHeight="1">
      <c r="A193" s="1"/>
      <c r="M193" s="1"/>
      <c r="O193" s="1"/>
      <c r="Q193" s="1"/>
      <c r="S193" s="1"/>
    </row>
    <row r="194" ht="15.75" customHeight="1">
      <c r="A194" s="1"/>
      <c r="M194" s="1"/>
      <c r="O194" s="1"/>
      <c r="Q194" s="1"/>
      <c r="S194" s="1"/>
    </row>
    <row r="195" ht="15.75" customHeight="1">
      <c r="A195" s="1"/>
      <c r="M195" s="1"/>
      <c r="O195" s="1"/>
      <c r="Q195" s="1"/>
      <c r="S195" s="1"/>
    </row>
    <row r="196" ht="15.75" customHeight="1">
      <c r="A196" s="1"/>
      <c r="M196" s="1"/>
      <c r="O196" s="1"/>
      <c r="Q196" s="1"/>
      <c r="S196" s="1"/>
    </row>
    <row r="197" ht="15.75" customHeight="1">
      <c r="A197" s="1"/>
      <c r="M197" s="1"/>
      <c r="O197" s="1"/>
      <c r="Q197" s="1"/>
      <c r="S197" s="1"/>
    </row>
    <row r="198" ht="15.75" customHeight="1">
      <c r="A198" s="1"/>
      <c r="M198" s="1"/>
      <c r="O198" s="1"/>
      <c r="Q198" s="1"/>
      <c r="S198" s="1"/>
    </row>
    <row r="199" ht="15.75" customHeight="1">
      <c r="A199" s="1"/>
      <c r="M199" s="1"/>
      <c r="O199" s="1"/>
      <c r="Q199" s="1"/>
      <c r="S199" s="1"/>
    </row>
    <row r="200" ht="15.75" customHeight="1">
      <c r="A200" s="1"/>
      <c r="M200" s="1"/>
      <c r="O200" s="1"/>
      <c r="Q200" s="1"/>
      <c r="S200" s="1"/>
    </row>
    <row r="201" ht="15.75" customHeight="1">
      <c r="A201" s="1"/>
      <c r="M201" s="1"/>
      <c r="O201" s="1"/>
      <c r="Q201" s="1"/>
      <c r="S201" s="1"/>
    </row>
    <row r="202" ht="15.75" customHeight="1">
      <c r="A202" s="1"/>
      <c r="M202" s="1"/>
      <c r="O202" s="1"/>
      <c r="Q202" s="1"/>
      <c r="S202" s="1"/>
    </row>
    <row r="203" ht="15.75" customHeight="1">
      <c r="A203" s="1"/>
      <c r="M203" s="1"/>
      <c r="O203" s="1"/>
      <c r="Q203" s="1"/>
      <c r="S203" s="1"/>
    </row>
    <row r="204" ht="15.75" customHeight="1">
      <c r="A204" s="1"/>
      <c r="M204" s="1"/>
      <c r="O204" s="1"/>
      <c r="Q204" s="1"/>
      <c r="S204" s="1"/>
    </row>
    <row r="205" ht="15.75" customHeight="1">
      <c r="A205" s="1"/>
      <c r="M205" s="1"/>
      <c r="O205" s="1"/>
      <c r="Q205" s="1"/>
      <c r="S205" s="1"/>
    </row>
    <row r="206" ht="15.75" customHeight="1">
      <c r="A206" s="1"/>
      <c r="M206" s="1"/>
      <c r="O206" s="1"/>
      <c r="Q206" s="1"/>
      <c r="S206" s="1"/>
    </row>
    <row r="207" ht="15.75" customHeight="1">
      <c r="A207" s="1"/>
      <c r="M207" s="1"/>
      <c r="O207" s="1"/>
      <c r="Q207" s="1"/>
      <c r="S207" s="1"/>
    </row>
    <row r="208" ht="15.75" customHeight="1">
      <c r="A208" s="1"/>
      <c r="M208" s="1"/>
      <c r="O208" s="1"/>
      <c r="Q208" s="1"/>
      <c r="S208" s="1"/>
    </row>
    <row r="209" ht="15.75" customHeight="1">
      <c r="A209" s="1"/>
      <c r="M209" s="1"/>
      <c r="O209" s="1"/>
      <c r="Q209" s="1"/>
      <c r="S209" s="1"/>
    </row>
    <row r="210" ht="15.75" customHeight="1">
      <c r="A210" s="1"/>
      <c r="M210" s="1"/>
      <c r="O210" s="1"/>
      <c r="Q210" s="1"/>
      <c r="S210" s="1"/>
    </row>
    <row r="211" ht="15.75" customHeight="1">
      <c r="A211" s="1"/>
      <c r="M211" s="1"/>
      <c r="O211" s="1"/>
      <c r="Q211" s="1"/>
      <c r="S211" s="1"/>
    </row>
    <row r="212" ht="15.75" customHeight="1">
      <c r="A212" s="1"/>
      <c r="M212" s="1"/>
      <c r="O212" s="1"/>
      <c r="Q212" s="1"/>
      <c r="S212" s="1"/>
    </row>
    <row r="213" ht="15.75" customHeight="1">
      <c r="A213" s="1"/>
      <c r="M213" s="1"/>
      <c r="O213" s="1"/>
      <c r="Q213" s="1"/>
      <c r="S213" s="1"/>
    </row>
    <row r="214" ht="15.75" customHeight="1">
      <c r="A214" s="1"/>
      <c r="M214" s="1"/>
      <c r="O214" s="1"/>
      <c r="Q214" s="1"/>
      <c r="S214" s="1"/>
    </row>
    <row r="215" ht="15.75" customHeight="1">
      <c r="A215" s="1"/>
      <c r="M215" s="1"/>
      <c r="O215" s="1"/>
      <c r="Q215" s="1"/>
      <c r="S215" s="1"/>
    </row>
    <row r="216" ht="15.75" customHeight="1">
      <c r="A216" s="1"/>
      <c r="M216" s="1"/>
      <c r="O216" s="1"/>
      <c r="Q216" s="1"/>
      <c r="S216" s="1"/>
    </row>
    <row r="217" ht="15.75" customHeight="1">
      <c r="A217" s="1"/>
      <c r="M217" s="1"/>
      <c r="O217" s="1"/>
      <c r="Q217" s="1"/>
      <c r="S217" s="1"/>
    </row>
    <row r="218" ht="15.75" customHeight="1">
      <c r="A218" s="1"/>
      <c r="M218" s="1"/>
      <c r="O218" s="1"/>
      <c r="Q218" s="1"/>
      <c r="S218" s="1"/>
    </row>
    <row r="219" ht="15.75" customHeight="1">
      <c r="A219" s="1"/>
      <c r="M219" s="1"/>
      <c r="O219" s="1"/>
      <c r="Q219" s="1"/>
      <c r="S219" s="1"/>
    </row>
    <row r="220" ht="15.75" customHeight="1">
      <c r="A220" s="1"/>
      <c r="M220" s="1"/>
      <c r="O220" s="1"/>
      <c r="Q220" s="1"/>
      <c r="S220" s="1"/>
    </row>
    <row r="221" ht="15.75" customHeight="1">
      <c r="A221" s="1"/>
      <c r="M221" s="1"/>
      <c r="O221" s="1"/>
      <c r="Q221" s="1"/>
      <c r="S221" s="1"/>
    </row>
    <row r="222" ht="15.75" customHeight="1">
      <c r="A222" s="1"/>
      <c r="M222" s="1"/>
      <c r="O222" s="1"/>
      <c r="Q222" s="1"/>
      <c r="S222" s="1"/>
    </row>
    <row r="223" ht="15.75" customHeight="1">
      <c r="A223" s="1"/>
      <c r="M223" s="1"/>
      <c r="O223" s="1"/>
      <c r="Q223" s="1"/>
      <c r="S223" s="1"/>
    </row>
    <row r="224" ht="15.75" customHeight="1">
      <c r="A224" s="1"/>
      <c r="M224" s="1"/>
      <c r="O224" s="1"/>
      <c r="Q224" s="1"/>
      <c r="S224" s="1"/>
    </row>
    <row r="225" ht="15.75" customHeight="1">
      <c r="A225" s="1"/>
      <c r="M225" s="1"/>
      <c r="O225" s="1"/>
      <c r="Q225" s="1"/>
      <c r="S225" s="1"/>
    </row>
    <row r="226" ht="15.75" customHeight="1">
      <c r="A226" s="1"/>
      <c r="M226" s="1"/>
      <c r="O226" s="1"/>
      <c r="Q226" s="1"/>
      <c r="S226" s="1"/>
    </row>
    <row r="227" ht="15.75" customHeight="1">
      <c r="A227" s="1"/>
      <c r="M227" s="1"/>
      <c r="O227" s="1"/>
      <c r="Q227" s="1"/>
      <c r="S227" s="1"/>
    </row>
    <row r="228" ht="15.75" customHeight="1">
      <c r="A228" s="1"/>
      <c r="M228" s="1"/>
      <c r="O228" s="1"/>
      <c r="Q228" s="1"/>
      <c r="S228" s="1"/>
    </row>
    <row r="229" ht="15.75" customHeight="1">
      <c r="A229" s="1"/>
      <c r="M229" s="1"/>
      <c r="O229" s="1"/>
      <c r="Q229" s="1"/>
      <c r="S229" s="1"/>
    </row>
    <row r="230" ht="15.75" customHeight="1">
      <c r="A230" s="1"/>
      <c r="M230" s="1"/>
      <c r="O230" s="1"/>
      <c r="Q230" s="1"/>
      <c r="S230" s="1"/>
    </row>
    <row r="231" ht="15.75" customHeight="1">
      <c r="A231" s="1"/>
      <c r="M231" s="1"/>
      <c r="O231" s="1"/>
      <c r="Q231" s="1"/>
      <c r="S231" s="1"/>
    </row>
    <row r="232" ht="15.75" customHeight="1">
      <c r="A232" s="1"/>
      <c r="M232" s="1"/>
      <c r="O232" s="1"/>
      <c r="Q232" s="1"/>
      <c r="S232" s="1"/>
    </row>
    <row r="233" ht="15.75" customHeight="1">
      <c r="A233" s="1"/>
      <c r="M233" s="1"/>
      <c r="O233" s="1"/>
      <c r="Q233" s="1"/>
      <c r="S233" s="1"/>
    </row>
    <row r="234" ht="15.75" customHeight="1">
      <c r="A234" s="1"/>
      <c r="M234" s="1"/>
      <c r="O234" s="1"/>
      <c r="Q234" s="1"/>
      <c r="S234" s="1"/>
    </row>
    <row r="235" ht="15.75" customHeight="1">
      <c r="A235" s="1"/>
      <c r="M235" s="1"/>
      <c r="O235" s="1"/>
      <c r="Q235" s="1"/>
      <c r="S235" s="1"/>
    </row>
    <row r="236" ht="15.75" customHeight="1">
      <c r="A236" s="1"/>
      <c r="M236" s="1"/>
      <c r="O236" s="1"/>
      <c r="Q236" s="1"/>
      <c r="S236" s="1"/>
    </row>
    <row r="237" ht="15.75" customHeight="1">
      <c r="A237" s="1"/>
      <c r="M237" s="1"/>
      <c r="O237" s="1"/>
      <c r="Q237" s="1"/>
      <c r="S237" s="1"/>
    </row>
    <row r="238" ht="15.75" customHeight="1">
      <c r="A238" s="1"/>
      <c r="M238" s="1"/>
      <c r="O238" s="1"/>
      <c r="Q238" s="1"/>
      <c r="S238" s="1"/>
    </row>
    <row r="239" ht="15.75" customHeight="1">
      <c r="A239" s="1"/>
      <c r="M239" s="1"/>
      <c r="O239" s="1"/>
      <c r="Q239" s="1"/>
      <c r="S239" s="1"/>
    </row>
    <row r="240" ht="15.75" customHeight="1">
      <c r="A240" s="1"/>
      <c r="M240" s="1"/>
      <c r="O240" s="1"/>
      <c r="Q240" s="1"/>
      <c r="S240" s="1"/>
    </row>
    <row r="241" ht="15.75" customHeight="1">
      <c r="A241" s="1"/>
      <c r="M241" s="1"/>
      <c r="O241" s="1"/>
      <c r="Q241" s="1"/>
      <c r="S241" s="1"/>
    </row>
    <row r="242" ht="15.75" customHeight="1">
      <c r="A242" s="1"/>
      <c r="M242" s="1"/>
      <c r="O242" s="1"/>
      <c r="Q242" s="1"/>
      <c r="S242" s="1"/>
    </row>
    <row r="243" ht="15.75" customHeight="1">
      <c r="A243" s="1"/>
      <c r="M243" s="1"/>
      <c r="O243" s="1"/>
      <c r="Q243" s="1"/>
      <c r="S243" s="1"/>
    </row>
    <row r="244" ht="15.75" customHeight="1">
      <c r="A244" s="1"/>
      <c r="M244" s="1"/>
      <c r="O244" s="1"/>
      <c r="Q244" s="1"/>
      <c r="S244" s="1"/>
    </row>
    <row r="245" ht="15.75" customHeight="1">
      <c r="A245" s="1"/>
      <c r="M245" s="1"/>
      <c r="O245" s="1"/>
      <c r="Q245" s="1"/>
      <c r="S245" s="1"/>
    </row>
    <row r="246" ht="15.75" customHeight="1">
      <c r="A246" s="1"/>
      <c r="M246" s="1"/>
      <c r="O246" s="1"/>
      <c r="Q246" s="1"/>
      <c r="S246" s="1"/>
    </row>
    <row r="247" ht="15.75" customHeight="1">
      <c r="A247" s="1"/>
      <c r="M247" s="1"/>
      <c r="O247" s="1"/>
      <c r="Q247" s="1"/>
      <c r="S247" s="1"/>
    </row>
    <row r="248" ht="15.75" customHeight="1">
      <c r="A248" s="1"/>
      <c r="M248" s="1"/>
      <c r="O248" s="1"/>
      <c r="Q248" s="1"/>
      <c r="S248" s="1"/>
    </row>
    <row r="249" ht="15.75" customHeight="1">
      <c r="A249" s="1"/>
      <c r="M249" s="1"/>
      <c r="O249" s="1"/>
      <c r="Q249" s="1"/>
      <c r="S249" s="1"/>
    </row>
    <row r="250" ht="15.75" customHeight="1">
      <c r="A250" s="1"/>
      <c r="M250" s="1"/>
      <c r="O250" s="1"/>
      <c r="Q250" s="1"/>
      <c r="S250" s="1"/>
    </row>
    <row r="251" ht="15.75" customHeight="1">
      <c r="A251" s="1"/>
      <c r="M251" s="1"/>
      <c r="O251" s="1"/>
      <c r="Q251" s="1"/>
      <c r="S251" s="1"/>
    </row>
    <row r="252" ht="15.75" customHeight="1">
      <c r="A252" s="1"/>
      <c r="M252" s="1"/>
      <c r="O252" s="1"/>
      <c r="Q252" s="1"/>
      <c r="S252" s="1"/>
    </row>
    <row r="253" ht="15.75" customHeight="1">
      <c r="A253" s="1"/>
      <c r="M253" s="1"/>
      <c r="O253" s="1"/>
      <c r="Q253" s="1"/>
      <c r="S253" s="1"/>
    </row>
    <row r="254" ht="15.75" customHeight="1">
      <c r="A254" s="1"/>
      <c r="M254" s="1"/>
      <c r="O254" s="1"/>
      <c r="Q254" s="1"/>
      <c r="S254" s="1"/>
    </row>
    <row r="255" ht="15.75" customHeight="1">
      <c r="A255" s="1"/>
      <c r="M255" s="1"/>
      <c r="O255" s="1"/>
      <c r="Q255" s="1"/>
      <c r="S255" s="1"/>
    </row>
    <row r="256" ht="15.75" customHeight="1">
      <c r="A256" s="1"/>
      <c r="M256" s="1"/>
      <c r="O256" s="1"/>
      <c r="Q256" s="1"/>
      <c r="S256" s="1"/>
    </row>
    <row r="257" ht="15.75" customHeight="1">
      <c r="A257" s="1"/>
      <c r="M257" s="1"/>
      <c r="O257" s="1"/>
      <c r="Q257" s="1"/>
      <c r="S257" s="1"/>
    </row>
    <row r="258" ht="15.75" customHeight="1">
      <c r="A258" s="1"/>
      <c r="M258" s="1"/>
      <c r="O258" s="1"/>
      <c r="Q258" s="1"/>
      <c r="S258" s="1"/>
    </row>
    <row r="259" ht="15.75" customHeight="1">
      <c r="A259" s="1"/>
      <c r="M259" s="1"/>
      <c r="O259" s="1"/>
      <c r="Q259" s="1"/>
      <c r="S259" s="1"/>
    </row>
    <row r="260" ht="15.75" customHeight="1">
      <c r="A260" s="1"/>
      <c r="M260" s="1"/>
      <c r="O260" s="1"/>
      <c r="Q260" s="1"/>
      <c r="S260" s="1"/>
    </row>
    <row r="261" ht="15.75" customHeight="1">
      <c r="A261" s="1"/>
      <c r="M261" s="1"/>
      <c r="O261" s="1"/>
      <c r="Q261" s="1"/>
      <c r="S261" s="1"/>
    </row>
    <row r="262" ht="15.75" customHeight="1">
      <c r="A262" s="1"/>
      <c r="M262" s="1"/>
      <c r="O262" s="1"/>
      <c r="Q262" s="1"/>
      <c r="S262" s="1"/>
    </row>
    <row r="263" ht="15.75" customHeight="1">
      <c r="A263" s="1"/>
      <c r="M263" s="1"/>
      <c r="O263" s="1"/>
      <c r="Q263" s="1"/>
      <c r="S263" s="1"/>
    </row>
    <row r="264" ht="15.75" customHeight="1">
      <c r="A264" s="1"/>
      <c r="M264" s="1"/>
      <c r="O264" s="1"/>
      <c r="Q264" s="1"/>
      <c r="S264" s="1"/>
    </row>
    <row r="265" ht="15.75" customHeight="1">
      <c r="A265" s="1"/>
      <c r="M265" s="1"/>
      <c r="O265" s="1"/>
      <c r="Q265" s="1"/>
      <c r="S265" s="1"/>
    </row>
    <row r="266" ht="15.75" customHeight="1">
      <c r="A266" s="1"/>
      <c r="M266" s="1"/>
      <c r="O266" s="1"/>
      <c r="Q266" s="1"/>
      <c r="S266" s="1"/>
    </row>
    <row r="267" ht="15.75" customHeight="1">
      <c r="A267" s="1"/>
      <c r="M267" s="1"/>
      <c r="O267" s="1"/>
      <c r="Q267" s="1"/>
      <c r="S267" s="1"/>
    </row>
    <row r="268" ht="15.75" customHeight="1">
      <c r="A268" s="1"/>
      <c r="M268" s="1"/>
      <c r="O268" s="1"/>
      <c r="Q268" s="1"/>
      <c r="S268" s="1"/>
    </row>
    <row r="269" ht="15.75" customHeight="1">
      <c r="A269" s="1"/>
      <c r="M269" s="1"/>
      <c r="O269" s="1"/>
      <c r="Q269" s="1"/>
      <c r="S269" s="1"/>
    </row>
    <row r="270" ht="15.75" customHeight="1">
      <c r="A270" s="1"/>
      <c r="M270" s="1"/>
      <c r="O270" s="1"/>
      <c r="Q270" s="1"/>
      <c r="S270" s="1"/>
    </row>
    <row r="271" ht="15.75" customHeight="1">
      <c r="A271" s="1"/>
      <c r="M271" s="1"/>
      <c r="O271" s="1"/>
      <c r="Q271" s="1"/>
      <c r="S271" s="1"/>
    </row>
    <row r="272" ht="15.75" customHeight="1">
      <c r="A272" s="1"/>
      <c r="M272" s="1"/>
      <c r="O272" s="1"/>
      <c r="Q272" s="1"/>
      <c r="S272" s="1"/>
    </row>
    <row r="273" ht="15.75" customHeight="1">
      <c r="A273" s="1"/>
      <c r="M273" s="1"/>
      <c r="O273" s="1"/>
      <c r="Q273" s="1"/>
      <c r="S273" s="1"/>
    </row>
    <row r="274" ht="15.75" customHeight="1">
      <c r="A274" s="1"/>
      <c r="M274" s="1"/>
      <c r="O274" s="1"/>
      <c r="Q274" s="1"/>
      <c r="S274" s="1"/>
    </row>
    <row r="275" ht="15.75" customHeight="1">
      <c r="A275" s="1"/>
      <c r="M275" s="1"/>
      <c r="O275" s="1"/>
      <c r="Q275" s="1"/>
      <c r="S275" s="1"/>
    </row>
    <row r="276" ht="15.75" customHeight="1">
      <c r="A276" s="1"/>
      <c r="M276" s="1"/>
      <c r="O276" s="1"/>
      <c r="Q276" s="1"/>
      <c r="S276" s="1"/>
    </row>
    <row r="277" ht="15.75" customHeight="1">
      <c r="A277" s="1"/>
      <c r="M277" s="1"/>
      <c r="O277" s="1"/>
      <c r="Q277" s="1"/>
      <c r="S277" s="1"/>
    </row>
    <row r="278" ht="15.75" customHeight="1">
      <c r="A278" s="1"/>
      <c r="M278" s="1"/>
      <c r="O278" s="1"/>
      <c r="Q278" s="1"/>
      <c r="S278" s="1"/>
    </row>
    <row r="279" ht="15.75" customHeight="1">
      <c r="A279" s="1"/>
      <c r="M279" s="1"/>
      <c r="O279" s="1"/>
      <c r="Q279" s="1"/>
      <c r="S279" s="1"/>
    </row>
    <row r="280" ht="15.75" customHeight="1">
      <c r="A280" s="1"/>
      <c r="M280" s="1"/>
      <c r="O280" s="1"/>
      <c r="Q280" s="1"/>
      <c r="S280" s="1"/>
    </row>
    <row r="281" ht="15.75" customHeight="1">
      <c r="A281" s="1"/>
      <c r="M281" s="1"/>
      <c r="O281" s="1"/>
      <c r="Q281" s="1"/>
      <c r="S281" s="1"/>
    </row>
    <row r="282" ht="15.75" customHeight="1">
      <c r="A282" s="1"/>
      <c r="M282" s="1"/>
      <c r="O282" s="1"/>
      <c r="Q282" s="1"/>
      <c r="S282" s="1"/>
    </row>
    <row r="283" ht="15.75" customHeight="1">
      <c r="A283" s="1"/>
      <c r="M283" s="1"/>
      <c r="O283" s="1"/>
      <c r="Q283" s="1"/>
      <c r="S283" s="1"/>
    </row>
    <row r="284" ht="15.75" customHeight="1">
      <c r="A284" s="1"/>
      <c r="M284" s="1"/>
      <c r="O284" s="1"/>
      <c r="Q284" s="1"/>
      <c r="S284" s="1"/>
    </row>
    <row r="285" ht="15.75" customHeight="1">
      <c r="A285" s="1"/>
      <c r="M285" s="1"/>
      <c r="O285" s="1"/>
      <c r="Q285" s="1"/>
      <c r="S285" s="1"/>
    </row>
    <row r="286" ht="15.75" customHeight="1">
      <c r="A286" s="1"/>
      <c r="M286" s="1"/>
      <c r="O286" s="1"/>
      <c r="Q286" s="1"/>
      <c r="S286" s="1"/>
    </row>
    <row r="287" ht="15.75" customHeight="1">
      <c r="A287" s="1"/>
      <c r="M287" s="1"/>
      <c r="O287" s="1"/>
      <c r="Q287" s="1"/>
      <c r="S287" s="1"/>
    </row>
    <row r="288" ht="15.75" customHeight="1">
      <c r="A288" s="1"/>
      <c r="M288" s="1"/>
      <c r="O288" s="1"/>
      <c r="Q288" s="1"/>
      <c r="S288" s="1"/>
    </row>
    <row r="289" ht="15.75" customHeight="1">
      <c r="A289" s="1"/>
      <c r="M289" s="1"/>
      <c r="O289" s="1"/>
      <c r="Q289" s="1"/>
      <c r="S289" s="1"/>
    </row>
    <row r="290" ht="15.75" customHeight="1">
      <c r="A290" s="1"/>
      <c r="M290" s="1"/>
      <c r="O290" s="1"/>
      <c r="Q290" s="1"/>
      <c r="S290" s="1"/>
    </row>
    <row r="291" ht="15.75" customHeight="1">
      <c r="A291" s="1"/>
      <c r="M291" s="1"/>
      <c r="O291" s="1"/>
      <c r="Q291" s="1"/>
      <c r="S291" s="1"/>
    </row>
    <row r="292" ht="15.75" customHeight="1">
      <c r="A292" s="1"/>
      <c r="M292" s="1"/>
      <c r="O292" s="1"/>
      <c r="Q292" s="1"/>
      <c r="S292" s="1"/>
    </row>
    <row r="293" ht="15.75" customHeight="1">
      <c r="A293" s="1"/>
      <c r="M293" s="1"/>
      <c r="O293" s="1"/>
      <c r="Q293" s="1"/>
      <c r="S293" s="1"/>
    </row>
    <row r="294" ht="15.75" customHeight="1">
      <c r="A294" s="1"/>
      <c r="M294" s="1"/>
      <c r="O294" s="1"/>
      <c r="Q294" s="1"/>
      <c r="S294" s="1"/>
    </row>
    <row r="295" ht="15.75" customHeight="1">
      <c r="A295" s="1"/>
      <c r="M295" s="1"/>
      <c r="O295" s="1"/>
      <c r="Q295" s="1"/>
      <c r="S295" s="1"/>
    </row>
    <row r="296" ht="15.75" customHeight="1">
      <c r="A296" s="1"/>
      <c r="M296" s="1"/>
      <c r="O296" s="1"/>
      <c r="Q296" s="1"/>
      <c r="S296" s="1"/>
    </row>
    <row r="297" ht="15.75" customHeight="1">
      <c r="A297" s="1"/>
      <c r="M297" s="1"/>
      <c r="O297" s="1"/>
      <c r="Q297" s="1"/>
      <c r="S297" s="1"/>
    </row>
    <row r="298" ht="15.75" customHeight="1">
      <c r="A298" s="1"/>
      <c r="M298" s="1"/>
      <c r="O298" s="1"/>
      <c r="Q298" s="1"/>
      <c r="S298" s="1"/>
    </row>
    <row r="299" ht="15.75" customHeight="1">
      <c r="A299" s="1"/>
      <c r="M299" s="1"/>
      <c r="O299" s="1"/>
      <c r="Q299" s="1"/>
      <c r="S299" s="1"/>
    </row>
    <row r="300" ht="15.75" customHeight="1">
      <c r="A300" s="1"/>
      <c r="M300" s="1"/>
      <c r="O300" s="1"/>
      <c r="Q300" s="1"/>
      <c r="S300" s="1"/>
    </row>
    <row r="301" ht="15.75" customHeight="1">
      <c r="A301" s="1"/>
      <c r="M301" s="1"/>
      <c r="O301" s="1"/>
      <c r="Q301" s="1"/>
      <c r="S301" s="1"/>
    </row>
    <row r="302" ht="15.75" customHeight="1">
      <c r="A302" s="1"/>
      <c r="M302" s="1"/>
      <c r="O302" s="1"/>
      <c r="Q302" s="1"/>
      <c r="S302" s="1"/>
    </row>
    <row r="303" ht="15.75" customHeight="1">
      <c r="A303" s="1"/>
      <c r="M303" s="1"/>
      <c r="O303" s="1"/>
      <c r="Q303" s="1"/>
      <c r="S303" s="1"/>
    </row>
    <row r="304" ht="15.75" customHeight="1">
      <c r="A304" s="1"/>
      <c r="M304" s="1"/>
      <c r="O304" s="1"/>
      <c r="Q304" s="1"/>
      <c r="S304" s="1"/>
    </row>
    <row r="305" ht="15.75" customHeight="1">
      <c r="A305" s="1"/>
      <c r="M305" s="1"/>
      <c r="O305" s="1"/>
      <c r="Q305" s="1"/>
      <c r="S305" s="1"/>
    </row>
    <row r="306" ht="15.75" customHeight="1">
      <c r="A306" s="1"/>
      <c r="M306" s="1"/>
      <c r="O306" s="1"/>
      <c r="Q306" s="1"/>
      <c r="S306" s="1"/>
    </row>
    <row r="307" ht="15.75" customHeight="1">
      <c r="A307" s="1"/>
      <c r="M307" s="1"/>
      <c r="O307" s="1"/>
      <c r="Q307" s="1"/>
      <c r="S307" s="1"/>
    </row>
    <row r="308" ht="15.75" customHeight="1">
      <c r="A308" s="1"/>
      <c r="M308" s="1"/>
      <c r="O308" s="1"/>
      <c r="Q308" s="1"/>
      <c r="S308" s="1"/>
    </row>
    <row r="309" ht="15.75" customHeight="1">
      <c r="A309" s="1"/>
      <c r="M309" s="1"/>
      <c r="O309" s="1"/>
      <c r="Q309" s="1"/>
      <c r="S309" s="1"/>
    </row>
    <row r="310" ht="15.75" customHeight="1">
      <c r="A310" s="1"/>
      <c r="M310" s="1"/>
      <c r="O310" s="1"/>
      <c r="Q310" s="1"/>
      <c r="S310" s="1"/>
    </row>
    <row r="311" ht="15.75" customHeight="1">
      <c r="A311" s="1"/>
      <c r="M311" s="1"/>
      <c r="O311" s="1"/>
      <c r="Q311" s="1"/>
      <c r="S311" s="1"/>
    </row>
    <row r="312" ht="15.75" customHeight="1">
      <c r="A312" s="1"/>
      <c r="M312" s="1"/>
      <c r="O312" s="1"/>
      <c r="Q312" s="1"/>
      <c r="S312" s="1"/>
    </row>
    <row r="313" ht="15.75" customHeight="1">
      <c r="A313" s="1"/>
      <c r="M313" s="1"/>
      <c r="O313" s="1"/>
      <c r="Q313" s="1"/>
      <c r="S313" s="1"/>
    </row>
    <row r="314" ht="15.75" customHeight="1">
      <c r="A314" s="1"/>
      <c r="M314" s="1"/>
      <c r="O314" s="1"/>
      <c r="Q314" s="1"/>
      <c r="S314" s="1"/>
    </row>
    <row r="315" ht="15.75" customHeight="1">
      <c r="A315" s="1"/>
      <c r="M315" s="1"/>
      <c r="O315" s="1"/>
      <c r="Q315" s="1"/>
      <c r="S315" s="1"/>
    </row>
    <row r="316" ht="15.75" customHeight="1">
      <c r="A316" s="1"/>
      <c r="M316" s="1"/>
      <c r="O316" s="1"/>
      <c r="Q316" s="1"/>
      <c r="S316" s="1"/>
    </row>
    <row r="317" ht="15.75" customHeight="1">
      <c r="A317" s="1"/>
      <c r="M317" s="1"/>
      <c r="O317" s="1"/>
      <c r="Q317" s="1"/>
      <c r="S317" s="1"/>
    </row>
    <row r="318" ht="15.75" customHeight="1">
      <c r="A318" s="1"/>
      <c r="M318" s="1"/>
      <c r="O318" s="1"/>
      <c r="Q318" s="1"/>
      <c r="S318" s="1"/>
    </row>
    <row r="319" ht="15.75" customHeight="1">
      <c r="A319" s="1"/>
      <c r="M319" s="1"/>
      <c r="O319" s="1"/>
      <c r="Q319" s="1"/>
      <c r="S319" s="1"/>
    </row>
    <row r="320" ht="15.75" customHeight="1">
      <c r="A320" s="1"/>
      <c r="M320" s="1"/>
      <c r="O320" s="1"/>
      <c r="Q320" s="1"/>
      <c r="S320" s="1"/>
    </row>
    <row r="321" ht="15.75" customHeight="1">
      <c r="A321" s="1"/>
      <c r="M321" s="1"/>
      <c r="O321" s="1"/>
      <c r="Q321" s="1"/>
      <c r="S321" s="1"/>
    </row>
    <row r="322" ht="15.75" customHeight="1">
      <c r="A322" s="1"/>
      <c r="M322" s="1"/>
      <c r="O322" s="1"/>
      <c r="Q322" s="1"/>
      <c r="S322" s="1"/>
    </row>
    <row r="323" ht="15.75" customHeight="1">
      <c r="A323" s="1"/>
      <c r="M323" s="1"/>
      <c r="O323" s="1"/>
      <c r="Q323" s="1"/>
      <c r="S323" s="1"/>
    </row>
    <row r="324" ht="15.75" customHeight="1">
      <c r="A324" s="1"/>
      <c r="M324" s="1"/>
      <c r="O324" s="1"/>
      <c r="Q324" s="1"/>
      <c r="S324" s="1"/>
    </row>
    <row r="325" ht="15.75" customHeight="1">
      <c r="A325" s="1"/>
      <c r="M325" s="1"/>
      <c r="O325" s="1"/>
      <c r="Q325" s="1"/>
      <c r="S325" s="1"/>
    </row>
    <row r="326" ht="15.75" customHeight="1">
      <c r="A326" s="1"/>
      <c r="M326" s="1"/>
      <c r="O326" s="1"/>
      <c r="Q326" s="1"/>
      <c r="S326" s="1"/>
    </row>
    <row r="327" ht="15.75" customHeight="1">
      <c r="A327" s="1"/>
      <c r="M327" s="1"/>
      <c r="O327" s="1"/>
      <c r="Q327" s="1"/>
      <c r="S327" s="1"/>
    </row>
    <row r="328" ht="15.75" customHeight="1">
      <c r="A328" s="1"/>
      <c r="M328" s="1"/>
      <c r="O328" s="1"/>
      <c r="Q328" s="1"/>
      <c r="S328" s="1"/>
    </row>
    <row r="329" ht="15.75" customHeight="1">
      <c r="A329" s="1"/>
      <c r="M329" s="1"/>
      <c r="O329" s="1"/>
      <c r="Q329" s="1"/>
      <c r="S329" s="1"/>
    </row>
    <row r="330" ht="15.75" customHeight="1">
      <c r="A330" s="1"/>
      <c r="M330" s="1"/>
      <c r="O330" s="1"/>
      <c r="Q330" s="1"/>
      <c r="S330" s="1"/>
    </row>
    <row r="331" ht="15.75" customHeight="1">
      <c r="A331" s="1"/>
      <c r="M331" s="1"/>
      <c r="O331" s="1"/>
      <c r="Q331" s="1"/>
      <c r="S331" s="1"/>
    </row>
    <row r="332" ht="15.75" customHeight="1">
      <c r="A332" s="1"/>
      <c r="M332" s="1"/>
      <c r="O332" s="1"/>
      <c r="Q332" s="1"/>
      <c r="S332" s="1"/>
    </row>
    <row r="333" ht="15.75" customHeight="1">
      <c r="A333" s="1"/>
      <c r="M333" s="1"/>
      <c r="O333" s="1"/>
      <c r="Q333" s="1"/>
      <c r="S333" s="1"/>
    </row>
    <row r="334" ht="15.75" customHeight="1">
      <c r="A334" s="1"/>
      <c r="M334" s="1"/>
      <c r="O334" s="1"/>
      <c r="Q334" s="1"/>
      <c r="S334" s="1"/>
    </row>
    <row r="335" ht="15.75" customHeight="1">
      <c r="A335" s="1"/>
      <c r="M335" s="1"/>
      <c r="O335" s="1"/>
      <c r="Q335" s="1"/>
      <c r="S335" s="1"/>
    </row>
    <row r="336" ht="15.75" customHeight="1">
      <c r="A336" s="1"/>
      <c r="M336" s="1"/>
      <c r="O336" s="1"/>
      <c r="Q336" s="1"/>
      <c r="S336" s="1"/>
    </row>
    <row r="337" ht="15.75" customHeight="1">
      <c r="A337" s="1"/>
      <c r="M337" s="1"/>
      <c r="O337" s="1"/>
      <c r="Q337" s="1"/>
      <c r="S337" s="1"/>
    </row>
    <row r="338" ht="15.75" customHeight="1">
      <c r="A338" s="1"/>
      <c r="M338" s="1"/>
      <c r="O338" s="1"/>
      <c r="Q338" s="1"/>
      <c r="S338" s="1"/>
    </row>
    <row r="339" ht="15.75" customHeight="1">
      <c r="A339" s="1"/>
      <c r="M339" s="1"/>
      <c r="O339" s="1"/>
      <c r="Q339" s="1"/>
      <c r="S339" s="1"/>
    </row>
    <row r="340" ht="15.75" customHeight="1">
      <c r="A340" s="1"/>
      <c r="M340" s="1"/>
      <c r="O340" s="1"/>
      <c r="Q340" s="1"/>
      <c r="S340" s="1"/>
    </row>
    <row r="341" ht="15.75" customHeight="1">
      <c r="A341" s="1"/>
      <c r="M341" s="1"/>
      <c r="O341" s="1"/>
      <c r="Q341" s="1"/>
      <c r="S341" s="1"/>
    </row>
    <row r="342" ht="15.75" customHeight="1">
      <c r="A342" s="1"/>
      <c r="M342" s="1"/>
      <c r="O342" s="1"/>
      <c r="Q342" s="1"/>
      <c r="S342" s="1"/>
    </row>
    <row r="343" ht="15.75" customHeight="1">
      <c r="A343" s="1"/>
      <c r="M343" s="1"/>
      <c r="O343" s="1"/>
      <c r="Q343" s="1"/>
      <c r="S343" s="1"/>
    </row>
    <row r="344" ht="15.75" customHeight="1">
      <c r="A344" s="1"/>
      <c r="M344" s="1"/>
      <c r="O344" s="1"/>
      <c r="Q344" s="1"/>
      <c r="S344" s="1"/>
    </row>
    <row r="345" ht="15.75" customHeight="1">
      <c r="A345" s="1"/>
      <c r="M345" s="1"/>
      <c r="O345" s="1"/>
      <c r="Q345" s="1"/>
      <c r="S345" s="1"/>
    </row>
    <row r="346" ht="15.75" customHeight="1">
      <c r="A346" s="1"/>
      <c r="M346" s="1"/>
      <c r="O346" s="1"/>
      <c r="Q346" s="1"/>
      <c r="S346" s="1"/>
    </row>
    <row r="347" ht="15.75" customHeight="1">
      <c r="A347" s="1"/>
      <c r="M347" s="1"/>
      <c r="O347" s="1"/>
      <c r="Q347" s="1"/>
      <c r="S347" s="1"/>
    </row>
    <row r="348" ht="15.75" customHeight="1">
      <c r="A348" s="1"/>
      <c r="M348" s="1"/>
      <c r="O348" s="1"/>
      <c r="Q348" s="1"/>
      <c r="S348" s="1"/>
    </row>
    <row r="349" ht="15.75" customHeight="1">
      <c r="A349" s="1"/>
      <c r="M349" s="1"/>
      <c r="O349" s="1"/>
      <c r="Q349" s="1"/>
      <c r="S349" s="1"/>
    </row>
    <row r="350" ht="15.75" customHeight="1">
      <c r="A350" s="1"/>
      <c r="M350" s="1"/>
      <c r="O350" s="1"/>
      <c r="Q350" s="1"/>
      <c r="S350" s="1"/>
    </row>
    <row r="351" ht="15.75" customHeight="1">
      <c r="A351" s="1"/>
      <c r="M351" s="1"/>
      <c r="O351" s="1"/>
      <c r="Q351" s="1"/>
      <c r="S351" s="1"/>
    </row>
    <row r="352" ht="15.75" customHeight="1">
      <c r="A352" s="1"/>
      <c r="M352" s="1"/>
      <c r="O352" s="1"/>
      <c r="Q352" s="1"/>
      <c r="S352" s="1"/>
    </row>
    <row r="353" ht="15.75" customHeight="1">
      <c r="A353" s="1"/>
      <c r="M353" s="1"/>
      <c r="O353" s="1"/>
      <c r="Q353" s="1"/>
      <c r="S353" s="1"/>
    </row>
    <row r="354" ht="15.75" customHeight="1">
      <c r="A354" s="1"/>
      <c r="M354" s="1"/>
      <c r="O354" s="1"/>
      <c r="Q354" s="1"/>
      <c r="S354" s="1"/>
    </row>
    <row r="355" ht="15.75" customHeight="1">
      <c r="A355" s="1"/>
      <c r="M355" s="1"/>
      <c r="O355" s="1"/>
      <c r="Q355" s="1"/>
      <c r="S355" s="1"/>
    </row>
    <row r="356" ht="15.75" customHeight="1">
      <c r="A356" s="1"/>
      <c r="M356" s="1"/>
      <c r="O356" s="1"/>
      <c r="Q356" s="1"/>
      <c r="S356" s="1"/>
    </row>
    <row r="357" ht="15.75" customHeight="1">
      <c r="A357" s="1"/>
      <c r="M357" s="1"/>
      <c r="O357" s="1"/>
      <c r="Q357" s="1"/>
      <c r="S357" s="1"/>
    </row>
    <row r="358" ht="15.75" customHeight="1">
      <c r="A358" s="1"/>
      <c r="M358" s="1"/>
      <c r="O358" s="1"/>
      <c r="Q358" s="1"/>
      <c r="S358" s="1"/>
    </row>
    <row r="359" ht="15.75" customHeight="1">
      <c r="A359" s="1"/>
      <c r="M359" s="1"/>
      <c r="O359" s="1"/>
      <c r="Q359" s="1"/>
      <c r="S359" s="1"/>
    </row>
    <row r="360" ht="15.75" customHeight="1">
      <c r="A360" s="1"/>
      <c r="M360" s="1"/>
      <c r="O360" s="1"/>
      <c r="Q360" s="1"/>
      <c r="S360" s="1"/>
    </row>
    <row r="361" ht="15.75" customHeight="1">
      <c r="A361" s="1"/>
      <c r="M361" s="1"/>
      <c r="O361" s="1"/>
      <c r="Q361" s="1"/>
      <c r="S361" s="1"/>
    </row>
    <row r="362" ht="15.75" customHeight="1">
      <c r="A362" s="1"/>
      <c r="M362" s="1"/>
      <c r="O362" s="1"/>
      <c r="Q362" s="1"/>
      <c r="S362" s="1"/>
    </row>
    <row r="363" ht="15.75" customHeight="1">
      <c r="A363" s="1"/>
      <c r="M363" s="1"/>
      <c r="O363" s="1"/>
      <c r="Q363" s="1"/>
      <c r="S363" s="1"/>
    </row>
    <row r="364" ht="15.75" customHeight="1">
      <c r="A364" s="1"/>
      <c r="M364" s="1"/>
      <c r="O364" s="1"/>
      <c r="Q364" s="1"/>
      <c r="S364" s="1"/>
    </row>
    <row r="365" ht="15.75" customHeight="1">
      <c r="A365" s="1"/>
      <c r="M365" s="1"/>
      <c r="O365" s="1"/>
      <c r="Q365" s="1"/>
      <c r="S365" s="1"/>
    </row>
    <row r="366" ht="15.75" customHeight="1">
      <c r="A366" s="1"/>
      <c r="M366" s="1"/>
      <c r="O366" s="1"/>
      <c r="Q366" s="1"/>
      <c r="S366" s="1"/>
    </row>
    <row r="367" ht="15.75" customHeight="1">
      <c r="A367" s="1"/>
      <c r="M367" s="1"/>
      <c r="O367" s="1"/>
      <c r="Q367" s="1"/>
      <c r="S367" s="1"/>
    </row>
    <row r="368" ht="15.75" customHeight="1">
      <c r="A368" s="1"/>
      <c r="M368" s="1"/>
      <c r="O368" s="1"/>
      <c r="Q368" s="1"/>
      <c r="S368" s="1"/>
    </row>
    <row r="369" ht="15.75" customHeight="1">
      <c r="A369" s="1"/>
      <c r="M369" s="1"/>
      <c r="O369" s="1"/>
      <c r="Q369" s="1"/>
      <c r="S369" s="1"/>
    </row>
    <row r="370" ht="15.75" customHeight="1">
      <c r="A370" s="1"/>
      <c r="M370" s="1"/>
      <c r="O370" s="1"/>
      <c r="Q370" s="1"/>
      <c r="S370" s="1"/>
    </row>
    <row r="371" ht="15.75" customHeight="1">
      <c r="A371" s="1"/>
      <c r="M371" s="1"/>
      <c r="O371" s="1"/>
      <c r="Q371" s="1"/>
      <c r="S371" s="1"/>
    </row>
    <row r="372" ht="15.75" customHeight="1">
      <c r="A372" s="1"/>
      <c r="M372" s="1"/>
      <c r="O372" s="1"/>
      <c r="Q372" s="1"/>
      <c r="S372" s="1"/>
    </row>
    <row r="373" ht="15.75" customHeight="1">
      <c r="A373" s="1"/>
      <c r="M373" s="1"/>
      <c r="O373" s="1"/>
      <c r="Q373" s="1"/>
      <c r="S373" s="1"/>
    </row>
    <row r="374" ht="15.75" customHeight="1">
      <c r="A374" s="1"/>
      <c r="M374" s="1"/>
      <c r="O374" s="1"/>
      <c r="Q374" s="1"/>
      <c r="S374" s="1"/>
    </row>
    <row r="375" ht="15.75" customHeight="1">
      <c r="A375" s="1"/>
      <c r="M375" s="1"/>
      <c r="O375" s="1"/>
      <c r="Q375" s="1"/>
      <c r="S375" s="1"/>
    </row>
    <row r="376" ht="15.75" customHeight="1">
      <c r="A376" s="1"/>
      <c r="M376" s="1"/>
      <c r="O376" s="1"/>
      <c r="Q376" s="1"/>
      <c r="S376" s="1"/>
    </row>
    <row r="377" ht="15.75" customHeight="1">
      <c r="A377" s="1"/>
      <c r="M377" s="1"/>
      <c r="O377" s="1"/>
      <c r="Q377" s="1"/>
      <c r="S377" s="1"/>
    </row>
    <row r="378" ht="15.75" customHeight="1">
      <c r="A378" s="1"/>
      <c r="M378" s="1"/>
      <c r="O378" s="1"/>
      <c r="Q378" s="1"/>
      <c r="S378" s="1"/>
    </row>
    <row r="379" ht="15.75" customHeight="1">
      <c r="A379" s="1"/>
      <c r="M379" s="1"/>
      <c r="O379" s="1"/>
      <c r="Q379" s="1"/>
      <c r="S379" s="1"/>
    </row>
    <row r="380" ht="15.75" customHeight="1">
      <c r="A380" s="1"/>
      <c r="M380" s="1"/>
      <c r="O380" s="1"/>
      <c r="Q380" s="1"/>
      <c r="S380" s="1"/>
    </row>
    <row r="381" ht="15.75" customHeight="1">
      <c r="A381" s="1"/>
      <c r="M381" s="1"/>
      <c r="O381" s="1"/>
      <c r="Q381" s="1"/>
      <c r="S381" s="1"/>
    </row>
    <row r="382" ht="15.75" customHeight="1">
      <c r="A382" s="1"/>
      <c r="M382" s="1"/>
      <c r="O382" s="1"/>
      <c r="Q382" s="1"/>
      <c r="S382" s="1"/>
    </row>
    <row r="383" ht="15.75" customHeight="1">
      <c r="A383" s="1"/>
      <c r="M383" s="1"/>
      <c r="O383" s="1"/>
      <c r="Q383" s="1"/>
      <c r="S383" s="1"/>
    </row>
    <row r="384" ht="15.75" customHeight="1">
      <c r="A384" s="1"/>
      <c r="M384" s="1"/>
      <c r="O384" s="1"/>
      <c r="Q384" s="1"/>
      <c r="S384" s="1"/>
    </row>
    <row r="385" ht="15.75" customHeight="1">
      <c r="A385" s="1"/>
      <c r="M385" s="1"/>
      <c r="O385" s="1"/>
      <c r="Q385" s="1"/>
      <c r="S385" s="1"/>
    </row>
    <row r="386" ht="15.75" customHeight="1">
      <c r="A386" s="1"/>
      <c r="M386" s="1"/>
      <c r="O386" s="1"/>
      <c r="Q386" s="1"/>
      <c r="S386" s="1"/>
    </row>
    <row r="387" ht="15.75" customHeight="1">
      <c r="A387" s="1"/>
      <c r="M387" s="1"/>
      <c r="O387" s="1"/>
      <c r="Q387" s="1"/>
      <c r="S387" s="1"/>
    </row>
    <row r="388" ht="15.75" customHeight="1">
      <c r="A388" s="1"/>
      <c r="M388" s="1"/>
      <c r="O388" s="1"/>
      <c r="Q388" s="1"/>
      <c r="S388" s="1"/>
    </row>
    <row r="389" ht="15.75" customHeight="1">
      <c r="A389" s="1"/>
      <c r="M389" s="1"/>
      <c r="O389" s="1"/>
      <c r="Q389" s="1"/>
      <c r="S389" s="1"/>
    </row>
    <row r="390" ht="15.75" customHeight="1">
      <c r="A390" s="1"/>
      <c r="M390" s="1"/>
      <c r="O390" s="1"/>
      <c r="Q390" s="1"/>
      <c r="S390" s="1"/>
    </row>
    <row r="391" ht="15.75" customHeight="1">
      <c r="A391" s="1"/>
      <c r="M391" s="1"/>
      <c r="O391" s="1"/>
      <c r="Q391" s="1"/>
      <c r="S391" s="1"/>
    </row>
    <row r="392" ht="15.75" customHeight="1">
      <c r="A392" s="1"/>
      <c r="M392" s="1"/>
      <c r="O392" s="1"/>
      <c r="Q392" s="1"/>
      <c r="S392" s="1"/>
    </row>
    <row r="393" ht="15.75" customHeight="1">
      <c r="A393" s="1"/>
      <c r="M393" s="1"/>
      <c r="O393" s="1"/>
      <c r="Q393" s="1"/>
      <c r="S393" s="1"/>
    </row>
    <row r="394" ht="15.75" customHeight="1">
      <c r="A394" s="1"/>
      <c r="M394" s="1"/>
      <c r="O394" s="1"/>
      <c r="Q394" s="1"/>
      <c r="S394" s="1"/>
    </row>
    <row r="395" ht="15.75" customHeight="1">
      <c r="A395" s="1"/>
      <c r="M395" s="1"/>
      <c r="O395" s="1"/>
      <c r="Q395" s="1"/>
      <c r="S395" s="1"/>
    </row>
    <row r="396" ht="15.75" customHeight="1">
      <c r="A396" s="1"/>
      <c r="M396" s="1"/>
      <c r="O396" s="1"/>
      <c r="Q396" s="1"/>
      <c r="S396" s="1"/>
    </row>
    <row r="397" ht="15.75" customHeight="1">
      <c r="A397" s="1"/>
      <c r="M397" s="1"/>
      <c r="O397" s="1"/>
      <c r="Q397" s="1"/>
      <c r="S397" s="1"/>
    </row>
    <row r="398" ht="15.75" customHeight="1">
      <c r="A398" s="1"/>
      <c r="M398" s="1"/>
      <c r="O398" s="1"/>
      <c r="Q398" s="1"/>
      <c r="S398" s="1"/>
    </row>
    <row r="399" ht="15.75" customHeight="1">
      <c r="A399" s="1"/>
      <c r="M399" s="1"/>
      <c r="O399" s="1"/>
      <c r="Q399" s="1"/>
      <c r="S399" s="1"/>
    </row>
    <row r="400" ht="15.75" customHeight="1">
      <c r="A400" s="1"/>
      <c r="M400" s="1"/>
      <c r="O400" s="1"/>
      <c r="Q400" s="1"/>
      <c r="S400" s="1"/>
    </row>
    <row r="401" ht="15.75" customHeight="1">
      <c r="A401" s="1"/>
      <c r="M401" s="1"/>
      <c r="O401" s="1"/>
      <c r="Q401" s="1"/>
      <c r="S401" s="1"/>
    </row>
    <row r="402" ht="15.75" customHeight="1">
      <c r="A402" s="1"/>
      <c r="M402" s="1"/>
      <c r="O402" s="1"/>
      <c r="Q402" s="1"/>
      <c r="S402" s="1"/>
    </row>
    <row r="403" ht="15.75" customHeight="1">
      <c r="A403" s="1"/>
      <c r="M403" s="1"/>
      <c r="O403" s="1"/>
      <c r="Q403" s="1"/>
      <c r="S403" s="1"/>
    </row>
    <row r="404" ht="15.75" customHeight="1">
      <c r="A404" s="1"/>
      <c r="M404" s="1"/>
      <c r="O404" s="1"/>
      <c r="Q404" s="1"/>
      <c r="S404" s="1"/>
    </row>
    <row r="405" ht="15.75" customHeight="1">
      <c r="A405" s="1"/>
      <c r="M405" s="1"/>
      <c r="O405" s="1"/>
      <c r="Q405" s="1"/>
      <c r="S405" s="1"/>
    </row>
    <row r="406" ht="15.75" customHeight="1">
      <c r="A406" s="1"/>
      <c r="M406" s="1"/>
      <c r="O406" s="1"/>
      <c r="Q406" s="1"/>
      <c r="S406" s="1"/>
    </row>
    <row r="407" ht="15.75" customHeight="1">
      <c r="A407" s="1"/>
      <c r="M407" s="1"/>
      <c r="O407" s="1"/>
      <c r="Q407" s="1"/>
      <c r="S407" s="1"/>
    </row>
    <row r="408" ht="15.75" customHeight="1">
      <c r="A408" s="1"/>
      <c r="M408" s="1"/>
      <c r="O408" s="1"/>
      <c r="Q408" s="1"/>
      <c r="S408" s="1"/>
    </row>
    <row r="409" ht="15.75" customHeight="1">
      <c r="A409" s="1"/>
      <c r="M409" s="1"/>
      <c r="O409" s="1"/>
      <c r="Q409" s="1"/>
      <c r="S409" s="1"/>
    </row>
    <row r="410" ht="15.75" customHeight="1">
      <c r="A410" s="1"/>
      <c r="M410" s="1"/>
      <c r="O410" s="1"/>
      <c r="Q410" s="1"/>
      <c r="S410" s="1"/>
    </row>
    <row r="411" ht="15.75" customHeight="1">
      <c r="A411" s="1"/>
      <c r="M411" s="1"/>
      <c r="O411" s="1"/>
      <c r="Q411" s="1"/>
      <c r="S411" s="1"/>
    </row>
    <row r="412" ht="15.75" customHeight="1">
      <c r="A412" s="1"/>
      <c r="M412" s="1"/>
      <c r="O412" s="1"/>
      <c r="Q412" s="1"/>
      <c r="S412" s="1"/>
    </row>
    <row r="413" ht="15.75" customHeight="1">
      <c r="A413" s="1"/>
      <c r="M413" s="1"/>
      <c r="O413" s="1"/>
      <c r="Q413" s="1"/>
      <c r="S413" s="1"/>
    </row>
    <row r="414" ht="15.75" customHeight="1">
      <c r="A414" s="1"/>
      <c r="M414" s="1"/>
      <c r="O414" s="1"/>
      <c r="Q414" s="1"/>
      <c r="S414" s="1"/>
    </row>
    <row r="415" ht="15.75" customHeight="1">
      <c r="A415" s="1"/>
      <c r="M415" s="1"/>
      <c r="O415" s="1"/>
      <c r="Q415" s="1"/>
      <c r="S415" s="1"/>
    </row>
    <row r="416" ht="15.75" customHeight="1">
      <c r="A416" s="1"/>
      <c r="M416" s="1"/>
      <c r="O416" s="1"/>
      <c r="Q416" s="1"/>
      <c r="S416" s="1"/>
    </row>
    <row r="417" ht="15.75" customHeight="1">
      <c r="A417" s="1"/>
      <c r="M417" s="1"/>
      <c r="O417" s="1"/>
      <c r="Q417" s="1"/>
      <c r="S417" s="1"/>
    </row>
    <row r="418" ht="15.75" customHeight="1">
      <c r="A418" s="1"/>
      <c r="M418" s="1"/>
      <c r="O418" s="1"/>
      <c r="Q418" s="1"/>
      <c r="S418" s="1"/>
    </row>
    <row r="419" ht="15.75" customHeight="1">
      <c r="A419" s="1"/>
      <c r="M419" s="1"/>
      <c r="O419" s="1"/>
      <c r="Q419" s="1"/>
      <c r="S419" s="1"/>
    </row>
    <row r="420" ht="15.75" customHeight="1">
      <c r="A420" s="1"/>
      <c r="M420" s="1"/>
      <c r="O420" s="1"/>
      <c r="Q420" s="1"/>
      <c r="S420" s="1"/>
    </row>
    <row r="421" ht="15.75" customHeight="1">
      <c r="A421" s="1"/>
      <c r="M421" s="1"/>
      <c r="O421" s="1"/>
      <c r="Q421" s="1"/>
      <c r="S421" s="1"/>
    </row>
    <row r="422" ht="15.75" customHeight="1">
      <c r="A422" s="1"/>
      <c r="M422" s="1"/>
      <c r="O422" s="1"/>
      <c r="Q422" s="1"/>
      <c r="S422" s="1"/>
    </row>
    <row r="423" ht="15.75" customHeight="1">
      <c r="A423" s="1"/>
      <c r="M423" s="1"/>
      <c r="O423" s="1"/>
      <c r="Q423" s="1"/>
      <c r="S423" s="1"/>
    </row>
    <row r="424" ht="15.75" customHeight="1">
      <c r="A424" s="1"/>
      <c r="M424" s="1"/>
      <c r="O424" s="1"/>
      <c r="Q424" s="1"/>
      <c r="S424" s="1"/>
    </row>
    <row r="425" ht="15.75" customHeight="1">
      <c r="A425" s="1"/>
      <c r="M425" s="1"/>
      <c r="O425" s="1"/>
      <c r="Q425" s="1"/>
      <c r="S425" s="1"/>
    </row>
    <row r="426" ht="15.75" customHeight="1">
      <c r="A426" s="1"/>
      <c r="M426" s="1"/>
      <c r="O426" s="1"/>
      <c r="Q426" s="1"/>
      <c r="S426" s="1"/>
    </row>
    <row r="427" ht="15.75" customHeight="1">
      <c r="A427" s="1"/>
      <c r="M427" s="1"/>
      <c r="O427" s="1"/>
      <c r="Q427" s="1"/>
      <c r="S427" s="1"/>
    </row>
    <row r="428" ht="15.75" customHeight="1">
      <c r="A428" s="1"/>
      <c r="M428" s="1"/>
      <c r="O428" s="1"/>
      <c r="Q428" s="1"/>
      <c r="S428" s="1"/>
    </row>
    <row r="429" ht="15.75" customHeight="1">
      <c r="A429" s="1"/>
      <c r="M429" s="1"/>
      <c r="O429" s="1"/>
      <c r="Q429" s="1"/>
      <c r="S429" s="1"/>
    </row>
    <row r="430" ht="15.75" customHeight="1">
      <c r="A430" s="1"/>
      <c r="M430" s="1"/>
      <c r="O430" s="1"/>
      <c r="Q430" s="1"/>
      <c r="S430" s="1"/>
    </row>
    <row r="431" ht="15.75" customHeight="1">
      <c r="A431" s="1"/>
      <c r="M431" s="1"/>
      <c r="O431" s="1"/>
      <c r="Q431" s="1"/>
      <c r="S431" s="1"/>
    </row>
    <row r="432" ht="15.75" customHeight="1">
      <c r="A432" s="1"/>
      <c r="M432" s="1"/>
      <c r="O432" s="1"/>
      <c r="Q432" s="1"/>
      <c r="S432" s="1"/>
    </row>
    <row r="433" ht="15.75" customHeight="1">
      <c r="A433" s="1"/>
      <c r="M433" s="1"/>
      <c r="O433" s="1"/>
      <c r="Q433" s="1"/>
      <c r="S433" s="1"/>
    </row>
    <row r="434" ht="15.75" customHeight="1">
      <c r="A434" s="1"/>
      <c r="M434" s="1"/>
      <c r="O434" s="1"/>
      <c r="Q434" s="1"/>
      <c r="S434" s="1"/>
    </row>
    <row r="435" ht="15.75" customHeight="1">
      <c r="A435" s="1"/>
      <c r="M435" s="1"/>
      <c r="O435" s="1"/>
      <c r="Q435" s="1"/>
      <c r="S435" s="1"/>
    </row>
    <row r="436" ht="15.75" customHeight="1">
      <c r="A436" s="1"/>
      <c r="M436" s="1"/>
      <c r="O436" s="1"/>
      <c r="Q436" s="1"/>
      <c r="S436" s="1"/>
    </row>
    <row r="437" ht="15.75" customHeight="1">
      <c r="A437" s="1"/>
      <c r="M437" s="1"/>
      <c r="O437" s="1"/>
      <c r="Q437" s="1"/>
      <c r="S437" s="1"/>
    </row>
    <row r="438" ht="15.75" customHeight="1">
      <c r="A438" s="1"/>
      <c r="M438" s="1"/>
      <c r="O438" s="1"/>
      <c r="Q438" s="1"/>
      <c r="S438" s="1"/>
    </row>
    <row r="439" ht="15.75" customHeight="1">
      <c r="A439" s="1"/>
      <c r="M439" s="1"/>
      <c r="O439" s="1"/>
      <c r="Q439" s="1"/>
      <c r="S439" s="1"/>
    </row>
    <row r="440" ht="15.75" customHeight="1">
      <c r="A440" s="1"/>
      <c r="M440" s="1"/>
      <c r="O440" s="1"/>
      <c r="Q440" s="1"/>
      <c r="S440" s="1"/>
    </row>
    <row r="441" ht="15.75" customHeight="1">
      <c r="A441" s="1"/>
      <c r="M441" s="1"/>
      <c r="O441" s="1"/>
      <c r="Q441" s="1"/>
      <c r="S441" s="1"/>
    </row>
    <row r="442" ht="15.75" customHeight="1">
      <c r="A442" s="1"/>
      <c r="M442" s="1"/>
      <c r="O442" s="1"/>
      <c r="Q442" s="1"/>
      <c r="S442" s="1"/>
    </row>
    <row r="443" ht="15.75" customHeight="1">
      <c r="A443" s="1"/>
      <c r="M443" s="1"/>
      <c r="O443" s="1"/>
      <c r="Q443" s="1"/>
      <c r="S443" s="1"/>
    </row>
    <row r="444" ht="15.75" customHeight="1">
      <c r="A444" s="1"/>
      <c r="M444" s="1"/>
      <c r="O444" s="1"/>
      <c r="Q444" s="1"/>
      <c r="S444" s="1"/>
    </row>
    <row r="445" ht="15.75" customHeight="1">
      <c r="A445" s="1"/>
      <c r="M445" s="1"/>
      <c r="O445" s="1"/>
      <c r="Q445" s="1"/>
      <c r="S445" s="1"/>
    </row>
    <row r="446" ht="15.75" customHeight="1">
      <c r="A446" s="1"/>
      <c r="M446" s="1"/>
      <c r="O446" s="1"/>
      <c r="Q446" s="1"/>
      <c r="S446" s="1"/>
    </row>
    <row r="447" ht="15.75" customHeight="1">
      <c r="A447" s="1"/>
      <c r="M447" s="1"/>
      <c r="O447" s="1"/>
      <c r="Q447" s="1"/>
      <c r="S447" s="1"/>
    </row>
    <row r="448" ht="15.75" customHeight="1">
      <c r="A448" s="1"/>
      <c r="M448" s="1"/>
      <c r="O448" s="1"/>
      <c r="Q448" s="1"/>
      <c r="S448" s="1"/>
    </row>
    <row r="449" ht="15.75" customHeight="1">
      <c r="A449" s="1"/>
      <c r="M449" s="1"/>
      <c r="O449" s="1"/>
      <c r="Q449" s="1"/>
      <c r="S449" s="1"/>
    </row>
    <row r="450" ht="15.75" customHeight="1">
      <c r="A450" s="1"/>
      <c r="M450" s="1"/>
      <c r="O450" s="1"/>
      <c r="Q450" s="1"/>
      <c r="S450" s="1"/>
    </row>
    <row r="451" ht="15.75" customHeight="1">
      <c r="A451" s="1"/>
      <c r="M451" s="1"/>
      <c r="O451" s="1"/>
      <c r="Q451" s="1"/>
      <c r="S451" s="1"/>
    </row>
    <row r="452" ht="15.75" customHeight="1">
      <c r="A452" s="1"/>
      <c r="M452" s="1"/>
      <c r="O452" s="1"/>
      <c r="Q452" s="1"/>
      <c r="S452" s="1"/>
    </row>
    <row r="453" ht="15.75" customHeight="1">
      <c r="A453" s="1"/>
      <c r="M453" s="1"/>
      <c r="O453" s="1"/>
      <c r="Q453" s="1"/>
      <c r="S453" s="1"/>
    </row>
    <row r="454" ht="15.75" customHeight="1">
      <c r="A454" s="1"/>
      <c r="M454" s="1"/>
      <c r="O454" s="1"/>
      <c r="Q454" s="1"/>
      <c r="S454" s="1"/>
    </row>
    <row r="455" ht="15.75" customHeight="1">
      <c r="A455" s="1"/>
      <c r="M455" s="1"/>
      <c r="O455" s="1"/>
      <c r="Q455" s="1"/>
      <c r="S455" s="1"/>
    </row>
    <row r="456" ht="15.75" customHeight="1">
      <c r="A456" s="1"/>
      <c r="M456" s="1"/>
      <c r="O456" s="1"/>
      <c r="Q456" s="1"/>
      <c r="S456" s="1"/>
    </row>
    <row r="457" ht="15.75" customHeight="1">
      <c r="A457" s="1"/>
      <c r="M457" s="1"/>
      <c r="O457" s="1"/>
      <c r="Q457" s="1"/>
      <c r="S457" s="1"/>
    </row>
    <row r="458" ht="15.75" customHeight="1">
      <c r="A458" s="1"/>
      <c r="M458" s="1"/>
      <c r="O458" s="1"/>
      <c r="Q458" s="1"/>
      <c r="S458" s="1"/>
    </row>
    <row r="459" ht="15.75" customHeight="1">
      <c r="A459" s="1"/>
      <c r="M459" s="1"/>
      <c r="O459" s="1"/>
      <c r="Q459" s="1"/>
      <c r="S459" s="1"/>
    </row>
    <row r="460" ht="15.75" customHeight="1">
      <c r="A460" s="1"/>
      <c r="M460" s="1"/>
      <c r="O460" s="1"/>
      <c r="Q460" s="1"/>
      <c r="S460" s="1"/>
    </row>
    <row r="461" ht="15.75" customHeight="1">
      <c r="A461" s="1"/>
      <c r="M461" s="1"/>
      <c r="O461" s="1"/>
      <c r="Q461" s="1"/>
      <c r="S461" s="1"/>
    </row>
    <row r="462" ht="15.75" customHeight="1">
      <c r="A462" s="1"/>
      <c r="M462" s="1"/>
      <c r="O462" s="1"/>
      <c r="Q462" s="1"/>
      <c r="S462" s="1"/>
    </row>
    <row r="463" ht="15.75" customHeight="1">
      <c r="A463" s="1"/>
      <c r="M463" s="1"/>
      <c r="O463" s="1"/>
      <c r="Q463" s="1"/>
      <c r="S463" s="1"/>
    </row>
    <row r="464" ht="15.75" customHeight="1">
      <c r="A464" s="1"/>
      <c r="M464" s="1"/>
      <c r="O464" s="1"/>
      <c r="Q464" s="1"/>
      <c r="S464" s="1"/>
    </row>
    <row r="465" ht="15.75" customHeight="1">
      <c r="A465" s="1"/>
      <c r="M465" s="1"/>
      <c r="O465" s="1"/>
      <c r="Q465" s="1"/>
      <c r="S465" s="1"/>
    </row>
    <row r="466" ht="15.75" customHeight="1">
      <c r="A466" s="1"/>
      <c r="M466" s="1"/>
      <c r="O466" s="1"/>
      <c r="Q466" s="1"/>
      <c r="S466" s="1"/>
    </row>
    <row r="467" ht="15.75" customHeight="1">
      <c r="A467" s="1"/>
      <c r="M467" s="1"/>
      <c r="O467" s="1"/>
      <c r="Q467" s="1"/>
      <c r="S467" s="1"/>
    </row>
    <row r="468" ht="15.75" customHeight="1">
      <c r="A468" s="1"/>
      <c r="M468" s="1"/>
      <c r="O468" s="1"/>
      <c r="Q468" s="1"/>
      <c r="S468" s="1"/>
    </row>
    <row r="469" ht="15.75" customHeight="1">
      <c r="A469" s="1"/>
      <c r="M469" s="1"/>
      <c r="O469" s="1"/>
      <c r="Q469" s="1"/>
      <c r="S469" s="1"/>
    </row>
    <row r="470" ht="15.75" customHeight="1">
      <c r="A470" s="1"/>
      <c r="M470" s="1"/>
      <c r="O470" s="1"/>
      <c r="Q470" s="1"/>
      <c r="S470" s="1"/>
    </row>
    <row r="471" ht="15.75" customHeight="1">
      <c r="A471" s="1"/>
      <c r="M471" s="1"/>
      <c r="O471" s="1"/>
      <c r="Q471" s="1"/>
      <c r="S471" s="1"/>
    </row>
    <row r="472" ht="15.75" customHeight="1">
      <c r="A472" s="1"/>
      <c r="M472" s="1"/>
      <c r="O472" s="1"/>
      <c r="Q472" s="1"/>
      <c r="S472" s="1"/>
    </row>
    <row r="473" ht="15.75" customHeight="1">
      <c r="A473" s="1"/>
      <c r="M473" s="1"/>
      <c r="O473" s="1"/>
      <c r="Q473" s="1"/>
      <c r="S473" s="1"/>
    </row>
    <row r="474" ht="15.75" customHeight="1">
      <c r="A474" s="1"/>
      <c r="M474" s="1"/>
      <c r="O474" s="1"/>
      <c r="Q474" s="1"/>
      <c r="S474" s="1"/>
    </row>
    <row r="475" ht="15.75" customHeight="1">
      <c r="A475" s="1"/>
      <c r="M475" s="1"/>
      <c r="O475" s="1"/>
      <c r="Q475" s="1"/>
      <c r="S475" s="1"/>
    </row>
    <row r="476" ht="15.75" customHeight="1">
      <c r="A476" s="1"/>
      <c r="M476" s="1"/>
      <c r="O476" s="1"/>
      <c r="Q476" s="1"/>
      <c r="S476" s="1"/>
    </row>
    <row r="477" ht="15.75" customHeight="1">
      <c r="A477" s="1"/>
      <c r="M477" s="1"/>
      <c r="O477" s="1"/>
      <c r="Q477" s="1"/>
      <c r="S477" s="1"/>
    </row>
    <row r="478" ht="15.75" customHeight="1">
      <c r="A478" s="1"/>
      <c r="M478" s="1"/>
      <c r="O478" s="1"/>
      <c r="Q478" s="1"/>
      <c r="S478" s="1"/>
    </row>
    <row r="479" ht="15.75" customHeight="1">
      <c r="A479" s="1"/>
      <c r="M479" s="1"/>
      <c r="O479" s="1"/>
      <c r="Q479" s="1"/>
      <c r="S479" s="1"/>
    </row>
    <row r="480" ht="15.75" customHeight="1">
      <c r="A480" s="1"/>
      <c r="M480" s="1"/>
      <c r="O480" s="1"/>
      <c r="Q480" s="1"/>
      <c r="S480" s="1"/>
    </row>
    <row r="481" ht="15.75" customHeight="1">
      <c r="A481" s="1"/>
      <c r="M481" s="1"/>
      <c r="O481" s="1"/>
      <c r="Q481" s="1"/>
      <c r="S481" s="1"/>
    </row>
    <row r="482" ht="15.75" customHeight="1">
      <c r="A482" s="1"/>
      <c r="M482" s="1"/>
      <c r="O482" s="1"/>
      <c r="Q482" s="1"/>
      <c r="S482" s="1"/>
    </row>
    <row r="483" ht="15.75" customHeight="1">
      <c r="A483" s="1"/>
      <c r="M483" s="1"/>
      <c r="O483" s="1"/>
      <c r="Q483" s="1"/>
      <c r="S483" s="1"/>
    </row>
    <row r="484" ht="15.75" customHeight="1">
      <c r="A484" s="1"/>
      <c r="M484" s="1"/>
      <c r="O484" s="1"/>
      <c r="Q484" s="1"/>
      <c r="S484" s="1"/>
    </row>
    <row r="485" ht="15.75" customHeight="1">
      <c r="A485" s="1"/>
      <c r="M485" s="1"/>
      <c r="O485" s="1"/>
      <c r="Q485" s="1"/>
      <c r="S485" s="1"/>
    </row>
    <row r="486" ht="15.75" customHeight="1">
      <c r="A486" s="1"/>
      <c r="M486" s="1"/>
      <c r="O486" s="1"/>
      <c r="Q486" s="1"/>
      <c r="S486" s="1"/>
    </row>
    <row r="487" ht="15.75" customHeight="1">
      <c r="A487" s="1"/>
      <c r="M487" s="1"/>
      <c r="O487" s="1"/>
      <c r="Q487" s="1"/>
      <c r="S487" s="1"/>
    </row>
    <row r="488" ht="15.75" customHeight="1">
      <c r="A488" s="1"/>
      <c r="M488" s="1"/>
      <c r="O488" s="1"/>
      <c r="Q488" s="1"/>
      <c r="S488" s="1"/>
    </row>
    <row r="489" ht="15.75" customHeight="1">
      <c r="A489" s="1"/>
      <c r="M489" s="1"/>
      <c r="O489" s="1"/>
      <c r="Q489" s="1"/>
      <c r="S489" s="1"/>
    </row>
    <row r="490" ht="15.75" customHeight="1">
      <c r="A490" s="1"/>
      <c r="M490" s="1"/>
      <c r="O490" s="1"/>
      <c r="Q490" s="1"/>
      <c r="S490" s="1"/>
    </row>
    <row r="491" ht="15.75" customHeight="1">
      <c r="A491" s="1"/>
      <c r="M491" s="1"/>
      <c r="O491" s="1"/>
      <c r="Q491" s="1"/>
      <c r="S491" s="1"/>
    </row>
    <row r="492" ht="15.75" customHeight="1">
      <c r="A492" s="1"/>
      <c r="M492" s="1"/>
      <c r="O492" s="1"/>
      <c r="Q492" s="1"/>
      <c r="S492" s="1"/>
    </row>
    <row r="493" ht="15.75" customHeight="1">
      <c r="A493" s="1"/>
      <c r="M493" s="1"/>
      <c r="O493" s="1"/>
      <c r="Q493" s="1"/>
      <c r="S493" s="1"/>
    </row>
    <row r="494" ht="15.75" customHeight="1">
      <c r="A494" s="1"/>
      <c r="M494" s="1"/>
      <c r="O494" s="1"/>
      <c r="Q494" s="1"/>
      <c r="S494" s="1"/>
    </row>
    <row r="495" ht="15.75" customHeight="1">
      <c r="A495" s="1"/>
      <c r="M495" s="1"/>
      <c r="O495" s="1"/>
      <c r="Q495" s="1"/>
      <c r="S495" s="1"/>
    </row>
    <row r="496" ht="15.75" customHeight="1">
      <c r="A496" s="1"/>
      <c r="M496" s="1"/>
      <c r="O496" s="1"/>
      <c r="Q496" s="1"/>
      <c r="S496" s="1"/>
    </row>
    <row r="497" ht="15.75" customHeight="1">
      <c r="A497" s="1"/>
      <c r="M497" s="1"/>
      <c r="O497" s="1"/>
      <c r="Q497" s="1"/>
      <c r="S497" s="1"/>
    </row>
    <row r="498" ht="15.75" customHeight="1">
      <c r="A498" s="1"/>
      <c r="M498" s="1"/>
      <c r="O498" s="1"/>
      <c r="Q498" s="1"/>
      <c r="S498" s="1"/>
    </row>
    <row r="499" ht="15.75" customHeight="1">
      <c r="A499" s="1"/>
      <c r="M499" s="1"/>
      <c r="O499" s="1"/>
      <c r="Q499" s="1"/>
      <c r="S499" s="1"/>
    </row>
    <row r="500" ht="15.75" customHeight="1">
      <c r="A500" s="1"/>
      <c r="M500" s="1"/>
      <c r="O500" s="1"/>
      <c r="Q500" s="1"/>
      <c r="S500" s="1"/>
    </row>
    <row r="501" ht="15.75" customHeight="1">
      <c r="A501" s="1"/>
      <c r="M501" s="1"/>
      <c r="O501" s="1"/>
      <c r="Q501" s="1"/>
      <c r="S501" s="1"/>
    </row>
    <row r="502" ht="15.75" customHeight="1">
      <c r="A502" s="1"/>
      <c r="M502" s="1"/>
      <c r="O502" s="1"/>
      <c r="Q502" s="1"/>
      <c r="S502" s="1"/>
    </row>
    <row r="503" ht="15.75" customHeight="1">
      <c r="A503" s="1"/>
      <c r="M503" s="1"/>
      <c r="O503" s="1"/>
      <c r="Q503" s="1"/>
      <c r="S503" s="1"/>
    </row>
    <row r="504" ht="15.75" customHeight="1">
      <c r="A504" s="1"/>
      <c r="M504" s="1"/>
      <c r="O504" s="1"/>
      <c r="Q504" s="1"/>
      <c r="S504" s="1"/>
    </row>
    <row r="505" ht="15.75" customHeight="1">
      <c r="A505" s="1"/>
      <c r="M505" s="1"/>
      <c r="O505" s="1"/>
      <c r="Q505" s="1"/>
      <c r="S505" s="1"/>
    </row>
    <row r="506" ht="15.75" customHeight="1">
      <c r="A506" s="1"/>
      <c r="M506" s="1"/>
      <c r="O506" s="1"/>
      <c r="Q506" s="1"/>
      <c r="S506" s="1"/>
    </row>
    <row r="507" ht="15.75" customHeight="1">
      <c r="A507" s="1"/>
      <c r="M507" s="1"/>
      <c r="O507" s="1"/>
      <c r="Q507" s="1"/>
      <c r="S507" s="1"/>
    </row>
    <row r="508" ht="15.75" customHeight="1">
      <c r="A508" s="1"/>
      <c r="M508" s="1"/>
      <c r="O508" s="1"/>
      <c r="Q508" s="1"/>
      <c r="S508" s="1"/>
    </row>
    <row r="509" ht="15.75" customHeight="1">
      <c r="A509" s="1"/>
      <c r="M509" s="1"/>
      <c r="O509" s="1"/>
      <c r="Q509" s="1"/>
      <c r="S509" s="1"/>
    </row>
    <row r="510" ht="15.75" customHeight="1">
      <c r="A510" s="1"/>
      <c r="M510" s="1"/>
      <c r="O510" s="1"/>
      <c r="Q510" s="1"/>
      <c r="S510" s="1"/>
    </row>
    <row r="511" ht="15.75" customHeight="1">
      <c r="A511" s="1"/>
      <c r="M511" s="1"/>
      <c r="O511" s="1"/>
      <c r="Q511" s="1"/>
      <c r="S511" s="1"/>
    </row>
    <row r="512" ht="15.75" customHeight="1">
      <c r="A512" s="1"/>
      <c r="M512" s="1"/>
      <c r="O512" s="1"/>
      <c r="Q512" s="1"/>
      <c r="S512" s="1"/>
    </row>
    <row r="513" ht="15.75" customHeight="1">
      <c r="A513" s="1"/>
      <c r="M513" s="1"/>
      <c r="O513" s="1"/>
      <c r="Q513" s="1"/>
      <c r="S513" s="1"/>
    </row>
    <row r="514" ht="15.75" customHeight="1">
      <c r="A514" s="1"/>
      <c r="M514" s="1"/>
      <c r="O514" s="1"/>
      <c r="Q514" s="1"/>
      <c r="S514" s="1"/>
    </row>
    <row r="515" ht="15.75" customHeight="1">
      <c r="A515" s="1"/>
      <c r="M515" s="1"/>
      <c r="O515" s="1"/>
      <c r="Q515" s="1"/>
      <c r="S515" s="1"/>
    </row>
    <row r="516" ht="15.75" customHeight="1">
      <c r="A516" s="1"/>
      <c r="M516" s="1"/>
      <c r="O516" s="1"/>
      <c r="Q516" s="1"/>
      <c r="S516" s="1"/>
    </row>
    <row r="517" ht="15.75" customHeight="1">
      <c r="A517" s="1"/>
      <c r="M517" s="1"/>
      <c r="O517" s="1"/>
      <c r="Q517" s="1"/>
      <c r="S517" s="1"/>
    </row>
    <row r="518" ht="15.75" customHeight="1">
      <c r="A518" s="1"/>
      <c r="M518" s="1"/>
      <c r="O518" s="1"/>
      <c r="Q518" s="1"/>
      <c r="S518" s="1"/>
    </row>
    <row r="519" ht="15.75" customHeight="1">
      <c r="A519" s="1"/>
      <c r="M519" s="1"/>
      <c r="O519" s="1"/>
      <c r="Q519" s="1"/>
      <c r="S519" s="1"/>
    </row>
    <row r="520" ht="15.75" customHeight="1">
      <c r="A520" s="1"/>
      <c r="M520" s="1"/>
      <c r="O520" s="1"/>
      <c r="Q520" s="1"/>
      <c r="S520" s="1"/>
    </row>
    <row r="521" ht="15.75" customHeight="1">
      <c r="A521" s="1"/>
      <c r="M521" s="1"/>
      <c r="O521" s="1"/>
      <c r="Q521" s="1"/>
      <c r="S521" s="1"/>
    </row>
    <row r="522" ht="15.75" customHeight="1">
      <c r="A522" s="1"/>
      <c r="M522" s="1"/>
      <c r="O522" s="1"/>
      <c r="Q522" s="1"/>
      <c r="S522" s="1"/>
    </row>
    <row r="523" ht="15.75" customHeight="1">
      <c r="A523" s="1"/>
      <c r="M523" s="1"/>
      <c r="O523" s="1"/>
      <c r="Q523" s="1"/>
      <c r="S523" s="1"/>
    </row>
    <row r="524" ht="15.75" customHeight="1">
      <c r="A524" s="1"/>
      <c r="M524" s="1"/>
      <c r="O524" s="1"/>
      <c r="Q524" s="1"/>
      <c r="S524" s="1"/>
    </row>
    <row r="525" ht="15.75" customHeight="1">
      <c r="A525" s="1"/>
      <c r="M525" s="1"/>
      <c r="O525" s="1"/>
      <c r="Q525" s="1"/>
      <c r="S525" s="1"/>
    </row>
    <row r="526" ht="15.75" customHeight="1">
      <c r="A526" s="1"/>
      <c r="M526" s="1"/>
      <c r="O526" s="1"/>
      <c r="Q526" s="1"/>
      <c r="S526" s="1"/>
    </row>
    <row r="527" ht="15.75" customHeight="1">
      <c r="A527" s="1"/>
      <c r="M527" s="1"/>
      <c r="O527" s="1"/>
      <c r="Q527" s="1"/>
      <c r="S527" s="1"/>
    </row>
    <row r="528" ht="15.75" customHeight="1">
      <c r="A528" s="1"/>
      <c r="M528" s="1"/>
      <c r="O528" s="1"/>
      <c r="Q528" s="1"/>
      <c r="S528" s="1"/>
    </row>
    <row r="529" ht="15.75" customHeight="1">
      <c r="A529" s="1"/>
      <c r="M529" s="1"/>
      <c r="O529" s="1"/>
      <c r="Q529" s="1"/>
      <c r="S529" s="1"/>
    </row>
    <row r="530" ht="15.75" customHeight="1">
      <c r="A530" s="1"/>
      <c r="M530" s="1"/>
      <c r="O530" s="1"/>
      <c r="Q530" s="1"/>
      <c r="S530" s="1"/>
    </row>
    <row r="531" ht="15.75" customHeight="1">
      <c r="A531" s="1"/>
      <c r="M531" s="1"/>
      <c r="O531" s="1"/>
      <c r="Q531" s="1"/>
      <c r="S531" s="1"/>
    </row>
    <row r="532" ht="15.75" customHeight="1">
      <c r="A532" s="1"/>
      <c r="M532" s="1"/>
      <c r="O532" s="1"/>
      <c r="Q532" s="1"/>
      <c r="S532" s="1"/>
    </row>
    <row r="533" ht="15.75" customHeight="1">
      <c r="A533" s="1"/>
      <c r="M533" s="1"/>
      <c r="O533" s="1"/>
      <c r="Q533" s="1"/>
      <c r="S533" s="1"/>
    </row>
    <row r="534" ht="15.75" customHeight="1">
      <c r="A534" s="1"/>
      <c r="M534" s="1"/>
      <c r="O534" s="1"/>
      <c r="Q534" s="1"/>
      <c r="S534" s="1"/>
    </row>
    <row r="535" ht="15.75" customHeight="1">
      <c r="A535" s="1"/>
      <c r="M535" s="1"/>
      <c r="O535" s="1"/>
      <c r="Q535" s="1"/>
      <c r="S535" s="1"/>
    </row>
    <row r="536" ht="15.75" customHeight="1">
      <c r="A536" s="1"/>
      <c r="M536" s="1"/>
      <c r="O536" s="1"/>
      <c r="Q536" s="1"/>
      <c r="S536" s="1"/>
    </row>
    <row r="537" ht="15.75" customHeight="1">
      <c r="A537" s="1"/>
      <c r="M537" s="1"/>
      <c r="O537" s="1"/>
      <c r="Q537" s="1"/>
      <c r="S537" s="1"/>
    </row>
    <row r="538" ht="15.75" customHeight="1">
      <c r="A538" s="1"/>
      <c r="M538" s="1"/>
      <c r="O538" s="1"/>
      <c r="Q538" s="1"/>
      <c r="S538" s="1"/>
    </row>
    <row r="539" ht="15.75" customHeight="1">
      <c r="A539" s="1"/>
      <c r="M539" s="1"/>
      <c r="O539" s="1"/>
      <c r="Q539" s="1"/>
      <c r="S539" s="1"/>
    </row>
    <row r="540" ht="15.75" customHeight="1">
      <c r="A540" s="1"/>
      <c r="M540" s="1"/>
      <c r="O540" s="1"/>
      <c r="Q540" s="1"/>
      <c r="S540" s="1"/>
    </row>
    <row r="541" ht="15.75" customHeight="1">
      <c r="A541" s="1"/>
      <c r="M541" s="1"/>
      <c r="O541" s="1"/>
      <c r="Q541" s="1"/>
      <c r="S541" s="1"/>
    </row>
    <row r="542" ht="15.75" customHeight="1">
      <c r="A542" s="1"/>
      <c r="M542" s="1"/>
      <c r="O542" s="1"/>
      <c r="Q542" s="1"/>
      <c r="S542" s="1"/>
    </row>
    <row r="543" ht="15.75" customHeight="1">
      <c r="A543" s="1"/>
      <c r="M543" s="1"/>
      <c r="O543" s="1"/>
      <c r="Q543" s="1"/>
      <c r="S543" s="1"/>
    </row>
    <row r="544" ht="15.75" customHeight="1">
      <c r="A544" s="1"/>
      <c r="M544" s="1"/>
      <c r="O544" s="1"/>
      <c r="Q544" s="1"/>
      <c r="S544" s="1"/>
    </row>
    <row r="545" ht="15.75" customHeight="1">
      <c r="A545" s="1"/>
      <c r="M545" s="1"/>
      <c r="O545" s="1"/>
      <c r="Q545" s="1"/>
      <c r="S545" s="1"/>
    </row>
    <row r="546" ht="15.75" customHeight="1">
      <c r="A546" s="1"/>
      <c r="M546" s="1"/>
      <c r="O546" s="1"/>
      <c r="Q546" s="1"/>
      <c r="S546" s="1"/>
    </row>
    <row r="547" ht="15.75" customHeight="1">
      <c r="A547" s="1"/>
      <c r="M547" s="1"/>
      <c r="O547" s="1"/>
      <c r="Q547" s="1"/>
      <c r="S547" s="1"/>
    </row>
    <row r="548" ht="15.75" customHeight="1">
      <c r="A548" s="1"/>
      <c r="M548" s="1"/>
      <c r="O548" s="1"/>
      <c r="Q548" s="1"/>
      <c r="S548" s="1"/>
    </row>
    <row r="549" ht="15.75" customHeight="1">
      <c r="A549" s="1"/>
      <c r="M549" s="1"/>
      <c r="O549" s="1"/>
      <c r="Q549" s="1"/>
      <c r="S549" s="1"/>
    </row>
    <row r="550" ht="15.75" customHeight="1">
      <c r="A550" s="1"/>
      <c r="M550" s="1"/>
      <c r="O550" s="1"/>
      <c r="Q550" s="1"/>
      <c r="S550" s="1"/>
    </row>
    <row r="551" ht="15.75" customHeight="1">
      <c r="A551" s="1"/>
      <c r="M551" s="1"/>
      <c r="O551" s="1"/>
      <c r="Q551" s="1"/>
      <c r="S551" s="1"/>
    </row>
    <row r="552" ht="15.75" customHeight="1">
      <c r="A552" s="1"/>
      <c r="M552" s="1"/>
      <c r="O552" s="1"/>
      <c r="Q552" s="1"/>
      <c r="S552" s="1"/>
    </row>
    <row r="553" ht="15.75" customHeight="1">
      <c r="A553" s="1"/>
      <c r="M553" s="1"/>
      <c r="O553" s="1"/>
      <c r="Q553" s="1"/>
      <c r="S553" s="1"/>
    </row>
    <row r="554" ht="15.75" customHeight="1">
      <c r="A554" s="1"/>
      <c r="M554" s="1"/>
      <c r="O554" s="1"/>
      <c r="Q554" s="1"/>
      <c r="S554" s="1"/>
    </row>
    <row r="555" ht="15.75" customHeight="1">
      <c r="A555" s="1"/>
      <c r="M555" s="1"/>
      <c r="O555" s="1"/>
      <c r="Q555" s="1"/>
      <c r="S555" s="1"/>
    </row>
    <row r="556" ht="15.75" customHeight="1">
      <c r="A556" s="1"/>
      <c r="M556" s="1"/>
      <c r="O556" s="1"/>
      <c r="Q556" s="1"/>
      <c r="S556" s="1"/>
    </row>
    <row r="557" ht="15.75" customHeight="1">
      <c r="A557" s="1"/>
      <c r="M557" s="1"/>
      <c r="O557" s="1"/>
      <c r="Q557" s="1"/>
      <c r="S557" s="1"/>
    </row>
    <row r="558" ht="15.75" customHeight="1">
      <c r="A558" s="1"/>
      <c r="M558" s="1"/>
      <c r="O558" s="1"/>
      <c r="Q558" s="1"/>
      <c r="S558" s="1"/>
    </row>
    <row r="559" ht="15.75" customHeight="1">
      <c r="A559" s="1"/>
      <c r="M559" s="1"/>
      <c r="O559" s="1"/>
      <c r="Q559" s="1"/>
      <c r="S559" s="1"/>
    </row>
    <row r="560" ht="15.75" customHeight="1">
      <c r="A560" s="1"/>
      <c r="M560" s="1"/>
      <c r="O560" s="1"/>
      <c r="Q560" s="1"/>
      <c r="S560" s="1"/>
    </row>
    <row r="561" ht="15.75" customHeight="1">
      <c r="A561" s="1"/>
      <c r="M561" s="1"/>
      <c r="O561" s="1"/>
      <c r="Q561" s="1"/>
      <c r="S561" s="1"/>
    </row>
    <row r="562" ht="15.75" customHeight="1">
      <c r="A562" s="1"/>
      <c r="M562" s="1"/>
      <c r="O562" s="1"/>
      <c r="Q562" s="1"/>
      <c r="S562" s="1"/>
    </row>
    <row r="563" ht="15.75" customHeight="1">
      <c r="A563" s="1"/>
      <c r="M563" s="1"/>
      <c r="O563" s="1"/>
      <c r="Q563" s="1"/>
      <c r="S563" s="1"/>
    </row>
    <row r="564" ht="15.75" customHeight="1">
      <c r="A564" s="1"/>
      <c r="M564" s="1"/>
      <c r="O564" s="1"/>
      <c r="Q564" s="1"/>
      <c r="S564" s="1"/>
    </row>
    <row r="565" ht="15.75" customHeight="1">
      <c r="A565" s="1"/>
      <c r="M565" s="1"/>
      <c r="O565" s="1"/>
      <c r="Q565" s="1"/>
      <c r="S565" s="1"/>
    </row>
    <row r="566" ht="15.75" customHeight="1">
      <c r="A566" s="1"/>
      <c r="M566" s="1"/>
      <c r="O566" s="1"/>
      <c r="Q566" s="1"/>
      <c r="S566" s="1"/>
    </row>
    <row r="567" ht="15.75" customHeight="1">
      <c r="A567" s="1"/>
      <c r="M567" s="1"/>
      <c r="O567" s="1"/>
      <c r="Q567" s="1"/>
      <c r="S567" s="1"/>
    </row>
    <row r="568" ht="15.75" customHeight="1">
      <c r="A568" s="1"/>
      <c r="M568" s="1"/>
      <c r="O568" s="1"/>
      <c r="Q568" s="1"/>
      <c r="S568" s="1"/>
    </row>
    <row r="569" ht="15.75" customHeight="1">
      <c r="A569" s="1"/>
      <c r="M569" s="1"/>
      <c r="O569" s="1"/>
      <c r="Q569" s="1"/>
      <c r="S569" s="1"/>
    </row>
    <row r="570" ht="15.75" customHeight="1">
      <c r="A570" s="1"/>
      <c r="M570" s="1"/>
      <c r="O570" s="1"/>
      <c r="Q570" s="1"/>
      <c r="S570" s="1"/>
    </row>
    <row r="571" ht="15.75" customHeight="1">
      <c r="A571" s="1"/>
      <c r="M571" s="1"/>
      <c r="O571" s="1"/>
      <c r="Q571" s="1"/>
      <c r="S571" s="1"/>
    </row>
    <row r="572" ht="15.75" customHeight="1">
      <c r="A572" s="1"/>
      <c r="M572" s="1"/>
      <c r="O572" s="1"/>
      <c r="Q572" s="1"/>
      <c r="S572" s="1"/>
    </row>
    <row r="573" ht="15.75" customHeight="1">
      <c r="A573" s="1"/>
      <c r="M573" s="1"/>
      <c r="O573" s="1"/>
      <c r="Q573" s="1"/>
      <c r="S573" s="1"/>
    </row>
    <row r="574" ht="15.75" customHeight="1">
      <c r="A574" s="1"/>
      <c r="M574" s="1"/>
      <c r="O574" s="1"/>
      <c r="Q574" s="1"/>
      <c r="S574" s="1"/>
    </row>
    <row r="575" ht="15.75" customHeight="1">
      <c r="A575" s="1"/>
      <c r="M575" s="1"/>
      <c r="O575" s="1"/>
      <c r="Q575" s="1"/>
      <c r="S575" s="1"/>
    </row>
    <row r="576" ht="15.75" customHeight="1">
      <c r="A576" s="1"/>
      <c r="M576" s="1"/>
      <c r="O576" s="1"/>
      <c r="Q576" s="1"/>
      <c r="S576" s="1"/>
    </row>
    <row r="577" ht="15.75" customHeight="1">
      <c r="A577" s="1"/>
      <c r="M577" s="1"/>
      <c r="O577" s="1"/>
      <c r="Q577" s="1"/>
      <c r="S577" s="1"/>
    </row>
    <row r="578" ht="15.75" customHeight="1">
      <c r="A578" s="1"/>
      <c r="M578" s="1"/>
      <c r="O578" s="1"/>
      <c r="Q578" s="1"/>
      <c r="S578" s="1"/>
    </row>
    <row r="579" ht="15.75" customHeight="1">
      <c r="A579" s="1"/>
      <c r="M579" s="1"/>
      <c r="O579" s="1"/>
      <c r="Q579" s="1"/>
      <c r="S579" s="1"/>
    </row>
    <row r="580" ht="15.75" customHeight="1">
      <c r="A580" s="1"/>
      <c r="M580" s="1"/>
      <c r="O580" s="1"/>
      <c r="Q580" s="1"/>
      <c r="S580" s="1"/>
    </row>
    <row r="581" ht="15.75" customHeight="1">
      <c r="A581" s="1"/>
      <c r="M581" s="1"/>
      <c r="O581" s="1"/>
      <c r="Q581" s="1"/>
      <c r="S581" s="1"/>
    </row>
    <row r="582" ht="15.75" customHeight="1">
      <c r="A582" s="1"/>
      <c r="M582" s="1"/>
      <c r="O582" s="1"/>
      <c r="Q582" s="1"/>
      <c r="S582" s="1"/>
    </row>
    <row r="583" ht="15.75" customHeight="1">
      <c r="A583" s="1"/>
      <c r="M583" s="1"/>
      <c r="O583" s="1"/>
      <c r="Q583" s="1"/>
      <c r="S583" s="1"/>
    </row>
    <row r="584" ht="15.75" customHeight="1">
      <c r="A584" s="1"/>
      <c r="M584" s="1"/>
      <c r="O584" s="1"/>
      <c r="Q584" s="1"/>
      <c r="S584" s="1"/>
    </row>
    <row r="585" ht="15.75" customHeight="1">
      <c r="A585" s="1"/>
      <c r="M585" s="1"/>
      <c r="O585" s="1"/>
      <c r="Q585" s="1"/>
      <c r="S585" s="1"/>
    </row>
    <row r="586" ht="15.75" customHeight="1">
      <c r="A586" s="1"/>
      <c r="M586" s="1"/>
      <c r="O586" s="1"/>
      <c r="Q586" s="1"/>
      <c r="S586" s="1"/>
    </row>
    <row r="587" ht="15.75" customHeight="1">
      <c r="A587" s="1"/>
      <c r="M587" s="1"/>
      <c r="O587" s="1"/>
      <c r="Q587" s="1"/>
      <c r="S587" s="1"/>
    </row>
    <row r="588" ht="15.75" customHeight="1">
      <c r="A588" s="1"/>
      <c r="M588" s="1"/>
      <c r="O588" s="1"/>
      <c r="Q588" s="1"/>
      <c r="S588" s="1"/>
    </row>
    <row r="589" ht="15.75" customHeight="1">
      <c r="A589" s="1"/>
      <c r="M589" s="1"/>
      <c r="O589" s="1"/>
      <c r="Q589" s="1"/>
      <c r="S589" s="1"/>
    </row>
    <row r="590" ht="15.75" customHeight="1">
      <c r="A590" s="1"/>
      <c r="M590" s="1"/>
      <c r="O590" s="1"/>
      <c r="Q590" s="1"/>
      <c r="S590" s="1"/>
    </row>
    <row r="591" ht="15.75" customHeight="1">
      <c r="A591" s="1"/>
      <c r="M591" s="1"/>
      <c r="O591" s="1"/>
      <c r="Q591" s="1"/>
      <c r="S591" s="1"/>
    </row>
    <row r="592" ht="15.75" customHeight="1">
      <c r="A592" s="1"/>
      <c r="M592" s="1"/>
      <c r="O592" s="1"/>
      <c r="Q592" s="1"/>
      <c r="S592" s="1"/>
    </row>
    <row r="593" ht="15.75" customHeight="1">
      <c r="A593" s="1"/>
      <c r="M593" s="1"/>
      <c r="O593" s="1"/>
      <c r="Q593" s="1"/>
      <c r="S593" s="1"/>
    </row>
    <row r="594" ht="15.75" customHeight="1">
      <c r="A594" s="1"/>
      <c r="M594" s="1"/>
      <c r="O594" s="1"/>
      <c r="Q594" s="1"/>
      <c r="S594" s="1"/>
    </row>
    <row r="595" ht="15.75" customHeight="1">
      <c r="A595" s="1"/>
      <c r="M595" s="1"/>
      <c r="O595" s="1"/>
      <c r="Q595" s="1"/>
      <c r="S595" s="1"/>
    </row>
    <row r="596" ht="15.75" customHeight="1">
      <c r="A596" s="1"/>
      <c r="M596" s="1"/>
      <c r="O596" s="1"/>
      <c r="Q596" s="1"/>
      <c r="S596" s="1"/>
    </row>
    <row r="597" ht="15.75" customHeight="1">
      <c r="A597" s="1"/>
      <c r="M597" s="1"/>
      <c r="O597" s="1"/>
      <c r="Q597" s="1"/>
      <c r="S597" s="1"/>
    </row>
    <row r="598" ht="15.75" customHeight="1">
      <c r="A598" s="1"/>
      <c r="M598" s="1"/>
      <c r="O598" s="1"/>
      <c r="Q598" s="1"/>
      <c r="S598" s="1"/>
    </row>
    <row r="599" ht="15.75" customHeight="1">
      <c r="A599" s="1"/>
      <c r="M599" s="1"/>
      <c r="O599" s="1"/>
      <c r="Q599" s="1"/>
      <c r="S599" s="1"/>
    </row>
    <row r="600" ht="15.75" customHeight="1">
      <c r="A600" s="1"/>
      <c r="M600" s="1"/>
      <c r="O600" s="1"/>
      <c r="Q600" s="1"/>
      <c r="S600" s="1"/>
    </row>
    <row r="601" ht="15.75" customHeight="1">
      <c r="A601" s="1"/>
      <c r="M601" s="1"/>
      <c r="O601" s="1"/>
      <c r="Q601" s="1"/>
      <c r="S601" s="1"/>
    </row>
    <row r="602" ht="15.75" customHeight="1">
      <c r="A602" s="1"/>
      <c r="M602" s="1"/>
      <c r="O602" s="1"/>
      <c r="Q602" s="1"/>
      <c r="S602" s="1"/>
    </row>
    <row r="603" ht="15.75" customHeight="1">
      <c r="A603" s="1"/>
      <c r="M603" s="1"/>
      <c r="O603" s="1"/>
      <c r="Q603" s="1"/>
      <c r="S603" s="1"/>
    </row>
    <row r="604" ht="15.75" customHeight="1">
      <c r="A604" s="1"/>
      <c r="M604" s="1"/>
      <c r="O604" s="1"/>
      <c r="Q604" s="1"/>
      <c r="S604" s="1"/>
    </row>
    <row r="605" ht="15.75" customHeight="1">
      <c r="A605" s="1"/>
      <c r="M605" s="1"/>
      <c r="O605" s="1"/>
      <c r="Q605" s="1"/>
      <c r="S605" s="1"/>
    </row>
    <row r="606" ht="15.75" customHeight="1">
      <c r="A606" s="1"/>
      <c r="M606" s="1"/>
      <c r="O606" s="1"/>
      <c r="Q606" s="1"/>
      <c r="S606" s="1"/>
    </row>
    <row r="607" ht="15.75" customHeight="1">
      <c r="A607" s="1"/>
      <c r="M607" s="1"/>
      <c r="O607" s="1"/>
      <c r="Q607" s="1"/>
      <c r="S607" s="1"/>
    </row>
    <row r="608" ht="15.75" customHeight="1">
      <c r="A608" s="1"/>
      <c r="M608" s="1"/>
      <c r="O608" s="1"/>
      <c r="Q608" s="1"/>
      <c r="S608" s="1"/>
    </row>
    <row r="609" ht="15.75" customHeight="1">
      <c r="A609" s="1"/>
      <c r="M609" s="1"/>
      <c r="O609" s="1"/>
      <c r="Q609" s="1"/>
      <c r="S609" s="1"/>
    </row>
    <row r="610" ht="15.75" customHeight="1">
      <c r="A610" s="1"/>
      <c r="M610" s="1"/>
      <c r="O610" s="1"/>
      <c r="Q610" s="1"/>
      <c r="S610" s="1"/>
    </row>
    <row r="611" ht="15.75" customHeight="1">
      <c r="A611" s="1"/>
      <c r="M611" s="1"/>
      <c r="O611" s="1"/>
      <c r="Q611" s="1"/>
      <c r="S611" s="1"/>
    </row>
    <row r="612" ht="15.75" customHeight="1">
      <c r="A612" s="1"/>
      <c r="M612" s="1"/>
      <c r="O612" s="1"/>
      <c r="Q612" s="1"/>
      <c r="S612" s="1"/>
    </row>
    <row r="613" ht="15.75" customHeight="1">
      <c r="A613" s="1"/>
      <c r="M613" s="1"/>
      <c r="O613" s="1"/>
      <c r="Q613" s="1"/>
      <c r="S613" s="1"/>
    </row>
    <row r="614" ht="15.75" customHeight="1">
      <c r="A614" s="1"/>
      <c r="M614" s="1"/>
      <c r="O614" s="1"/>
      <c r="Q614" s="1"/>
      <c r="S614" s="1"/>
    </row>
    <row r="615" ht="15.75" customHeight="1">
      <c r="A615" s="1"/>
      <c r="M615" s="1"/>
      <c r="O615" s="1"/>
      <c r="Q615" s="1"/>
      <c r="S615" s="1"/>
    </row>
    <row r="616" ht="15.75" customHeight="1">
      <c r="A616" s="1"/>
      <c r="M616" s="1"/>
      <c r="O616" s="1"/>
      <c r="Q616" s="1"/>
      <c r="S616" s="1"/>
    </row>
    <row r="617" ht="15.75" customHeight="1">
      <c r="A617" s="1"/>
      <c r="M617" s="1"/>
      <c r="O617" s="1"/>
      <c r="Q617" s="1"/>
      <c r="S617" s="1"/>
    </row>
    <row r="618" ht="15.75" customHeight="1">
      <c r="A618" s="1"/>
      <c r="M618" s="1"/>
      <c r="O618" s="1"/>
      <c r="Q618" s="1"/>
      <c r="S618" s="1"/>
    </row>
    <row r="619" ht="15.75" customHeight="1">
      <c r="A619" s="1"/>
      <c r="M619" s="1"/>
      <c r="O619" s="1"/>
      <c r="Q619" s="1"/>
      <c r="S619" s="1"/>
    </row>
    <row r="620" ht="15.75" customHeight="1">
      <c r="A620" s="1"/>
      <c r="M620" s="1"/>
      <c r="O620" s="1"/>
      <c r="Q620" s="1"/>
      <c r="S620" s="1"/>
    </row>
    <row r="621" ht="15.75" customHeight="1">
      <c r="A621" s="1"/>
      <c r="M621" s="1"/>
      <c r="O621" s="1"/>
      <c r="Q621" s="1"/>
      <c r="S621" s="1"/>
    </row>
    <row r="622" ht="15.75" customHeight="1">
      <c r="A622" s="1"/>
      <c r="M622" s="1"/>
      <c r="O622" s="1"/>
      <c r="Q622" s="1"/>
      <c r="S622" s="1"/>
    </row>
    <row r="623" ht="15.75" customHeight="1">
      <c r="A623" s="1"/>
      <c r="M623" s="1"/>
      <c r="O623" s="1"/>
      <c r="Q623" s="1"/>
      <c r="S623" s="1"/>
    </row>
    <row r="624" ht="15.75" customHeight="1">
      <c r="A624" s="1"/>
      <c r="M624" s="1"/>
      <c r="O624" s="1"/>
      <c r="Q624" s="1"/>
      <c r="S624" s="1"/>
    </row>
    <row r="625" ht="15.75" customHeight="1">
      <c r="A625" s="1"/>
      <c r="M625" s="1"/>
      <c r="O625" s="1"/>
      <c r="Q625" s="1"/>
      <c r="S625" s="1"/>
    </row>
    <row r="626" ht="15.75" customHeight="1">
      <c r="A626" s="1"/>
      <c r="M626" s="1"/>
      <c r="O626" s="1"/>
      <c r="Q626" s="1"/>
      <c r="S626" s="1"/>
    </row>
    <row r="627" ht="15.75" customHeight="1">
      <c r="A627" s="1"/>
      <c r="M627" s="1"/>
      <c r="O627" s="1"/>
      <c r="Q627" s="1"/>
      <c r="S627" s="1"/>
    </row>
    <row r="628" ht="15.75" customHeight="1">
      <c r="A628" s="1"/>
      <c r="M628" s="1"/>
      <c r="O628" s="1"/>
      <c r="Q628" s="1"/>
      <c r="S628" s="1"/>
    </row>
    <row r="629" ht="15.75" customHeight="1">
      <c r="A629" s="1"/>
      <c r="M629" s="1"/>
      <c r="O629" s="1"/>
      <c r="Q629" s="1"/>
      <c r="S629" s="1"/>
    </row>
    <row r="630" ht="15.75" customHeight="1">
      <c r="A630" s="1"/>
      <c r="M630" s="1"/>
      <c r="O630" s="1"/>
      <c r="Q630" s="1"/>
      <c r="S630" s="1"/>
    </row>
    <row r="631" ht="15.75" customHeight="1">
      <c r="A631" s="1"/>
      <c r="M631" s="1"/>
      <c r="O631" s="1"/>
      <c r="Q631" s="1"/>
      <c r="S631" s="1"/>
    </row>
    <row r="632" ht="15.75" customHeight="1">
      <c r="A632" s="1"/>
      <c r="M632" s="1"/>
      <c r="O632" s="1"/>
      <c r="Q632" s="1"/>
      <c r="S632" s="1"/>
    </row>
    <row r="633" ht="15.75" customHeight="1">
      <c r="A633" s="1"/>
      <c r="M633" s="1"/>
      <c r="O633" s="1"/>
      <c r="Q633" s="1"/>
      <c r="S633" s="1"/>
    </row>
    <row r="634" ht="15.75" customHeight="1">
      <c r="A634" s="1"/>
      <c r="M634" s="1"/>
      <c r="O634" s="1"/>
      <c r="Q634" s="1"/>
      <c r="S634" s="1"/>
    </row>
    <row r="635" ht="15.75" customHeight="1">
      <c r="A635" s="1"/>
      <c r="M635" s="1"/>
      <c r="O635" s="1"/>
      <c r="Q635" s="1"/>
      <c r="S635" s="1"/>
    </row>
    <row r="636" ht="15.75" customHeight="1">
      <c r="A636" s="1"/>
      <c r="M636" s="1"/>
      <c r="O636" s="1"/>
      <c r="Q636" s="1"/>
      <c r="S636" s="1"/>
    </row>
    <row r="637" ht="15.75" customHeight="1">
      <c r="A637" s="1"/>
      <c r="M637" s="1"/>
      <c r="O637" s="1"/>
      <c r="Q637" s="1"/>
      <c r="S637" s="1"/>
    </row>
    <row r="638" ht="15.75" customHeight="1">
      <c r="A638" s="1"/>
      <c r="M638" s="1"/>
      <c r="O638" s="1"/>
      <c r="Q638" s="1"/>
      <c r="S638" s="1"/>
    </row>
    <row r="639" ht="15.75" customHeight="1">
      <c r="A639" s="1"/>
      <c r="M639" s="1"/>
      <c r="O639" s="1"/>
      <c r="Q639" s="1"/>
      <c r="S639" s="1"/>
    </row>
    <row r="640" ht="15.75" customHeight="1">
      <c r="A640" s="1"/>
      <c r="M640" s="1"/>
      <c r="O640" s="1"/>
      <c r="Q640" s="1"/>
      <c r="S640" s="1"/>
    </row>
    <row r="641" ht="15.75" customHeight="1">
      <c r="A641" s="1"/>
      <c r="M641" s="1"/>
      <c r="O641" s="1"/>
      <c r="Q641" s="1"/>
      <c r="S641" s="1"/>
    </row>
    <row r="642" ht="15.75" customHeight="1">
      <c r="A642" s="1"/>
      <c r="M642" s="1"/>
      <c r="O642" s="1"/>
      <c r="Q642" s="1"/>
      <c r="S642" s="1"/>
    </row>
    <row r="643" ht="15.75" customHeight="1">
      <c r="A643" s="1"/>
      <c r="M643" s="1"/>
      <c r="O643" s="1"/>
      <c r="Q643" s="1"/>
      <c r="S643" s="1"/>
    </row>
    <row r="644" ht="15.75" customHeight="1">
      <c r="A644" s="1"/>
      <c r="M644" s="1"/>
      <c r="O644" s="1"/>
      <c r="Q644" s="1"/>
      <c r="S644" s="1"/>
    </row>
    <row r="645" ht="15.75" customHeight="1">
      <c r="A645" s="1"/>
      <c r="M645" s="1"/>
      <c r="O645" s="1"/>
      <c r="Q645" s="1"/>
      <c r="S645" s="1"/>
    </row>
    <row r="646" ht="15.75" customHeight="1">
      <c r="A646" s="1"/>
      <c r="M646" s="1"/>
      <c r="O646" s="1"/>
      <c r="Q646" s="1"/>
      <c r="S646" s="1"/>
    </row>
    <row r="647" ht="15.75" customHeight="1">
      <c r="A647" s="1"/>
      <c r="M647" s="1"/>
      <c r="O647" s="1"/>
      <c r="Q647" s="1"/>
      <c r="S647" s="1"/>
    </row>
    <row r="648" ht="15.75" customHeight="1">
      <c r="A648" s="1"/>
      <c r="M648" s="1"/>
      <c r="O648" s="1"/>
      <c r="Q648" s="1"/>
      <c r="S648" s="1"/>
    </row>
    <row r="649" ht="15.75" customHeight="1">
      <c r="A649" s="1"/>
      <c r="M649" s="1"/>
      <c r="O649" s="1"/>
      <c r="Q649" s="1"/>
      <c r="S649" s="1"/>
    </row>
    <row r="650" ht="15.75" customHeight="1">
      <c r="A650" s="1"/>
      <c r="M650" s="1"/>
      <c r="O650" s="1"/>
      <c r="Q650" s="1"/>
      <c r="S650" s="1"/>
    </row>
    <row r="651" ht="15.75" customHeight="1">
      <c r="A651" s="1"/>
      <c r="M651" s="1"/>
      <c r="O651" s="1"/>
      <c r="Q651" s="1"/>
      <c r="S651" s="1"/>
    </row>
    <row r="652" ht="15.75" customHeight="1">
      <c r="A652" s="1"/>
      <c r="M652" s="1"/>
      <c r="O652" s="1"/>
      <c r="Q652" s="1"/>
      <c r="S652" s="1"/>
    </row>
    <row r="653" ht="15.75" customHeight="1">
      <c r="A653" s="1"/>
      <c r="M653" s="1"/>
      <c r="O653" s="1"/>
      <c r="Q653" s="1"/>
      <c r="S653" s="1"/>
    </row>
    <row r="654" ht="15.75" customHeight="1">
      <c r="A654" s="1"/>
      <c r="M654" s="1"/>
      <c r="O654" s="1"/>
      <c r="Q654" s="1"/>
      <c r="S654" s="1"/>
    </row>
    <row r="655" ht="15.75" customHeight="1">
      <c r="A655" s="1"/>
      <c r="M655" s="1"/>
      <c r="O655" s="1"/>
      <c r="Q655" s="1"/>
      <c r="S655" s="1"/>
    </row>
    <row r="656" ht="15.75" customHeight="1">
      <c r="A656" s="1"/>
      <c r="M656" s="1"/>
      <c r="O656" s="1"/>
      <c r="Q656" s="1"/>
      <c r="S656" s="1"/>
    </row>
    <row r="657" ht="15.75" customHeight="1">
      <c r="A657" s="1"/>
      <c r="M657" s="1"/>
      <c r="O657" s="1"/>
      <c r="Q657" s="1"/>
      <c r="S657" s="1"/>
    </row>
    <row r="658" ht="15.75" customHeight="1">
      <c r="A658" s="1"/>
      <c r="M658" s="1"/>
      <c r="O658" s="1"/>
      <c r="Q658" s="1"/>
      <c r="S658" s="1"/>
    </row>
    <row r="659" ht="15.75" customHeight="1">
      <c r="A659" s="1"/>
      <c r="M659" s="1"/>
      <c r="O659" s="1"/>
      <c r="Q659" s="1"/>
      <c r="S659" s="1"/>
    </row>
    <row r="660" ht="15.75" customHeight="1">
      <c r="A660" s="1"/>
      <c r="M660" s="1"/>
      <c r="O660" s="1"/>
      <c r="Q660" s="1"/>
      <c r="S660" s="1"/>
    </row>
    <row r="661" ht="15.75" customHeight="1">
      <c r="A661" s="1"/>
      <c r="M661" s="1"/>
      <c r="O661" s="1"/>
      <c r="Q661" s="1"/>
      <c r="S661" s="1"/>
    </row>
    <row r="662" ht="15.75" customHeight="1">
      <c r="A662" s="1"/>
      <c r="M662" s="1"/>
      <c r="O662" s="1"/>
      <c r="Q662" s="1"/>
      <c r="S662" s="1"/>
    </row>
    <row r="663" ht="15.75" customHeight="1">
      <c r="A663" s="1"/>
      <c r="M663" s="1"/>
      <c r="O663" s="1"/>
      <c r="Q663" s="1"/>
      <c r="S663" s="1"/>
    </row>
    <row r="664" ht="15.75" customHeight="1">
      <c r="A664" s="1"/>
      <c r="M664" s="1"/>
      <c r="O664" s="1"/>
      <c r="Q664" s="1"/>
      <c r="S664" s="1"/>
    </row>
    <row r="665" ht="15.75" customHeight="1">
      <c r="A665" s="1"/>
      <c r="M665" s="1"/>
      <c r="O665" s="1"/>
      <c r="Q665" s="1"/>
      <c r="S665" s="1"/>
    </row>
    <row r="666" ht="15.75" customHeight="1">
      <c r="A666" s="1"/>
      <c r="M666" s="1"/>
      <c r="O666" s="1"/>
      <c r="Q666" s="1"/>
      <c r="S666" s="1"/>
    </row>
    <row r="667" ht="15.75" customHeight="1">
      <c r="A667" s="1"/>
      <c r="M667" s="1"/>
      <c r="O667" s="1"/>
      <c r="Q667" s="1"/>
      <c r="S667" s="1"/>
    </row>
    <row r="668" ht="15.75" customHeight="1">
      <c r="A668" s="1"/>
      <c r="M668" s="1"/>
      <c r="O668" s="1"/>
      <c r="Q668" s="1"/>
      <c r="S668" s="1"/>
    </row>
    <row r="669" ht="15.75" customHeight="1">
      <c r="A669" s="1"/>
      <c r="M669" s="1"/>
      <c r="O669" s="1"/>
      <c r="Q669" s="1"/>
      <c r="S669" s="1"/>
    </row>
    <row r="670" ht="15.75" customHeight="1">
      <c r="A670" s="1"/>
      <c r="M670" s="1"/>
      <c r="O670" s="1"/>
      <c r="Q670" s="1"/>
      <c r="S670" s="1"/>
    </row>
    <row r="671" ht="15.75" customHeight="1">
      <c r="A671" s="1"/>
      <c r="M671" s="1"/>
      <c r="O671" s="1"/>
      <c r="Q671" s="1"/>
      <c r="S671" s="1"/>
    </row>
    <row r="672" ht="15.75" customHeight="1">
      <c r="A672" s="1"/>
      <c r="M672" s="1"/>
      <c r="O672" s="1"/>
      <c r="Q672" s="1"/>
      <c r="S672" s="1"/>
    </row>
    <row r="673" ht="15.75" customHeight="1">
      <c r="A673" s="1"/>
      <c r="M673" s="1"/>
      <c r="O673" s="1"/>
      <c r="Q673" s="1"/>
      <c r="S673" s="1"/>
    </row>
    <row r="674" ht="15.75" customHeight="1">
      <c r="A674" s="1"/>
      <c r="M674" s="1"/>
      <c r="O674" s="1"/>
      <c r="Q674" s="1"/>
      <c r="S674" s="1"/>
    </row>
    <row r="675" ht="15.75" customHeight="1">
      <c r="A675" s="1"/>
      <c r="M675" s="1"/>
      <c r="O675" s="1"/>
      <c r="Q675" s="1"/>
      <c r="S675" s="1"/>
    </row>
    <row r="676" ht="15.75" customHeight="1">
      <c r="A676" s="1"/>
      <c r="M676" s="1"/>
      <c r="O676" s="1"/>
      <c r="Q676" s="1"/>
      <c r="S676" s="1"/>
    </row>
    <row r="677" ht="15.75" customHeight="1">
      <c r="A677" s="1"/>
      <c r="M677" s="1"/>
      <c r="O677" s="1"/>
      <c r="Q677" s="1"/>
      <c r="S677" s="1"/>
    </row>
    <row r="678" ht="15.75" customHeight="1">
      <c r="A678" s="1"/>
      <c r="M678" s="1"/>
      <c r="O678" s="1"/>
      <c r="Q678" s="1"/>
      <c r="S678" s="1"/>
    </row>
    <row r="679" ht="15.75" customHeight="1">
      <c r="A679" s="1"/>
      <c r="M679" s="1"/>
      <c r="O679" s="1"/>
      <c r="Q679" s="1"/>
      <c r="S679" s="1"/>
    </row>
    <row r="680" ht="15.75" customHeight="1">
      <c r="A680" s="1"/>
      <c r="M680" s="1"/>
      <c r="O680" s="1"/>
      <c r="Q680" s="1"/>
      <c r="S680" s="1"/>
    </row>
    <row r="681" ht="15.75" customHeight="1">
      <c r="A681" s="1"/>
      <c r="M681" s="1"/>
      <c r="O681" s="1"/>
      <c r="Q681" s="1"/>
      <c r="S681" s="1"/>
    </row>
    <row r="682" ht="15.75" customHeight="1">
      <c r="A682" s="1"/>
      <c r="M682" s="1"/>
      <c r="O682" s="1"/>
      <c r="Q682" s="1"/>
      <c r="S682" s="1"/>
    </row>
    <row r="683" ht="15.75" customHeight="1">
      <c r="A683" s="1"/>
      <c r="M683" s="1"/>
      <c r="O683" s="1"/>
      <c r="Q683" s="1"/>
      <c r="S683" s="1"/>
    </row>
    <row r="684" ht="15.75" customHeight="1">
      <c r="A684" s="1"/>
      <c r="M684" s="1"/>
      <c r="O684" s="1"/>
      <c r="Q684" s="1"/>
      <c r="S684" s="1"/>
    </row>
    <row r="685" ht="15.75" customHeight="1">
      <c r="A685" s="1"/>
      <c r="M685" s="1"/>
      <c r="O685" s="1"/>
      <c r="Q685" s="1"/>
      <c r="S685" s="1"/>
    </row>
    <row r="686" ht="15.75" customHeight="1">
      <c r="A686" s="1"/>
      <c r="M686" s="1"/>
      <c r="O686" s="1"/>
      <c r="Q686" s="1"/>
      <c r="S686" s="1"/>
    </row>
    <row r="687" ht="15.75" customHeight="1">
      <c r="A687" s="1"/>
      <c r="M687" s="1"/>
      <c r="O687" s="1"/>
      <c r="Q687" s="1"/>
      <c r="S687" s="1"/>
    </row>
    <row r="688" ht="15.75" customHeight="1">
      <c r="A688" s="1"/>
      <c r="M688" s="1"/>
      <c r="O688" s="1"/>
      <c r="Q688" s="1"/>
      <c r="S688" s="1"/>
    </row>
    <row r="689" ht="15.75" customHeight="1">
      <c r="A689" s="1"/>
      <c r="M689" s="1"/>
      <c r="O689" s="1"/>
      <c r="Q689" s="1"/>
      <c r="S689" s="1"/>
    </row>
    <row r="690" ht="15.75" customHeight="1">
      <c r="A690" s="1"/>
      <c r="M690" s="1"/>
      <c r="O690" s="1"/>
      <c r="Q690" s="1"/>
      <c r="S690" s="1"/>
    </row>
    <row r="691" ht="15.75" customHeight="1">
      <c r="A691" s="1"/>
      <c r="M691" s="1"/>
      <c r="O691" s="1"/>
      <c r="Q691" s="1"/>
      <c r="S691" s="1"/>
    </row>
    <row r="692" ht="15.75" customHeight="1">
      <c r="A692" s="1"/>
      <c r="M692" s="1"/>
      <c r="O692" s="1"/>
      <c r="Q692" s="1"/>
      <c r="S692" s="1"/>
    </row>
    <row r="693" ht="15.75" customHeight="1">
      <c r="A693" s="1"/>
      <c r="M693" s="1"/>
      <c r="O693" s="1"/>
      <c r="Q693" s="1"/>
      <c r="S693" s="1"/>
    </row>
    <row r="694" ht="15.75" customHeight="1">
      <c r="A694" s="1"/>
      <c r="M694" s="1"/>
      <c r="O694" s="1"/>
      <c r="Q694" s="1"/>
      <c r="S694" s="1"/>
    </row>
    <row r="695" ht="15.75" customHeight="1">
      <c r="A695" s="1"/>
      <c r="M695" s="1"/>
      <c r="O695" s="1"/>
      <c r="Q695" s="1"/>
      <c r="S695" s="1"/>
    </row>
    <row r="696" ht="15.75" customHeight="1">
      <c r="A696" s="1"/>
      <c r="M696" s="1"/>
      <c r="O696" s="1"/>
      <c r="Q696" s="1"/>
      <c r="S696" s="1"/>
    </row>
    <row r="697" ht="15.75" customHeight="1">
      <c r="A697" s="1"/>
      <c r="M697" s="1"/>
      <c r="O697" s="1"/>
      <c r="Q697" s="1"/>
      <c r="S697" s="1"/>
    </row>
    <row r="698" ht="15.75" customHeight="1">
      <c r="A698" s="1"/>
      <c r="M698" s="1"/>
      <c r="O698" s="1"/>
      <c r="Q698" s="1"/>
      <c r="S698" s="1"/>
    </row>
    <row r="699" ht="15.75" customHeight="1">
      <c r="A699" s="1"/>
      <c r="M699" s="1"/>
      <c r="O699" s="1"/>
      <c r="Q699" s="1"/>
      <c r="S699" s="1"/>
    </row>
    <row r="700" ht="15.75" customHeight="1">
      <c r="A700" s="1"/>
      <c r="M700" s="1"/>
      <c r="O700" s="1"/>
      <c r="Q700" s="1"/>
      <c r="S700" s="1"/>
    </row>
    <row r="701" ht="15.75" customHeight="1">
      <c r="A701" s="1"/>
      <c r="M701" s="1"/>
      <c r="O701" s="1"/>
      <c r="Q701" s="1"/>
      <c r="S701" s="1"/>
    </row>
    <row r="702" ht="15.75" customHeight="1">
      <c r="A702" s="1"/>
      <c r="M702" s="1"/>
      <c r="O702" s="1"/>
      <c r="Q702" s="1"/>
      <c r="S702" s="1"/>
    </row>
    <row r="703" ht="15.75" customHeight="1">
      <c r="A703" s="1"/>
      <c r="M703" s="1"/>
      <c r="O703" s="1"/>
      <c r="Q703" s="1"/>
      <c r="S703" s="1"/>
    </row>
    <row r="704" ht="15.75" customHeight="1">
      <c r="A704" s="1"/>
      <c r="M704" s="1"/>
      <c r="O704" s="1"/>
      <c r="Q704" s="1"/>
      <c r="S704" s="1"/>
    </row>
    <row r="705" ht="15.75" customHeight="1">
      <c r="A705" s="1"/>
      <c r="M705" s="1"/>
      <c r="O705" s="1"/>
      <c r="Q705" s="1"/>
      <c r="S705" s="1"/>
    </row>
    <row r="706" ht="15.75" customHeight="1">
      <c r="A706" s="1"/>
      <c r="M706" s="1"/>
      <c r="O706" s="1"/>
      <c r="Q706" s="1"/>
      <c r="S706" s="1"/>
    </row>
    <row r="707" ht="15.75" customHeight="1">
      <c r="A707" s="1"/>
      <c r="M707" s="1"/>
      <c r="O707" s="1"/>
      <c r="Q707" s="1"/>
      <c r="S707" s="1"/>
    </row>
    <row r="708" ht="15.75" customHeight="1">
      <c r="A708" s="1"/>
      <c r="M708" s="1"/>
      <c r="O708" s="1"/>
      <c r="Q708" s="1"/>
      <c r="S708" s="1"/>
    </row>
    <row r="709" ht="15.75" customHeight="1">
      <c r="A709" s="1"/>
      <c r="M709" s="1"/>
      <c r="O709" s="1"/>
      <c r="Q709" s="1"/>
      <c r="S709" s="1"/>
    </row>
    <row r="710" ht="15.75" customHeight="1">
      <c r="A710" s="1"/>
      <c r="M710" s="1"/>
      <c r="O710" s="1"/>
      <c r="Q710" s="1"/>
      <c r="S710" s="1"/>
    </row>
    <row r="711" ht="15.75" customHeight="1">
      <c r="A711" s="1"/>
      <c r="M711" s="1"/>
      <c r="O711" s="1"/>
      <c r="Q711" s="1"/>
      <c r="S711" s="1"/>
    </row>
    <row r="712" ht="15.75" customHeight="1">
      <c r="A712" s="1"/>
      <c r="M712" s="1"/>
      <c r="O712" s="1"/>
      <c r="Q712" s="1"/>
      <c r="S712" s="1"/>
    </row>
    <row r="713" ht="15.75" customHeight="1">
      <c r="A713" s="1"/>
      <c r="M713" s="1"/>
      <c r="O713" s="1"/>
      <c r="Q713" s="1"/>
      <c r="S713" s="1"/>
    </row>
    <row r="714" ht="15.75" customHeight="1">
      <c r="A714" s="1"/>
      <c r="M714" s="1"/>
      <c r="O714" s="1"/>
      <c r="Q714" s="1"/>
      <c r="S714" s="1"/>
    </row>
    <row r="715" ht="15.75" customHeight="1">
      <c r="A715" s="1"/>
      <c r="M715" s="1"/>
      <c r="O715" s="1"/>
      <c r="Q715" s="1"/>
      <c r="S715" s="1"/>
    </row>
    <row r="716" ht="15.75" customHeight="1">
      <c r="A716" s="1"/>
      <c r="M716" s="1"/>
      <c r="O716" s="1"/>
      <c r="Q716" s="1"/>
      <c r="S716" s="1"/>
    </row>
    <row r="717" ht="15.75" customHeight="1">
      <c r="A717" s="1"/>
      <c r="M717" s="1"/>
      <c r="O717" s="1"/>
      <c r="Q717" s="1"/>
      <c r="S717" s="1"/>
    </row>
    <row r="718" ht="15.75" customHeight="1">
      <c r="A718" s="1"/>
      <c r="M718" s="1"/>
      <c r="O718" s="1"/>
      <c r="Q718" s="1"/>
      <c r="S718" s="1"/>
    </row>
    <row r="719" ht="15.75" customHeight="1">
      <c r="A719" s="1"/>
      <c r="M719" s="1"/>
      <c r="O719" s="1"/>
      <c r="Q719" s="1"/>
      <c r="S719" s="1"/>
    </row>
    <row r="720" ht="15.75" customHeight="1">
      <c r="A720" s="1"/>
      <c r="M720" s="1"/>
      <c r="O720" s="1"/>
      <c r="Q720" s="1"/>
      <c r="S720" s="1"/>
    </row>
    <row r="721" ht="15.75" customHeight="1">
      <c r="A721" s="1"/>
      <c r="M721" s="1"/>
      <c r="O721" s="1"/>
      <c r="Q721" s="1"/>
      <c r="S721" s="1"/>
    </row>
    <row r="722" ht="15.75" customHeight="1">
      <c r="A722" s="1"/>
      <c r="M722" s="1"/>
      <c r="O722" s="1"/>
      <c r="Q722" s="1"/>
      <c r="S722" s="1"/>
    </row>
    <row r="723" ht="15.75" customHeight="1">
      <c r="A723" s="1"/>
      <c r="M723" s="1"/>
      <c r="O723" s="1"/>
      <c r="Q723" s="1"/>
      <c r="S723" s="1"/>
    </row>
    <row r="724" ht="15.75" customHeight="1">
      <c r="A724" s="1"/>
      <c r="M724" s="1"/>
      <c r="O724" s="1"/>
      <c r="Q724" s="1"/>
      <c r="S724" s="1"/>
    </row>
    <row r="725" ht="15.75" customHeight="1">
      <c r="A725" s="1"/>
      <c r="M725" s="1"/>
      <c r="O725" s="1"/>
      <c r="Q725" s="1"/>
      <c r="S725" s="1"/>
    </row>
    <row r="726" ht="15.75" customHeight="1">
      <c r="A726" s="1"/>
      <c r="M726" s="1"/>
      <c r="O726" s="1"/>
      <c r="Q726" s="1"/>
      <c r="S726" s="1"/>
    </row>
    <row r="727" ht="15.75" customHeight="1">
      <c r="A727" s="1"/>
      <c r="M727" s="1"/>
      <c r="O727" s="1"/>
      <c r="Q727" s="1"/>
      <c r="S727" s="1"/>
    </row>
    <row r="728" ht="15.75" customHeight="1">
      <c r="A728" s="1"/>
      <c r="M728" s="1"/>
      <c r="O728" s="1"/>
      <c r="Q728" s="1"/>
      <c r="S728" s="1"/>
    </row>
    <row r="729" ht="15.75" customHeight="1">
      <c r="A729" s="1"/>
      <c r="M729" s="1"/>
      <c r="O729" s="1"/>
      <c r="Q729" s="1"/>
      <c r="S729" s="1"/>
    </row>
    <row r="730" ht="15.75" customHeight="1">
      <c r="A730" s="1"/>
      <c r="M730" s="1"/>
      <c r="O730" s="1"/>
      <c r="Q730" s="1"/>
      <c r="S730" s="1"/>
    </row>
    <row r="731" ht="15.75" customHeight="1">
      <c r="A731" s="1"/>
      <c r="M731" s="1"/>
      <c r="O731" s="1"/>
      <c r="Q731" s="1"/>
      <c r="S731" s="1"/>
    </row>
    <row r="732" ht="15.75" customHeight="1">
      <c r="A732" s="1"/>
      <c r="M732" s="1"/>
      <c r="O732" s="1"/>
      <c r="Q732" s="1"/>
      <c r="S732" s="1"/>
    </row>
    <row r="733" ht="15.75" customHeight="1">
      <c r="A733" s="1"/>
      <c r="M733" s="1"/>
      <c r="O733" s="1"/>
      <c r="Q733" s="1"/>
      <c r="S733" s="1"/>
    </row>
    <row r="734" ht="15.75" customHeight="1">
      <c r="A734" s="1"/>
      <c r="M734" s="1"/>
      <c r="O734" s="1"/>
      <c r="Q734" s="1"/>
      <c r="S734" s="1"/>
    </row>
    <row r="735" ht="15.75" customHeight="1">
      <c r="A735" s="1"/>
      <c r="M735" s="1"/>
      <c r="O735" s="1"/>
      <c r="Q735" s="1"/>
      <c r="S735" s="1"/>
    </row>
    <row r="736" ht="15.75" customHeight="1">
      <c r="A736" s="1"/>
      <c r="M736" s="1"/>
      <c r="O736" s="1"/>
      <c r="Q736" s="1"/>
      <c r="S736" s="1"/>
    </row>
    <row r="737" ht="15.75" customHeight="1">
      <c r="A737" s="1"/>
      <c r="M737" s="1"/>
      <c r="O737" s="1"/>
      <c r="Q737" s="1"/>
      <c r="S737" s="1"/>
    </row>
    <row r="738" ht="15.75" customHeight="1">
      <c r="A738" s="1"/>
      <c r="M738" s="1"/>
      <c r="O738" s="1"/>
      <c r="Q738" s="1"/>
      <c r="S738" s="1"/>
    </row>
    <row r="739" ht="15.75" customHeight="1">
      <c r="A739" s="1"/>
      <c r="M739" s="1"/>
      <c r="O739" s="1"/>
      <c r="Q739" s="1"/>
      <c r="S739" s="1"/>
    </row>
    <row r="740" ht="15.75" customHeight="1">
      <c r="A740" s="1"/>
      <c r="M740" s="1"/>
      <c r="O740" s="1"/>
      <c r="Q740" s="1"/>
      <c r="S740" s="1"/>
    </row>
    <row r="741" ht="15.75" customHeight="1">
      <c r="A741" s="1"/>
      <c r="M741" s="1"/>
      <c r="O741" s="1"/>
      <c r="Q741" s="1"/>
      <c r="S741" s="1"/>
    </row>
    <row r="742" ht="15.75" customHeight="1">
      <c r="A742" s="1"/>
      <c r="M742" s="1"/>
      <c r="O742" s="1"/>
      <c r="Q742" s="1"/>
      <c r="S742" s="1"/>
    </row>
    <row r="743" ht="15.75" customHeight="1">
      <c r="A743" s="1"/>
      <c r="M743" s="1"/>
      <c r="O743" s="1"/>
      <c r="Q743" s="1"/>
      <c r="S743" s="1"/>
    </row>
    <row r="744" ht="15.75" customHeight="1">
      <c r="A744" s="1"/>
      <c r="M744" s="1"/>
      <c r="O744" s="1"/>
      <c r="Q744" s="1"/>
      <c r="S744" s="1"/>
    </row>
    <row r="745" ht="15.75" customHeight="1">
      <c r="A745" s="1"/>
      <c r="M745" s="1"/>
      <c r="O745" s="1"/>
      <c r="Q745" s="1"/>
      <c r="S745" s="1"/>
    </row>
    <row r="746" ht="15.75" customHeight="1">
      <c r="A746" s="1"/>
      <c r="M746" s="1"/>
      <c r="O746" s="1"/>
      <c r="Q746" s="1"/>
      <c r="S746" s="1"/>
    </row>
    <row r="747" ht="15.75" customHeight="1">
      <c r="A747" s="1"/>
      <c r="M747" s="1"/>
      <c r="O747" s="1"/>
      <c r="Q747" s="1"/>
      <c r="S747" s="1"/>
    </row>
    <row r="748" ht="15.75" customHeight="1">
      <c r="A748" s="1"/>
      <c r="M748" s="1"/>
      <c r="O748" s="1"/>
      <c r="Q748" s="1"/>
      <c r="S748" s="1"/>
    </row>
    <row r="749" ht="15.75" customHeight="1">
      <c r="A749" s="1"/>
      <c r="M749" s="1"/>
      <c r="O749" s="1"/>
      <c r="Q749" s="1"/>
      <c r="S749" s="1"/>
    </row>
    <row r="750" ht="15.75" customHeight="1">
      <c r="A750" s="1"/>
      <c r="M750" s="1"/>
      <c r="O750" s="1"/>
      <c r="Q750" s="1"/>
      <c r="S750" s="1"/>
    </row>
    <row r="751" ht="15.75" customHeight="1">
      <c r="A751" s="1"/>
      <c r="M751" s="1"/>
      <c r="O751" s="1"/>
      <c r="Q751" s="1"/>
      <c r="S751" s="1"/>
    </row>
    <row r="752" ht="15.75" customHeight="1">
      <c r="A752" s="1"/>
      <c r="M752" s="1"/>
      <c r="O752" s="1"/>
      <c r="Q752" s="1"/>
      <c r="S752" s="1"/>
    </row>
    <row r="753" ht="15.75" customHeight="1">
      <c r="A753" s="1"/>
      <c r="M753" s="1"/>
      <c r="O753" s="1"/>
      <c r="Q753" s="1"/>
      <c r="S753" s="1"/>
    </row>
    <row r="754" ht="15.75" customHeight="1">
      <c r="A754" s="1"/>
      <c r="M754" s="1"/>
      <c r="O754" s="1"/>
      <c r="Q754" s="1"/>
      <c r="S754" s="1"/>
    </row>
    <row r="755" ht="15.75" customHeight="1">
      <c r="A755" s="1"/>
      <c r="M755" s="1"/>
      <c r="O755" s="1"/>
      <c r="Q755" s="1"/>
      <c r="S755" s="1"/>
    </row>
    <row r="756" ht="15.75" customHeight="1">
      <c r="A756" s="1"/>
      <c r="M756" s="1"/>
      <c r="O756" s="1"/>
      <c r="Q756" s="1"/>
      <c r="S756" s="1"/>
    </row>
    <row r="757" ht="15.75" customHeight="1">
      <c r="A757" s="1"/>
      <c r="M757" s="1"/>
      <c r="O757" s="1"/>
      <c r="Q757" s="1"/>
      <c r="S757" s="1"/>
    </row>
    <row r="758" ht="15.75" customHeight="1">
      <c r="A758" s="1"/>
      <c r="M758" s="1"/>
      <c r="O758" s="1"/>
      <c r="Q758" s="1"/>
      <c r="S758" s="1"/>
    </row>
    <row r="759" ht="15.75" customHeight="1">
      <c r="A759" s="1"/>
      <c r="M759" s="1"/>
      <c r="O759" s="1"/>
      <c r="Q759" s="1"/>
      <c r="S759" s="1"/>
    </row>
    <row r="760" ht="15.75" customHeight="1">
      <c r="A760" s="1"/>
      <c r="M760" s="1"/>
      <c r="O760" s="1"/>
      <c r="Q760" s="1"/>
      <c r="S760" s="1"/>
    </row>
    <row r="761" ht="15.75" customHeight="1">
      <c r="A761" s="1"/>
      <c r="M761" s="1"/>
      <c r="O761" s="1"/>
      <c r="Q761" s="1"/>
      <c r="S761" s="1"/>
    </row>
    <row r="762" ht="15.75" customHeight="1">
      <c r="A762" s="1"/>
      <c r="M762" s="1"/>
      <c r="O762" s="1"/>
      <c r="Q762" s="1"/>
      <c r="S762" s="1"/>
    </row>
    <row r="763" ht="15.75" customHeight="1">
      <c r="A763" s="1"/>
      <c r="M763" s="1"/>
      <c r="O763" s="1"/>
      <c r="Q763" s="1"/>
      <c r="S763" s="1"/>
    </row>
    <row r="764" ht="15.75" customHeight="1">
      <c r="A764" s="1"/>
      <c r="M764" s="1"/>
      <c r="O764" s="1"/>
      <c r="Q764" s="1"/>
      <c r="S764" s="1"/>
    </row>
    <row r="765" ht="15.75" customHeight="1">
      <c r="A765" s="1"/>
      <c r="M765" s="1"/>
      <c r="O765" s="1"/>
      <c r="Q765" s="1"/>
      <c r="S765" s="1"/>
    </row>
    <row r="766" ht="15.75" customHeight="1">
      <c r="A766" s="1"/>
      <c r="M766" s="1"/>
      <c r="O766" s="1"/>
      <c r="Q766" s="1"/>
      <c r="S766" s="1"/>
    </row>
    <row r="767" ht="15.75" customHeight="1">
      <c r="A767" s="1"/>
      <c r="M767" s="1"/>
      <c r="O767" s="1"/>
      <c r="Q767" s="1"/>
      <c r="S767" s="1"/>
    </row>
    <row r="768" ht="15.75" customHeight="1">
      <c r="A768" s="1"/>
      <c r="M768" s="1"/>
      <c r="O768" s="1"/>
      <c r="Q768" s="1"/>
      <c r="S768" s="1"/>
    </row>
    <row r="769" ht="15.75" customHeight="1">
      <c r="A769" s="1"/>
      <c r="M769" s="1"/>
      <c r="O769" s="1"/>
      <c r="Q769" s="1"/>
      <c r="S769" s="1"/>
    </row>
    <row r="770" ht="15.75" customHeight="1">
      <c r="A770" s="1"/>
      <c r="M770" s="1"/>
      <c r="O770" s="1"/>
      <c r="Q770" s="1"/>
      <c r="S770" s="1"/>
    </row>
    <row r="771" ht="15.75" customHeight="1">
      <c r="A771" s="1"/>
      <c r="M771" s="1"/>
      <c r="O771" s="1"/>
      <c r="Q771" s="1"/>
      <c r="S771" s="1"/>
    </row>
    <row r="772" ht="15.75" customHeight="1">
      <c r="A772" s="1"/>
      <c r="M772" s="1"/>
      <c r="O772" s="1"/>
      <c r="Q772" s="1"/>
      <c r="S772" s="1"/>
    </row>
    <row r="773" ht="15.75" customHeight="1">
      <c r="A773" s="1"/>
      <c r="M773" s="1"/>
      <c r="O773" s="1"/>
      <c r="Q773" s="1"/>
      <c r="S773" s="1"/>
    </row>
    <row r="774" ht="15.75" customHeight="1">
      <c r="A774" s="1"/>
      <c r="M774" s="1"/>
      <c r="O774" s="1"/>
      <c r="Q774" s="1"/>
      <c r="S774" s="1"/>
    </row>
    <row r="775" ht="15.75" customHeight="1">
      <c r="A775" s="1"/>
      <c r="M775" s="1"/>
      <c r="O775" s="1"/>
      <c r="Q775" s="1"/>
      <c r="S775" s="1"/>
    </row>
    <row r="776" ht="15.75" customHeight="1">
      <c r="A776" s="1"/>
      <c r="M776" s="1"/>
      <c r="O776" s="1"/>
      <c r="Q776" s="1"/>
      <c r="S776" s="1"/>
    </row>
    <row r="777" ht="15.75" customHeight="1">
      <c r="A777" s="1"/>
      <c r="M777" s="1"/>
      <c r="O777" s="1"/>
      <c r="Q777" s="1"/>
      <c r="S777" s="1"/>
    </row>
    <row r="778" ht="15.75" customHeight="1">
      <c r="A778" s="1"/>
      <c r="M778" s="1"/>
      <c r="O778" s="1"/>
      <c r="Q778" s="1"/>
      <c r="S778" s="1"/>
    </row>
    <row r="779" ht="15.75" customHeight="1">
      <c r="A779" s="1"/>
      <c r="M779" s="1"/>
      <c r="O779" s="1"/>
      <c r="Q779" s="1"/>
      <c r="S779" s="1"/>
    </row>
    <row r="780" ht="15.75" customHeight="1">
      <c r="A780" s="1"/>
      <c r="M780" s="1"/>
      <c r="O780" s="1"/>
      <c r="Q780" s="1"/>
      <c r="S780" s="1"/>
    </row>
    <row r="781" ht="15.75" customHeight="1">
      <c r="A781" s="1"/>
      <c r="M781" s="1"/>
      <c r="O781" s="1"/>
      <c r="Q781" s="1"/>
      <c r="S781" s="1"/>
    </row>
    <row r="782" ht="15.75" customHeight="1">
      <c r="A782" s="1"/>
      <c r="M782" s="1"/>
      <c r="O782" s="1"/>
      <c r="Q782" s="1"/>
      <c r="S782" s="1"/>
    </row>
    <row r="783" ht="15.75" customHeight="1">
      <c r="A783" s="1"/>
      <c r="M783" s="1"/>
      <c r="O783" s="1"/>
      <c r="Q783" s="1"/>
      <c r="S783" s="1"/>
    </row>
    <row r="784" ht="15.75" customHeight="1">
      <c r="A784" s="1"/>
      <c r="M784" s="1"/>
      <c r="O784" s="1"/>
      <c r="Q784" s="1"/>
      <c r="S784" s="1"/>
    </row>
    <row r="785" ht="15.75" customHeight="1">
      <c r="A785" s="1"/>
      <c r="M785" s="1"/>
      <c r="O785" s="1"/>
      <c r="Q785" s="1"/>
      <c r="S785" s="1"/>
    </row>
    <row r="786" ht="15.75" customHeight="1">
      <c r="A786" s="1"/>
      <c r="M786" s="1"/>
      <c r="O786" s="1"/>
      <c r="Q786" s="1"/>
      <c r="S786" s="1"/>
    </row>
    <row r="787" ht="15.75" customHeight="1">
      <c r="A787" s="1"/>
      <c r="M787" s="1"/>
      <c r="O787" s="1"/>
      <c r="Q787" s="1"/>
      <c r="S787" s="1"/>
    </row>
    <row r="788" ht="15.75" customHeight="1">
      <c r="A788" s="1"/>
      <c r="M788" s="1"/>
      <c r="O788" s="1"/>
      <c r="Q788" s="1"/>
      <c r="S788" s="1"/>
    </row>
    <row r="789" ht="15.75" customHeight="1">
      <c r="A789" s="1"/>
      <c r="M789" s="1"/>
      <c r="O789" s="1"/>
      <c r="Q789" s="1"/>
      <c r="S789" s="1"/>
    </row>
    <row r="790" ht="15.75" customHeight="1">
      <c r="A790" s="1"/>
      <c r="M790" s="1"/>
      <c r="O790" s="1"/>
      <c r="Q790" s="1"/>
      <c r="S790" s="1"/>
    </row>
    <row r="791" ht="15.75" customHeight="1">
      <c r="A791" s="1"/>
      <c r="M791" s="1"/>
      <c r="O791" s="1"/>
      <c r="Q791" s="1"/>
      <c r="S791" s="1"/>
    </row>
    <row r="792" ht="15.75" customHeight="1">
      <c r="A792" s="1"/>
      <c r="M792" s="1"/>
      <c r="O792" s="1"/>
      <c r="Q792" s="1"/>
      <c r="S792" s="1"/>
    </row>
    <row r="793" ht="15.75" customHeight="1">
      <c r="A793" s="1"/>
      <c r="M793" s="1"/>
      <c r="O793" s="1"/>
      <c r="Q793" s="1"/>
      <c r="S793" s="1"/>
    </row>
    <row r="794" ht="15.75" customHeight="1">
      <c r="A794" s="1"/>
      <c r="M794" s="1"/>
      <c r="O794" s="1"/>
      <c r="Q794" s="1"/>
      <c r="S794" s="1"/>
    </row>
    <row r="795" ht="15.75" customHeight="1">
      <c r="A795" s="1"/>
      <c r="M795" s="1"/>
      <c r="O795" s="1"/>
      <c r="Q795" s="1"/>
      <c r="S795" s="1"/>
    </row>
    <row r="796" ht="15.75" customHeight="1">
      <c r="A796" s="1"/>
      <c r="M796" s="1"/>
      <c r="O796" s="1"/>
      <c r="Q796" s="1"/>
      <c r="S796" s="1"/>
    </row>
    <row r="797" ht="15.75" customHeight="1">
      <c r="A797" s="1"/>
      <c r="M797" s="1"/>
      <c r="O797" s="1"/>
      <c r="Q797" s="1"/>
      <c r="S797" s="1"/>
    </row>
    <row r="798" ht="15.75" customHeight="1">
      <c r="A798" s="1"/>
      <c r="M798" s="1"/>
      <c r="O798" s="1"/>
      <c r="Q798" s="1"/>
      <c r="S798" s="1"/>
    </row>
    <row r="799" ht="15.75" customHeight="1">
      <c r="A799" s="1"/>
      <c r="M799" s="1"/>
      <c r="O799" s="1"/>
      <c r="Q799" s="1"/>
      <c r="S799" s="1"/>
    </row>
    <row r="800" ht="15.75" customHeight="1">
      <c r="A800" s="1"/>
      <c r="M800" s="1"/>
      <c r="O800" s="1"/>
      <c r="Q800" s="1"/>
      <c r="S800" s="1"/>
    </row>
    <row r="801" ht="15.75" customHeight="1">
      <c r="A801" s="1"/>
      <c r="M801" s="1"/>
      <c r="O801" s="1"/>
      <c r="Q801" s="1"/>
      <c r="S801" s="1"/>
    </row>
    <row r="802" ht="15.75" customHeight="1">
      <c r="A802" s="1"/>
      <c r="M802" s="1"/>
      <c r="O802" s="1"/>
      <c r="Q802" s="1"/>
      <c r="S802" s="1"/>
    </row>
    <row r="803" ht="15.75" customHeight="1">
      <c r="A803" s="1"/>
      <c r="M803" s="1"/>
      <c r="O803" s="1"/>
      <c r="Q803" s="1"/>
      <c r="S803" s="1"/>
    </row>
    <row r="804" ht="15.75" customHeight="1">
      <c r="A804" s="1"/>
      <c r="M804" s="1"/>
      <c r="O804" s="1"/>
      <c r="Q804" s="1"/>
      <c r="S804" s="1"/>
    </row>
    <row r="805" ht="15.75" customHeight="1">
      <c r="A805" s="1"/>
      <c r="M805" s="1"/>
      <c r="O805" s="1"/>
      <c r="Q805" s="1"/>
      <c r="S805" s="1"/>
    </row>
    <row r="806" ht="15.75" customHeight="1">
      <c r="A806" s="1"/>
      <c r="M806" s="1"/>
      <c r="O806" s="1"/>
      <c r="Q806" s="1"/>
      <c r="S806" s="1"/>
    </row>
    <row r="807" ht="15.75" customHeight="1">
      <c r="A807" s="1"/>
      <c r="M807" s="1"/>
      <c r="O807" s="1"/>
      <c r="Q807" s="1"/>
      <c r="S807" s="1"/>
    </row>
    <row r="808" ht="15.75" customHeight="1">
      <c r="A808" s="1"/>
      <c r="M808" s="1"/>
      <c r="O808" s="1"/>
      <c r="Q808" s="1"/>
      <c r="S808" s="1"/>
    </row>
    <row r="809" ht="15.75" customHeight="1">
      <c r="A809" s="1"/>
      <c r="M809" s="1"/>
      <c r="O809" s="1"/>
      <c r="Q809" s="1"/>
      <c r="S809" s="1"/>
    </row>
    <row r="810" ht="15.75" customHeight="1">
      <c r="A810" s="1"/>
      <c r="M810" s="1"/>
      <c r="O810" s="1"/>
      <c r="Q810" s="1"/>
      <c r="S810" s="1"/>
    </row>
    <row r="811" ht="15.75" customHeight="1">
      <c r="A811" s="1"/>
      <c r="M811" s="1"/>
      <c r="O811" s="1"/>
      <c r="Q811" s="1"/>
      <c r="S811" s="1"/>
    </row>
    <row r="812" ht="15.75" customHeight="1">
      <c r="A812" s="1"/>
      <c r="M812" s="1"/>
      <c r="O812" s="1"/>
      <c r="Q812" s="1"/>
      <c r="S812" s="1"/>
    </row>
    <row r="813" ht="15.75" customHeight="1">
      <c r="A813" s="1"/>
      <c r="M813" s="1"/>
      <c r="O813" s="1"/>
      <c r="Q813" s="1"/>
      <c r="S813" s="1"/>
    </row>
    <row r="814" ht="15.75" customHeight="1">
      <c r="A814" s="1"/>
      <c r="M814" s="1"/>
      <c r="O814" s="1"/>
      <c r="Q814" s="1"/>
      <c r="S814" s="1"/>
    </row>
    <row r="815" ht="15.75" customHeight="1">
      <c r="A815" s="1"/>
      <c r="M815" s="1"/>
      <c r="O815" s="1"/>
      <c r="Q815" s="1"/>
      <c r="S815" s="1"/>
    </row>
    <row r="816" ht="15.75" customHeight="1">
      <c r="A816" s="1"/>
      <c r="M816" s="1"/>
      <c r="O816" s="1"/>
      <c r="Q816" s="1"/>
      <c r="S816" s="1"/>
    </row>
    <row r="817" ht="15.75" customHeight="1">
      <c r="A817" s="1"/>
      <c r="M817" s="1"/>
      <c r="O817" s="1"/>
      <c r="Q817" s="1"/>
      <c r="S817" s="1"/>
    </row>
    <row r="818" ht="15.75" customHeight="1">
      <c r="A818" s="1"/>
      <c r="M818" s="1"/>
      <c r="O818" s="1"/>
      <c r="Q818" s="1"/>
      <c r="S818" s="1"/>
    </row>
    <row r="819" ht="15.75" customHeight="1">
      <c r="A819" s="1"/>
      <c r="M819" s="1"/>
      <c r="O819" s="1"/>
      <c r="Q819" s="1"/>
      <c r="S819" s="1"/>
    </row>
    <row r="820" ht="15.75" customHeight="1">
      <c r="A820" s="1"/>
      <c r="M820" s="1"/>
      <c r="O820" s="1"/>
      <c r="Q820" s="1"/>
      <c r="S820" s="1"/>
    </row>
    <row r="821" ht="15.75" customHeight="1">
      <c r="A821" s="1"/>
      <c r="M821" s="1"/>
      <c r="O821" s="1"/>
      <c r="Q821" s="1"/>
      <c r="S821" s="1"/>
    </row>
    <row r="822" ht="15.75" customHeight="1">
      <c r="A822" s="1"/>
      <c r="M822" s="1"/>
      <c r="O822" s="1"/>
      <c r="Q822" s="1"/>
      <c r="S822" s="1"/>
    </row>
    <row r="823" ht="15.75" customHeight="1">
      <c r="A823" s="1"/>
      <c r="M823" s="1"/>
      <c r="O823" s="1"/>
      <c r="Q823" s="1"/>
      <c r="S823" s="1"/>
    </row>
    <row r="824" ht="15.75" customHeight="1">
      <c r="A824" s="1"/>
      <c r="M824" s="1"/>
      <c r="O824" s="1"/>
      <c r="Q824" s="1"/>
      <c r="S824" s="1"/>
    </row>
    <row r="825" ht="15.75" customHeight="1">
      <c r="A825" s="1"/>
      <c r="M825" s="1"/>
      <c r="O825" s="1"/>
      <c r="Q825" s="1"/>
      <c r="S825" s="1"/>
    </row>
    <row r="826" ht="15.75" customHeight="1">
      <c r="A826" s="1"/>
      <c r="M826" s="1"/>
      <c r="O826" s="1"/>
      <c r="Q826" s="1"/>
      <c r="S826" s="1"/>
    </row>
    <row r="827" ht="15.75" customHeight="1">
      <c r="A827" s="1"/>
      <c r="M827" s="1"/>
      <c r="O827" s="1"/>
      <c r="Q827" s="1"/>
      <c r="S827" s="1"/>
    </row>
    <row r="828" ht="15.75" customHeight="1">
      <c r="A828" s="1"/>
      <c r="M828" s="1"/>
      <c r="O828" s="1"/>
      <c r="Q828" s="1"/>
      <c r="S828" s="1"/>
    </row>
    <row r="829" ht="15.75" customHeight="1">
      <c r="A829" s="1"/>
      <c r="M829" s="1"/>
      <c r="O829" s="1"/>
      <c r="Q829" s="1"/>
      <c r="S829" s="1"/>
    </row>
    <row r="830" ht="15.75" customHeight="1">
      <c r="A830" s="1"/>
      <c r="M830" s="1"/>
      <c r="O830" s="1"/>
      <c r="Q830" s="1"/>
      <c r="S830" s="1"/>
    </row>
    <row r="831" ht="15.75" customHeight="1">
      <c r="A831" s="1"/>
      <c r="M831" s="1"/>
      <c r="O831" s="1"/>
      <c r="Q831" s="1"/>
      <c r="S831" s="1"/>
    </row>
    <row r="832" ht="15.75" customHeight="1">
      <c r="A832" s="1"/>
      <c r="M832" s="1"/>
      <c r="O832" s="1"/>
      <c r="Q832" s="1"/>
      <c r="S832" s="1"/>
    </row>
    <row r="833" ht="15.75" customHeight="1">
      <c r="A833" s="1"/>
      <c r="M833" s="1"/>
      <c r="O833" s="1"/>
      <c r="Q833" s="1"/>
      <c r="S833" s="1"/>
    </row>
    <row r="834" ht="15.75" customHeight="1">
      <c r="A834" s="1"/>
      <c r="M834" s="1"/>
      <c r="O834" s="1"/>
      <c r="Q834" s="1"/>
      <c r="S834" s="1"/>
    </row>
    <row r="835" ht="15.75" customHeight="1">
      <c r="A835" s="1"/>
      <c r="M835" s="1"/>
      <c r="O835" s="1"/>
      <c r="Q835" s="1"/>
      <c r="S835" s="1"/>
    </row>
    <row r="836" ht="15.75" customHeight="1">
      <c r="A836" s="1"/>
      <c r="M836" s="1"/>
      <c r="O836" s="1"/>
      <c r="Q836" s="1"/>
      <c r="S836" s="1"/>
    </row>
    <row r="837" ht="15.75" customHeight="1">
      <c r="A837" s="1"/>
      <c r="M837" s="1"/>
      <c r="O837" s="1"/>
      <c r="Q837" s="1"/>
      <c r="S837" s="1"/>
    </row>
    <row r="838" ht="15.75" customHeight="1">
      <c r="A838" s="1"/>
      <c r="M838" s="1"/>
      <c r="O838" s="1"/>
      <c r="Q838" s="1"/>
      <c r="S838" s="1"/>
    </row>
    <row r="839" ht="15.75" customHeight="1">
      <c r="A839" s="1"/>
      <c r="M839" s="1"/>
      <c r="O839" s="1"/>
      <c r="Q839" s="1"/>
      <c r="S839" s="1"/>
    </row>
    <row r="840" ht="15.75" customHeight="1">
      <c r="A840" s="1"/>
      <c r="M840" s="1"/>
      <c r="O840" s="1"/>
      <c r="Q840" s="1"/>
      <c r="S840" s="1"/>
    </row>
    <row r="841" ht="15.75" customHeight="1">
      <c r="A841" s="1"/>
      <c r="M841" s="1"/>
      <c r="O841" s="1"/>
      <c r="Q841" s="1"/>
      <c r="S841" s="1"/>
    </row>
    <row r="842" ht="15.75" customHeight="1">
      <c r="A842" s="1"/>
      <c r="M842" s="1"/>
      <c r="O842" s="1"/>
      <c r="Q842" s="1"/>
      <c r="S842" s="1"/>
    </row>
    <row r="843" ht="15.75" customHeight="1">
      <c r="A843" s="1"/>
      <c r="M843" s="1"/>
      <c r="O843" s="1"/>
      <c r="Q843" s="1"/>
      <c r="S843" s="1"/>
    </row>
    <row r="844" ht="15.75" customHeight="1">
      <c r="A844" s="1"/>
      <c r="M844" s="1"/>
      <c r="O844" s="1"/>
      <c r="Q844" s="1"/>
      <c r="S844" s="1"/>
    </row>
    <row r="845" ht="15.75" customHeight="1">
      <c r="A845" s="1"/>
      <c r="M845" s="1"/>
      <c r="O845" s="1"/>
      <c r="Q845" s="1"/>
      <c r="S845" s="1"/>
    </row>
    <row r="846" ht="15.75" customHeight="1">
      <c r="A846" s="1"/>
      <c r="M846" s="1"/>
      <c r="O846" s="1"/>
      <c r="Q846" s="1"/>
      <c r="S846" s="1"/>
    </row>
    <row r="847" ht="15.75" customHeight="1">
      <c r="A847" s="1"/>
      <c r="M847" s="1"/>
      <c r="O847" s="1"/>
      <c r="Q847" s="1"/>
      <c r="S847" s="1"/>
    </row>
    <row r="848" ht="15.75" customHeight="1">
      <c r="A848" s="1"/>
      <c r="M848" s="1"/>
      <c r="O848" s="1"/>
      <c r="Q848" s="1"/>
      <c r="S848" s="1"/>
    </row>
    <row r="849" ht="15.75" customHeight="1">
      <c r="A849" s="1"/>
      <c r="M849" s="1"/>
      <c r="O849" s="1"/>
      <c r="Q849" s="1"/>
      <c r="S849" s="1"/>
    </row>
    <row r="850" ht="15.75" customHeight="1">
      <c r="A850" s="1"/>
      <c r="M850" s="1"/>
      <c r="O850" s="1"/>
      <c r="Q850" s="1"/>
      <c r="S850" s="1"/>
    </row>
    <row r="851" ht="15.75" customHeight="1">
      <c r="A851" s="1"/>
      <c r="M851" s="1"/>
      <c r="O851" s="1"/>
      <c r="Q851" s="1"/>
      <c r="S851" s="1"/>
    </row>
    <row r="852" ht="15.75" customHeight="1">
      <c r="A852" s="1"/>
      <c r="M852" s="1"/>
      <c r="O852" s="1"/>
      <c r="Q852" s="1"/>
      <c r="S852" s="1"/>
    </row>
    <row r="853" ht="15.75" customHeight="1">
      <c r="A853" s="1"/>
      <c r="M853" s="1"/>
      <c r="O853" s="1"/>
      <c r="Q853" s="1"/>
      <c r="S853" s="1"/>
    </row>
    <row r="854" ht="15.75" customHeight="1">
      <c r="A854" s="1"/>
      <c r="M854" s="1"/>
      <c r="O854" s="1"/>
      <c r="Q854" s="1"/>
      <c r="S854" s="1"/>
    </row>
    <row r="855" ht="15.75" customHeight="1">
      <c r="A855" s="1"/>
      <c r="M855" s="1"/>
      <c r="O855" s="1"/>
      <c r="Q855" s="1"/>
      <c r="S855" s="1"/>
    </row>
    <row r="856" ht="15.75" customHeight="1">
      <c r="A856" s="1"/>
      <c r="M856" s="1"/>
      <c r="O856" s="1"/>
      <c r="Q856" s="1"/>
      <c r="S856" s="1"/>
    </row>
    <row r="857" ht="15.75" customHeight="1">
      <c r="A857" s="1"/>
      <c r="M857" s="1"/>
      <c r="O857" s="1"/>
      <c r="Q857" s="1"/>
      <c r="S857" s="1"/>
    </row>
    <row r="858" ht="15.75" customHeight="1">
      <c r="A858" s="1"/>
      <c r="M858" s="1"/>
      <c r="O858" s="1"/>
      <c r="Q858" s="1"/>
      <c r="S858" s="1"/>
    </row>
    <row r="859" ht="15.75" customHeight="1">
      <c r="A859" s="1"/>
      <c r="M859" s="1"/>
      <c r="O859" s="1"/>
      <c r="Q859" s="1"/>
      <c r="S859" s="1"/>
    </row>
    <row r="860" ht="15.75" customHeight="1">
      <c r="A860" s="1"/>
      <c r="M860" s="1"/>
      <c r="O860" s="1"/>
      <c r="Q860" s="1"/>
      <c r="S860" s="1"/>
    </row>
    <row r="861" ht="15.75" customHeight="1">
      <c r="A861" s="1"/>
      <c r="M861" s="1"/>
      <c r="O861" s="1"/>
      <c r="Q861" s="1"/>
      <c r="S861" s="1"/>
    </row>
    <row r="862" ht="15.75" customHeight="1">
      <c r="A862" s="1"/>
      <c r="M862" s="1"/>
      <c r="O862" s="1"/>
      <c r="Q862" s="1"/>
      <c r="S862" s="1"/>
    </row>
    <row r="863" ht="15.75" customHeight="1">
      <c r="A863" s="1"/>
      <c r="M863" s="1"/>
      <c r="O863" s="1"/>
      <c r="Q863" s="1"/>
      <c r="S863" s="1"/>
    </row>
    <row r="864" ht="15.75" customHeight="1">
      <c r="A864" s="1"/>
      <c r="M864" s="1"/>
      <c r="O864" s="1"/>
      <c r="Q864" s="1"/>
      <c r="S864" s="1"/>
    </row>
    <row r="865" ht="15.75" customHeight="1">
      <c r="A865" s="1"/>
      <c r="M865" s="1"/>
      <c r="O865" s="1"/>
      <c r="Q865" s="1"/>
      <c r="S865" s="1"/>
    </row>
    <row r="866" ht="15.75" customHeight="1">
      <c r="A866" s="1"/>
      <c r="M866" s="1"/>
      <c r="O866" s="1"/>
      <c r="Q866" s="1"/>
      <c r="S866" s="1"/>
    </row>
    <row r="867" ht="15.75" customHeight="1">
      <c r="A867" s="1"/>
      <c r="M867" s="1"/>
      <c r="O867" s="1"/>
      <c r="Q867" s="1"/>
      <c r="S867" s="1"/>
    </row>
    <row r="868" ht="15.75" customHeight="1">
      <c r="A868" s="1"/>
      <c r="M868" s="1"/>
      <c r="O868" s="1"/>
      <c r="Q868" s="1"/>
      <c r="S868" s="1"/>
    </row>
    <row r="869" ht="15.75" customHeight="1">
      <c r="A869" s="1"/>
      <c r="M869" s="1"/>
      <c r="O869" s="1"/>
      <c r="Q869" s="1"/>
      <c r="S869" s="1"/>
    </row>
    <row r="870" ht="15.75" customHeight="1">
      <c r="A870" s="1"/>
      <c r="M870" s="1"/>
      <c r="O870" s="1"/>
      <c r="Q870" s="1"/>
      <c r="S870" s="1"/>
    </row>
    <row r="871" ht="15.75" customHeight="1">
      <c r="A871" s="1"/>
      <c r="M871" s="1"/>
      <c r="O871" s="1"/>
      <c r="Q871" s="1"/>
      <c r="S871" s="1"/>
    </row>
    <row r="872" ht="15.75" customHeight="1">
      <c r="A872" s="1"/>
      <c r="M872" s="1"/>
      <c r="O872" s="1"/>
      <c r="Q872" s="1"/>
      <c r="S872" s="1"/>
    </row>
    <row r="873" ht="15.75" customHeight="1">
      <c r="A873" s="1"/>
      <c r="M873" s="1"/>
      <c r="O873" s="1"/>
      <c r="Q873" s="1"/>
      <c r="S873" s="1"/>
    </row>
    <row r="874" ht="15.75" customHeight="1">
      <c r="A874" s="1"/>
      <c r="M874" s="1"/>
      <c r="O874" s="1"/>
      <c r="Q874" s="1"/>
      <c r="S874" s="1"/>
    </row>
    <row r="875" ht="15.75" customHeight="1">
      <c r="A875" s="1"/>
      <c r="M875" s="1"/>
      <c r="O875" s="1"/>
      <c r="Q875" s="1"/>
      <c r="S875" s="1"/>
    </row>
    <row r="876" ht="15.75" customHeight="1">
      <c r="A876" s="1"/>
      <c r="M876" s="1"/>
      <c r="O876" s="1"/>
      <c r="Q876" s="1"/>
      <c r="S876" s="1"/>
    </row>
    <row r="877" ht="15.75" customHeight="1">
      <c r="A877" s="1"/>
      <c r="M877" s="1"/>
      <c r="O877" s="1"/>
      <c r="Q877" s="1"/>
      <c r="S877" s="1"/>
    </row>
    <row r="878" ht="15.75" customHeight="1">
      <c r="A878" s="1"/>
      <c r="M878" s="1"/>
      <c r="O878" s="1"/>
      <c r="Q878" s="1"/>
      <c r="S878" s="1"/>
    </row>
    <row r="879" ht="15.75" customHeight="1">
      <c r="A879" s="1"/>
      <c r="M879" s="1"/>
      <c r="O879" s="1"/>
      <c r="Q879" s="1"/>
      <c r="S879" s="1"/>
    </row>
    <row r="880" ht="15.75" customHeight="1">
      <c r="A880" s="1"/>
      <c r="M880" s="1"/>
      <c r="O880" s="1"/>
      <c r="Q880" s="1"/>
      <c r="S880" s="1"/>
    </row>
    <row r="881" ht="15.75" customHeight="1">
      <c r="A881" s="1"/>
      <c r="M881" s="1"/>
      <c r="O881" s="1"/>
      <c r="Q881" s="1"/>
      <c r="S881" s="1"/>
    </row>
    <row r="882" ht="15.75" customHeight="1">
      <c r="A882" s="1"/>
      <c r="M882" s="1"/>
      <c r="O882" s="1"/>
      <c r="Q882" s="1"/>
      <c r="S882" s="1"/>
    </row>
    <row r="883" ht="15.75" customHeight="1">
      <c r="A883" s="1"/>
      <c r="M883" s="1"/>
      <c r="O883" s="1"/>
      <c r="Q883" s="1"/>
      <c r="S883" s="1"/>
    </row>
    <row r="884" ht="15.75" customHeight="1">
      <c r="A884" s="1"/>
      <c r="M884" s="1"/>
      <c r="O884" s="1"/>
      <c r="Q884" s="1"/>
      <c r="S884" s="1"/>
    </row>
    <row r="885" ht="15.75" customHeight="1">
      <c r="A885" s="1"/>
      <c r="M885" s="1"/>
      <c r="O885" s="1"/>
      <c r="Q885" s="1"/>
      <c r="S885" s="1"/>
    </row>
    <row r="886" ht="15.75" customHeight="1">
      <c r="A886" s="1"/>
      <c r="M886" s="1"/>
      <c r="O886" s="1"/>
      <c r="Q886" s="1"/>
      <c r="S886" s="1"/>
    </row>
    <row r="887" ht="15.75" customHeight="1">
      <c r="A887" s="1"/>
      <c r="M887" s="1"/>
      <c r="O887" s="1"/>
      <c r="Q887" s="1"/>
      <c r="S887" s="1"/>
    </row>
    <row r="888" ht="15.75" customHeight="1">
      <c r="A888" s="1"/>
      <c r="M888" s="1"/>
      <c r="O888" s="1"/>
      <c r="Q888" s="1"/>
      <c r="S888" s="1"/>
    </row>
    <row r="889" ht="15.75" customHeight="1">
      <c r="A889" s="1"/>
      <c r="M889" s="1"/>
      <c r="O889" s="1"/>
      <c r="Q889" s="1"/>
      <c r="S889" s="1"/>
    </row>
    <row r="890" ht="15.75" customHeight="1">
      <c r="A890" s="1"/>
      <c r="M890" s="1"/>
      <c r="O890" s="1"/>
      <c r="Q890" s="1"/>
      <c r="S890" s="1"/>
    </row>
    <row r="891" ht="15.75" customHeight="1">
      <c r="A891" s="1"/>
      <c r="M891" s="1"/>
      <c r="O891" s="1"/>
      <c r="Q891" s="1"/>
      <c r="S891" s="1"/>
    </row>
    <row r="892" ht="15.75" customHeight="1">
      <c r="A892" s="1"/>
      <c r="M892" s="1"/>
      <c r="O892" s="1"/>
      <c r="Q892" s="1"/>
      <c r="S892" s="1"/>
    </row>
    <row r="893" ht="15.75" customHeight="1">
      <c r="A893" s="1"/>
      <c r="M893" s="1"/>
      <c r="O893" s="1"/>
      <c r="Q893" s="1"/>
      <c r="S893" s="1"/>
    </row>
    <row r="894" ht="15.75" customHeight="1">
      <c r="A894" s="1"/>
      <c r="M894" s="1"/>
      <c r="O894" s="1"/>
      <c r="Q894" s="1"/>
      <c r="S894" s="1"/>
    </row>
    <row r="895" ht="15.75" customHeight="1">
      <c r="A895" s="1"/>
      <c r="M895" s="1"/>
      <c r="O895" s="1"/>
      <c r="Q895" s="1"/>
      <c r="S895" s="1"/>
    </row>
    <row r="896" ht="15.75" customHeight="1">
      <c r="A896" s="1"/>
      <c r="M896" s="1"/>
      <c r="O896" s="1"/>
      <c r="Q896" s="1"/>
      <c r="S896" s="1"/>
    </row>
    <row r="897" ht="15.75" customHeight="1">
      <c r="A897" s="1"/>
      <c r="M897" s="1"/>
      <c r="O897" s="1"/>
      <c r="Q897" s="1"/>
      <c r="S897" s="1"/>
    </row>
    <row r="898" ht="15.75" customHeight="1">
      <c r="A898" s="1"/>
      <c r="M898" s="1"/>
      <c r="O898" s="1"/>
      <c r="Q898" s="1"/>
      <c r="S898" s="1"/>
    </row>
    <row r="899" ht="15.75" customHeight="1">
      <c r="A899" s="1"/>
      <c r="M899" s="1"/>
      <c r="O899" s="1"/>
      <c r="Q899" s="1"/>
      <c r="S899" s="1"/>
    </row>
    <row r="900" ht="15.75" customHeight="1">
      <c r="A900" s="1"/>
      <c r="M900" s="1"/>
      <c r="O900" s="1"/>
      <c r="Q900" s="1"/>
      <c r="S900" s="1"/>
    </row>
    <row r="901" ht="15.75" customHeight="1">
      <c r="A901" s="1"/>
      <c r="M901" s="1"/>
      <c r="O901" s="1"/>
      <c r="Q901" s="1"/>
      <c r="S901" s="1"/>
    </row>
    <row r="902" ht="15.75" customHeight="1">
      <c r="A902" s="1"/>
      <c r="M902" s="1"/>
      <c r="O902" s="1"/>
      <c r="Q902" s="1"/>
      <c r="S902" s="1"/>
    </row>
    <row r="903" ht="15.75" customHeight="1">
      <c r="A903" s="1"/>
      <c r="M903" s="1"/>
      <c r="O903" s="1"/>
      <c r="Q903" s="1"/>
      <c r="S903" s="1"/>
    </row>
    <row r="904" ht="15.75" customHeight="1">
      <c r="A904" s="1"/>
      <c r="M904" s="1"/>
      <c r="O904" s="1"/>
      <c r="Q904" s="1"/>
      <c r="S904" s="1"/>
    </row>
    <row r="905" ht="15.75" customHeight="1">
      <c r="A905" s="1"/>
      <c r="M905" s="1"/>
      <c r="O905" s="1"/>
      <c r="Q905" s="1"/>
      <c r="S905" s="1"/>
    </row>
    <row r="906" ht="15.75" customHeight="1">
      <c r="A906" s="1"/>
      <c r="M906" s="1"/>
      <c r="O906" s="1"/>
      <c r="Q906" s="1"/>
      <c r="S906" s="1"/>
    </row>
    <row r="907" ht="15.75" customHeight="1">
      <c r="A907" s="1"/>
      <c r="M907" s="1"/>
      <c r="O907" s="1"/>
      <c r="Q907" s="1"/>
      <c r="S907" s="1"/>
    </row>
    <row r="908" ht="15.75" customHeight="1">
      <c r="A908" s="1"/>
      <c r="M908" s="1"/>
      <c r="O908" s="1"/>
      <c r="Q908" s="1"/>
      <c r="S908" s="1"/>
    </row>
    <row r="909" ht="15.75" customHeight="1">
      <c r="A909" s="1"/>
      <c r="M909" s="1"/>
      <c r="O909" s="1"/>
      <c r="Q909" s="1"/>
      <c r="S909" s="1"/>
    </row>
    <row r="910" ht="15.75" customHeight="1">
      <c r="A910" s="1"/>
      <c r="M910" s="1"/>
      <c r="O910" s="1"/>
      <c r="Q910" s="1"/>
      <c r="S910" s="1"/>
    </row>
    <row r="911" ht="15.75" customHeight="1">
      <c r="A911" s="1"/>
      <c r="M911" s="1"/>
      <c r="O911" s="1"/>
      <c r="Q911" s="1"/>
      <c r="S911" s="1"/>
    </row>
    <row r="912" ht="15.75" customHeight="1">
      <c r="A912" s="1"/>
      <c r="M912" s="1"/>
      <c r="O912" s="1"/>
      <c r="Q912" s="1"/>
      <c r="S912" s="1"/>
    </row>
    <row r="913" ht="15.75" customHeight="1">
      <c r="A913" s="1"/>
      <c r="M913" s="1"/>
      <c r="O913" s="1"/>
      <c r="Q913" s="1"/>
      <c r="S913" s="1"/>
    </row>
    <row r="914" ht="15.75" customHeight="1">
      <c r="A914" s="1"/>
      <c r="M914" s="1"/>
      <c r="O914" s="1"/>
      <c r="Q914" s="1"/>
      <c r="S914" s="1"/>
    </row>
    <row r="915" ht="15.75" customHeight="1">
      <c r="A915" s="1"/>
      <c r="M915" s="1"/>
      <c r="O915" s="1"/>
      <c r="Q915" s="1"/>
      <c r="S915" s="1"/>
    </row>
    <row r="916" ht="15.75" customHeight="1">
      <c r="A916" s="1"/>
      <c r="M916" s="1"/>
      <c r="O916" s="1"/>
      <c r="Q916" s="1"/>
      <c r="S916" s="1"/>
    </row>
    <row r="917" ht="15.75" customHeight="1">
      <c r="A917" s="1"/>
      <c r="M917" s="1"/>
      <c r="O917" s="1"/>
      <c r="Q917" s="1"/>
      <c r="S917" s="1"/>
    </row>
    <row r="918" ht="15.75" customHeight="1">
      <c r="A918" s="1"/>
      <c r="M918" s="1"/>
      <c r="O918" s="1"/>
      <c r="Q918" s="1"/>
      <c r="S918" s="1"/>
    </row>
    <row r="919" ht="15.75" customHeight="1">
      <c r="A919" s="1"/>
      <c r="M919" s="1"/>
      <c r="O919" s="1"/>
      <c r="Q919" s="1"/>
      <c r="S919" s="1"/>
    </row>
    <row r="920" ht="15.75" customHeight="1">
      <c r="A920" s="1"/>
      <c r="M920" s="1"/>
      <c r="O920" s="1"/>
      <c r="Q920" s="1"/>
      <c r="S920" s="1"/>
    </row>
    <row r="921" ht="15.75" customHeight="1">
      <c r="A921" s="1"/>
      <c r="M921" s="1"/>
      <c r="O921" s="1"/>
      <c r="Q921" s="1"/>
      <c r="S921" s="1"/>
    </row>
    <row r="922" ht="15.75" customHeight="1">
      <c r="A922" s="1"/>
      <c r="M922" s="1"/>
      <c r="O922" s="1"/>
      <c r="Q922" s="1"/>
      <c r="S922" s="1"/>
    </row>
    <row r="923" ht="15.75" customHeight="1">
      <c r="A923" s="1"/>
      <c r="M923" s="1"/>
      <c r="O923" s="1"/>
      <c r="Q923" s="1"/>
      <c r="S923" s="1"/>
    </row>
    <row r="924" ht="15.75" customHeight="1">
      <c r="A924" s="1"/>
      <c r="M924" s="1"/>
      <c r="O924" s="1"/>
      <c r="Q924" s="1"/>
      <c r="S924" s="1"/>
    </row>
    <row r="925" ht="15.75" customHeight="1">
      <c r="A925" s="1"/>
      <c r="M925" s="1"/>
      <c r="O925" s="1"/>
      <c r="Q925" s="1"/>
      <c r="S925" s="1"/>
    </row>
    <row r="926" ht="15.75" customHeight="1">
      <c r="A926" s="1"/>
      <c r="M926" s="1"/>
      <c r="O926" s="1"/>
      <c r="Q926" s="1"/>
      <c r="S926" s="1"/>
    </row>
    <row r="927" ht="15.75" customHeight="1">
      <c r="A927" s="1"/>
      <c r="M927" s="1"/>
      <c r="O927" s="1"/>
      <c r="Q927" s="1"/>
      <c r="S927" s="1"/>
    </row>
    <row r="928" ht="15.75" customHeight="1">
      <c r="A928" s="1"/>
      <c r="M928" s="1"/>
      <c r="O928" s="1"/>
      <c r="Q928" s="1"/>
      <c r="S928" s="1"/>
    </row>
    <row r="929" ht="15.75" customHeight="1">
      <c r="A929" s="1"/>
      <c r="M929" s="1"/>
      <c r="O929" s="1"/>
      <c r="Q929" s="1"/>
      <c r="S929" s="1"/>
    </row>
    <row r="930" ht="15.75" customHeight="1">
      <c r="A930" s="1"/>
      <c r="M930" s="1"/>
      <c r="O930" s="1"/>
      <c r="Q930" s="1"/>
      <c r="S930" s="1"/>
    </row>
    <row r="931" ht="15.75" customHeight="1">
      <c r="A931" s="1"/>
      <c r="M931" s="1"/>
      <c r="O931" s="1"/>
      <c r="Q931" s="1"/>
      <c r="S931" s="1"/>
    </row>
    <row r="932" ht="15.75" customHeight="1">
      <c r="A932" s="1"/>
      <c r="M932" s="1"/>
      <c r="O932" s="1"/>
      <c r="Q932" s="1"/>
      <c r="S932" s="1"/>
    </row>
    <row r="933" ht="15.75" customHeight="1">
      <c r="A933" s="1"/>
      <c r="M933" s="1"/>
      <c r="O933" s="1"/>
      <c r="Q933" s="1"/>
      <c r="S933" s="1"/>
    </row>
    <row r="934" ht="15.75" customHeight="1">
      <c r="A934" s="1"/>
      <c r="M934" s="1"/>
      <c r="O934" s="1"/>
      <c r="Q934" s="1"/>
      <c r="S934" s="1"/>
    </row>
    <row r="935" ht="15.75" customHeight="1">
      <c r="A935" s="1"/>
      <c r="M935" s="1"/>
      <c r="O935" s="1"/>
      <c r="Q935" s="1"/>
      <c r="S935" s="1"/>
    </row>
    <row r="936" ht="15.75" customHeight="1">
      <c r="A936" s="1"/>
      <c r="M936" s="1"/>
      <c r="O936" s="1"/>
      <c r="Q936" s="1"/>
      <c r="S936" s="1"/>
    </row>
    <row r="937" ht="15.75" customHeight="1">
      <c r="A937" s="1"/>
      <c r="M937" s="1"/>
      <c r="O937" s="1"/>
      <c r="Q937" s="1"/>
      <c r="S937" s="1"/>
    </row>
    <row r="938" ht="15.75" customHeight="1">
      <c r="A938" s="1"/>
      <c r="M938" s="1"/>
      <c r="O938" s="1"/>
      <c r="Q938" s="1"/>
      <c r="S938" s="1"/>
    </row>
    <row r="939" ht="15.75" customHeight="1">
      <c r="A939" s="1"/>
      <c r="M939" s="1"/>
      <c r="O939" s="1"/>
      <c r="Q939" s="1"/>
      <c r="S939" s="1"/>
    </row>
    <row r="940" ht="15.75" customHeight="1">
      <c r="A940" s="1"/>
      <c r="M940" s="1"/>
      <c r="O940" s="1"/>
      <c r="Q940" s="1"/>
      <c r="S940" s="1"/>
    </row>
    <row r="941" ht="15.75" customHeight="1">
      <c r="A941" s="1"/>
      <c r="M941" s="1"/>
      <c r="O941" s="1"/>
      <c r="Q941" s="1"/>
      <c r="S941" s="1"/>
    </row>
    <row r="942" ht="15.75" customHeight="1">
      <c r="A942" s="1"/>
      <c r="M942" s="1"/>
      <c r="O942" s="1"/>
      <c r="Q942" s="1"/>
      <c r="S942" s="1"/>
    </row>
    <row r="943" ht="15.75" customHeight="1">
      <c r="A943" s="1"/>
      <c r="M943" s="1"/>
      <c r="O943" s="1"/>
      <c r="Q943" s="1"/>
      <c r="S943" s="1"/>
    </row>
    <row r="944" ht="15.75" customHeight="1">
      <c r="A944" s="1"/>
      <c r="M944" s="1"/>
      <c r="O944" s="1"/>
      <c r="Q944" s="1"/>
      <c r="S944" s="1"/>
    </row>
    <row r="945" ht="15.75" customHeight="1">
      <c r="A945" s="1"/>
      <c r="M945" s="1"/>
      <c r="O945" s="1"/>
      <c r="Q945" s="1"/>
      <c r="S945" s="1"/>
    </row>
    <row r="946" ht="15.75" customHeight="1">
      <c r="A946" s="1"/>
      <c r="M946" s="1"/>
      <c r="O946" s="1"/>
      <c r="Q946" s="1"/>
      <c r="S946" s="1"/>
    </row>
    <row r="947" ht="15.75" customHeight="1">
      <c r="A947" s="1"/>
      <c r="M947" s="1"/>
      <c r="O947" s="1"/>
      <c r="Q947" s="1"/>
      <c r="S947" s="1"/>
    </row>
    <row r="948" ht="15.75" customHeight="1">
      <c r="A948" s="1"/>
      <c r="M948" s="1"/>
      <c r="O948" s="1"/>
      <c r="Q948" s="1"/>
      <c r="S948" s="1"/>
    </row>
    <row r="949" ht="15.75" customHeight="1">
      <c r="A949" s="1"/>
      <c r="M949" s="1"/>
      <c r="O949" s="1"/>
      <c r="Q949" s="1"/>
      <c r="S949" s="1"/>
    </row>
    <row r="950" ht="15.75" customHeight="1">
      <c r="A950" s="1"/>
      <c r="M950" s="1"/>
      <c r="O950" s="1"/>
      <c r="Q950" s="1"/>
      <c r="S950" s="1"/>
    </row>
    <row r="951" ht="15.75" customHeight="1">
      <c r="A951" s="1"/>
      <c r="M951" s="1"/>
      <c r="O951" s="1"/>
      <c r="Q951" s="1"/>
      <c r="S951" s="1"/>
    </row>
    <row r="952" ht="15.75" customHeight="1">
      <c r="A952" s="1"/>
      <c r="M952" s="1"/>
      <c r="O952" s="1"/>
      <c r="Q952" s="1"/>
      <c r="S952" s="1"/>
    </row>
    <row r="953" ht="15.75" customHeight="1">
      <c r="A953" s="1"/>
      <c r="M953" s="1"/>
      <c r="O953" s="1"/>
      <c r="Q953" s="1"/>
      <c r="S953" s="1"/>
    </row>
    <row r="954" ht="15.75" customHeight="1">
      <c r="A954" s="1"/>
      <c r="M954" s="1"/>
      <c r="O954" s="1"/>
      <c r="Q954" s="1"/>
      <c r="S954" s="1"/>
    </row>
    <row r="955" ht="15.75" customHeight="1">
      <c r="A955" s="1"/>
      <c r="M955" s="1"/>
      <c r="O955" s="1"/>
      <c r="Q955" s="1"/>
      <c r="S955" s="1"/>
    </row>
    <row r="956" ht="15.75" customHeight="1">
      <c r="A956" s="1"/>
      <c r="M956" s="1"/>
      <c r="O956" s="1"/>
      <c r="Q956" s="1"/>
      <c r="S956" s="1"/>
    </row>
    <row r="957" ht="15.75" customHeight="1">
      <c r="A957" s="1"/>
      <c r="M957" s="1"/>
      <c r="O957" s="1"/>
      <c r="Q957" s="1"/>
      <c r="S957" s="1"/>
    </row>
    <row r="958" ht="15.75" customHeight="1">
      <c r="A958" s="1"/>
      <c r="M958" s="1"/>
      <c r="O958" s="1"/>
      <c r="Q958" s="1"/>
      <c r="S958" s="1"/>
    </row>
    <row r="959" ht="15.75" customHeight="1">
      <c r="A959" s="1"/>
      <c r="M959" s="1"/>
      <c r="O959" s="1"/>
      <c r="Q959" s="1"/>
      <c r="S959" s="1"/>
    </row>
    <row r="960" ht="15.75" customHeight="1">
      <c r="A960" s="1"/>
      <c r="M960" s="1"/>
      <c r="O960" s="1"/>
      <c r="Q960" s="1"/>
      <c r="S960" s="1"/>
    </row>
    <row r="961" ht="15.75" customHeight="1">
      <c r="A961" s="1"/>
      <c r="M961" s="1"/>
      <c r="O961" s="1"/>
      <c r="Q961" s="1"/>
      <c r="S961" s="1"/>
    </row>
    <row r="962" ht="15.75" customHeight="1">
      <c r="A962" s="1"/>
      <c r="M962" s="1"/>
      <c r="O962" s="1"/>
      <c r="Q962" s="1"/>
      <c r="S962" s="1"/>
    </row>
    <row r="963" ht="15.75" customHeight="1">
      <c r="A963" s="1"/>
      <c r="M963" s="1"/>
      <c r="O963" s="1"/>
      <c r="Q963" s="1"/>
      <c r="S963" s="1"/>
    </row>
    <row r="964" ht="15.75" customHeight="1">
      <c r="A964" s="1"/>
      <c r="M964" s="1"/>
      <c r="O964" s="1"/>
      <c r="Q964" s="1"/>
      <c r="S964" s="1"/>
    </row>
    <row r="965" ht="15.75" customHeight="1">
      <c r="A965" s="1"/>
      <c r="M965" s="1"/>
      <c r="O965" s="1"/>
      <c r="Q965" s="1"/>
      <c r="S965" s="1"/>
    </row>
    <row r="966" ht="15.75" customHeight="1">
      <c r="A966" s="1"/>
      <c r="M966" s="1"/>
      <c r="O966" s="1"/>
      <c r="Q966" s="1"/>
      <c r="S966" s="1"/>
    </row>
    <row r="967" ht="15.75" customHeight="1">
      <c r="A967" s="1"/>
      <c r="M967" s="1"/>
      <c r="O967" s="1"/>
      <c r="Q967" s="1"/>
      <c r="S967" s="1"/>
    </row>
    <row r="968" ht="15.75" customHeight="1">
      <c r="A968" s="1"/>
      <c r="M968" s="1"/>
      <c r="O968" s="1"/>
      <c r="Q968" s="1"/>
      <c r="S968" s="1"/>
    </row>
    <row r="969" ht="15.75" customHeight="1">
      <c r="A969" s="1"/>
      <c r="M969" s="1"/>
      <c r="O969" s="1"/>
      <c r="Q969" s="1"/>
      <c r="S969" s="1"/>
    </row>
    <row r="970" ht="15.75" customHeight="1">
      <c r="A970" s="1"/>
      <c r="M970" s="1"/>
      <c r="O970" s="1"/>
      <c r="Q970" s="1"/>
      <c r="S970" s="1"/>
    </row>
    <row r="971" ht="15.75" customHeight="1">
      <c r="A971" s="1"/>
      <c r="M971" s="1"/>
      <c r="O971" s="1"/>
      <c r="Q971" s="1"/>
      <c r="S971" s="1"/>
    </row>
    <row r="972" ht="15.75" customHeight="1">
      <c r="A972" s="1"/>
      <c r="M972" s="1"/>
      <c r="O972" s="1"/>
      <c r="Q972" s="1"/>
      <c r="S972" s="1"/>
    </row>
    <row r="973" ht="15.75" customHeight="1">
      <c r="A973" s="1"/>
      <c r="M973" s="1"/>
      <c r="O973" s="1"/>
      <c r="Q973" s="1"/>
      <c r="S973" s="1"/>
    </row>
    <row r="974" ht="15.75" customHeight="1">
      <c r="A974" s="1"/>
      <c r="M974" s="1"/>
      <c r="O974" s="1"/>
      <c r="Q974" s="1"/>
      <c r="S974" s="1"/>
    </row>
    <row r="975" ht="15.75" customHeight="1">
      <c r="A975" s="1"/>
      <c r="M975" s="1"/>
      <c r="O975" s="1"/>
      <c r="Q975" s="1"/>
      <c r="S975" s="1"/>
    </row>
    <row r="976" ht="15.75" customHeight="1">
      <c r="A976" s="1"/>
      <c r="M976" s="1"/>
      <c r="O976" s="1"/>
      <c r="Q976" s="1"/>
      <c r="S976" s="1"/>
    </row>
    <row r="977" ht="15.75" customHeight="1">
      <c r="A977" s="1"/>
      <c r="M977" s="1"/>
      <c r="O977" s="1"/>
      <c r="Q977" s="1"/>
      <c r="S977" s="1"/>
    </row>
    <row r="978" ht="15.75" customHeight="1">
      <c r="A978" s="1"/>
      <c r="M978" s="1"/>
      <c r="O978" s="1"/>
      <c r="Q978" s="1"/>
      <c r="S978" s="1"/>
    </row>
    <row r="979" ht="15.75" customHeight="1">
      <c r="A979" s="1"/>
      <c r="M979" s="1"/>
      <c r="O979" s="1"/>
      <c r="Q979" s="1"/>
      <c r="S979" s="1"/>
    </row>
    <row r="980" ht="15.75" customHeight="1">
      <c r="A980" s="1"/>
      <c r="M980" s="1"/>
      <c r="O980" s="1"/>
      <c r="Q980" s="1"/>
      <c r="S980" s="1"/>
    </row>
    <row r="981" ht="15.75" customHeight="1">
      <c r="A981" s="1"/>
      <c r="M981" s="1"/>
      <c r="O981" s="1"/>
      <c r="Q981" s="1"/>
      <c r="S981" s="1"/>
    </row>
    <row r="982" ht="15.75" customHeight="1">
      <c r="A982" s="1"/>
      <c r="M982" s="1"/>
      <c r="O982" s="1"/>
      <c r="Q982" s="1"/>
      <c r="S982" s="1"/>
    </row>
    <row r="983" ht="15.75" customHeight="1">
      <c r="A983" s="1"/>
      <c r="M983" s="1"/>
      <c r="O983" s="1"/>
      <c r="Q983" s="1"/>
      <c r="S983" s="1"/>
    </row>
    <row r="984" ht="15.75" customHeight="1">
      <c r="A984" s="1"/>
      <c r="M984" s="1"/>
      <c r="O984" s="1"/>
      <c r="Q984" s="1"/>
      <c r="S984" s="1"/>
    </row>
    <row r="985" ht="15.75" customHeight="1">
      <c r="A985" s="1"/>
      <c r="M985" s="1"/>
      <c r="O985" s="1"/>
      <c r="Q985" s="1"/>
      <c r="S985" s="1"/>
    </row>
    <row r="986" ht="15.75" customHeight="1">
      <c r="A986" s="1"/>
      <c r="M986" s="1"/>
      <c r="O986" s="1"/>
      <c r="Q986" s="1"/>
      <c r="S986" s="1"/>
    </row>
    <row r="987" ht="15.75" customHeight="1">
      <c r="A987" s="1"/>
      <c r="M987" s="1"/>
      <c r="O987" s="1"/>
      <c r="Q987" s="1"/>
      <c r="S987" s="1"/>
    </row>
    <row r="988" ht="15.75" customHeight="1">
      <c r="A988" s="1"/>
      <c r="M988" s="1"/>
      <c r="O988" s="1"/>
      <c r="Q988" s="1"/>
      <c r="S988" s="1"/>
    </row>
    <row r="989" ht="15.75" customHeight="1">
      <c r="A989" s="1"/>
      <c r="M989" s="1"/>
      <c r="O989" s="1"/>
      <c r="Q989" s="1"/>
      <c r="S989" s="1"/>
    </row>
    <row r="990" ht="15.75" customHeight="1">
      <c r="A990" s="1"/>
      <c r="M990" s="1"/>
      <c r="O990" s="1"/>
      <c r="Q990" s="1"/>
      <c r="S990" s="1"/>
    </row>
    <row r="991" ht="15.75" customHeight="1">
      <c r="A991" s="1"/>
      <c r="M991" s="1"/>
      <c r="O991" s="1"/>
      <c r="Q991" s="1"/>
      <c r="S991" s="1"/>
    </row>
    <row r="992" ht="15.75" customHeight="1">
      <c r="A992" s="1"/>
      <c r="M992" s="1"/>
      <c r="O992" s="1"/>
      <c r="Q992" s="1"/>
      <c r="S992" s="1"/>
    </row>
    <row r="993" ht="15.75" customHeight="1">
      <c r="A993" s="1"/>
      <c r="M993" s="1"/>
      <c r="O993" s="1"/>
      <c r="Q993" s="1"/>
      <c r="S993" s="1"/>
    </row>
    <row r="994" ht="15.75" customHeight="1">
      <c r="A994" s="1"/>
      <c r="M994" s="1"/>
      <c r="O994" s="1"/>
      <c r="Q994" s="1"/>
      <c r="S994" s="1"/>
    </row>
    <row r="995" ht="15.75" customHeight="1">
      <c r="A995" s="1"/>
      <c r="M995" s="1"/>
      <c r="O995" s="1"/>
      <c r="Q995" s="1"/>
      <c r="S995" s="1"/>
    </row>
    <row r="996" ht="15.75" customHeight="1">
      <c r="A996" s="1"/>
      <c r="M996" s="1"/>
      <c r="O996" s="1"/>
      <c r="Q996" s="1"/>
      <c r="S996" s="1"/>
    </row>
    <row r="997" ht="15.75" customHeight="1">
      <c r="A997" s="1"/>
      <c r="M997" s="1"/>
      <c r="O997" s="1"/>
      <c r="Q997" s="1"/>
      <c r="S997" s="1"/>
    </row>
    <row r="998" ht="15.75" customHeight="1">
      <c r="A998" s="1"/>
      <c r="M998" s="1"/>
      <c r="O998" s="1"/>
      <c r="Q998" s="1"/>
      <c r="S998" s="1"/>
    </row>
    <row r="999" ht="15.75" customHeight="1">
      <c r="A999" s="1"/>
      <c r="M999" s="1"/>
      <c r="O999" s="1"/>
      <c r="Q999" s="1"/>
      <c r="S999" s="1"/>
    </row>
    <row r="1000" ht="15.75" customHeight="1">
      <c r="A1000" s="1"/>
      <c r="M1000" s="1"/>
      <c r="O1000" s="1"/>
      <c r="Q1000" s="1"/>
      <c r="S1000" s="1"/>
    </row>
  </sheetData>
  <mergeCells count="8">
    <mergeCell ref="B2:E3"/>
    <mergeCell ref="B5:U5"/>
    <mergeCell ref="B7:H7"/>
    <mergeCell ref="J7:U7"/>
    <mergeCell ref="B21:H21"/>
    <mergeCell ref="B24:C24"/>
    <mergeCell ref="B26:U26"/>
    <mergeCell ref="B72:H7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4.43" defaultRowHeight="15.0"/>
  <cols>
    <col customWidth="1" min="1" max="1" width="3.0"/>
    <col customWidth="1" min="2" max="2" width="42.14"/>
    <col customWidth="1" min="3" max="62" width="12.43"/>
    <col customWidth="1" min="63" max="63" width="3.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91" t="s">
        <v>122</v>
      </c>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G2" s="159"/>
      <c r="BH2" s="159"/>
      <c r="BI2" s="159"/>
      <c r="BJ2" s="159"/>
      <c r="BK2" s="159"/>
    </row>
    <row r="3">
      <c r="A3" s="1"/>
      <c r="B3" s="95"/>
      <c r="C3" s="194"/>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row>
    <row r="4">
      <c r="A4" s="1"/>
      <c r="B4" s="219"/>
      <c r="C4" s="194"/>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row>
    <row r="5">
      <c r="A5" s="1"/>
      <c r="B5" s="220" t="s">
        <v>123</v>
      </c>
      <c r="C5" s="58"/>
      <c r="D5" s="58"/>
      <c r="E5" s="58"/>
      <c r="F5" s="58"/>
      <c r="G5" s="58"/>
      <c r="H5" s="58"/>
      <c r="I5" s="58"/>
      <c r="J5" s="58"/>
      <c r="K5" s="58"/>
      <c r="L5" s="58"/>
      <c r="M5" s="58"/>
      <c r="N5" s="58"/>
      <c r="O5" s="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row>
    <row r="6">
      <c r="A6" s="1"/>
      <c r="B6" s="219"/>
      <c r="C6" s="194"/>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row>
    <row r="7">
      <c r="A7" s="1"/>
      <c r="B7" s="196"/>
      <c r="C7" s="179" t="s">
        <v>77</v>
      </c>
      <c r="D7" s="58"/>
      <c r="E7" s="58"/>
      <c r="F7" s="58"/>
      <c r="G7" s="58"/>
      <c r="H7" s="58"/>
      <c r="I7" s="58"/>
      <c r="J7" s="58"/>
      <c r="K7" s="58"/>
      <c r="L7" s="58"/>
      <c r="M7" s="58"/>
      <c r="N7" s="59"/>
      <c r="O7" s="179" t="s">
        <v>78</v>
      </c>
      <c r="P7" s="58"/>
      <c r="Q7" s="58"/>
      <c r="R7" s="58"/>
      <c r="S7" s="58"/>
      <c r="T7" s="58"/>
      <c r="U7" s="58"/>
      <c r="V7" s="58"/>
      <c r="W7" s="58"/>
      <c r="X7" s="58"/>
      <c r="Y7" s="58"/>
      <c r="Z7" s="59"/>
      <c r="AA7" s="179" t="s">
        <v>79</v>
      </c>
      <c r="AB7" s="58"/>
      <c r="AC7" s="58"/>
      <c r="AD7" s="58"/>
      <c r="AE7" s="58"/>
      <c r="AF7" s="58"/>
      <c r="AG7" s="58"/>
      <c r="AH7" s="58"/>
      <c r="AI7" s="58"/>
      <c r="AJ7" s="58"/>
      <c r="AK7" s="58"/>
      <c r="AL7" s="59"/>
      <c r="AM7" s="179" t="s">
        <v>80</v>
      </c>
      <c r="AN7" s="58"/>
      <c r="AO7" s="58"/>
      <c r="AP7" s="58"/>
      <c r="AQ7" s="58"/>
      <c r="AR7" s="58"/>
      <c r="AS7" s="58"/>
      <c r="AT7" s="58"/>
      <c r="AU7" s="58"/>
      <c r="AV7" s="58"/>
      <c r="AW7" s="58"/>
      <c r="AX7" s="59"/>
      <c r="AY7" s="179" t="s">
        <v>81</v>
      </c>
      <c r="AZ7" s="58"/>
      <c r="BA7" s="58"/>
      <c r="BB7" s="58"/>
      <c r="BC7" s="58"/>
      <c r="BD7" s="58"/>
      <c r="BE7" s="58"/>
      <c r="BF7" s="58"/>
      <c r="BG7" s="58"/>
      <c r="BH7" s="58"/>
      <c r="BI7" s="58"/>
      <c r="BJ7" s="59"/>
      <c r="BK7" s="159"/>
    </row>
    <row r="8">
      <c r="A8" s="1"/>
      <c r="B8" s="159"/>
      <c r="C8" s="96">
        <f>Config!$C$7</f>
        <v>45505</v>
      </c>
      <c r="D8" s="96">
        <f t="shared" ref="D8:BJ8" si="1">DATE(YEAR(C8),MONTH(C8)+1,DAY(C8))</f>
        <v>45536</v>
      </c>
      <c r="E8" s="96">
        <f t="shared" si="1"/>
        <v>45566</v>
      </c>
      <c r="F8" s="96">
        <f t="shared" si="1"/>
        <v>45597</v>
      </c>
      <c r="G8" s="96">
        <f t="shared" si="1"/>
        <v>45627</v>
      </c>
      <c r="H8" s="96">
        <f t="shared" si="1"/>
        <v>45658</v>
      </c>
      <c r="I8" s="96">
        <f t="shared" si="1"/>
        <v>45689</v>
      </c>
      <c r="J8" s="96">
        <f t="shared" si="1"/>
        <v>45717</v>
      </c>
      <c r="K8" s="96">
        <f t="shared" si="1"/>
        <v>45748</v>
      </c>
      <c r="L8" s="96">
        <f t="shared" si="1"/>
        <v>45778</v>
      </c>
      <c r="M8" s="96">
        <f t="shared" si="1"/>
        <v>45809</v>
      </c>
      <c r="N8" s="96">
        <f t="shared" si="1"/>
        <v>45839</v>
      </c>
      <c r="O8" s="96">
        <f t="shared" si="1"/>
        <v>45870</v>
      </c>
      <c r="P8" s="96">
        <f t="shared" si="1"/>
        <v>45901</v>
      </c>
      <c r="Q8" s="96">
        <f t="shared" si="1"/>
        <v>45931</v>
      </c>
      <c r="R8" s="96">
        <f t="shared" si="1"/>
        <v>45962</v>
      </c>
      <c r="S8" s="96">
        <f t="shared" si="1"/>
        <v>45992</v>
      </c>
      <c r="T8" s="96">
        <f t="shared" si="1"/>
        <v>46023</v>
      </c>
      <c r="U8" s="96">
        <f t="shared" si="1"/>
        <v>46054</v>
      </c>
      <c r="V8" s="96">
        <f t="shared" si="1"/>
        <v>46082</v>
      </c>
      <c r="W8" s="96">
        <f t="shared" si="1"/>
        <v>46113</v>
      </c>
      <c r="X8" s="96">
        <f t="shared" si="1"/>
        <v>46143</v>
      </c>
      <c r="Y8" s="96">
        <f t="shared" si="1"/>
        <v>46174</v>
      </c>
      <c r="Z8" s="96">
        <f t="shared" si="1"/>
        <v>46204</v>
      </c>
      <c r="AA8" s="96">
        <f t="shared" si="1"/>
        <v>46235</v>
      </c>
      <c r="AB8" s="96">
        <f t="shared" si="1"/>
        <v>46266</v>
      </c>
      <c r="AC8" s="96">
        <f t="shared" si="1"/>
        <v>46296</v>
      </c>
      <c r="AD8" s="96">
        <f t="shared" si="1"/>
        <v>46327</v>
      </c>
      <c r="AE8" s="96">
        <f t="shared" si="1"/>
        <v>46357</v>
      </c>
      <c r="AF8" s="96">
        <f t="shared" si="1"/>
        <v>46388</v>
      </c>
      <c r="AG8" s="96">
        <f t="shared" si="1"/>
        <v>46419</v>
      </c>
      <c r="AH8" s="96">
        <f t="shared" si="1"/>
        <v>46447</v>
      </c>
      <c r="AI8" s="96">
        <f t="shared" si="1"/>
        <v>46478</v>
      </c>
      <c r="AJ8" s="96">
        <f t="shared" si="1"/>
        <v>46508</v>
      </c>
      <c r="AK8" s="96">
        <f t="shared" si="1"/>
        <v>46539</v>
      </c>
      <c r="AL8" s="96">
        <f t="shared" si="1"/>
        <v>46569</v>
      </c>
      <c r="AM8" s="96">
        <f t="shared" si="1"/>
        <v>46600</v>
      </c>
      <c r="AN8" s="96">
        <f t="shared" si="1"/>
        <v>46631</v>
      </c>
      <c r="AO8" s="96">
        <f t="shared" si="1"/>
        <v>46661</v>
      </c>
      <c r="AP8" s="96">
        <f t="shared" si="1"/>
        <v>46692</v>
      </c>
      <c r="AQ8" s="96">
        <f t="shared" si="1"/>
        <v>46722</v>
      </c>
      <c r="AR8" s="96">
        <f t="shared" si="1"/>
        <v>46753</v>
      </c>
      <c r="AS8" s="96">
        <f t="shared" si="1"/>
        <v>46784</v>
      </c>
      <c r="AT8" s="96">
        <f t="shared" si="1"/>
        <v>46813</v>
      </c>
      <c r="AU8" s="96">
        <f t="shared" si="1"/>
        <v>46844</v>
      </c>
      <c r="AV8" s="96">
        <f t="shared" si="1"/>
        <v>46874</v>
      </c>
      <c r="AW8" s="96">
        <f t="shared" si="1"/>
        <v>46905</v>
      </c>
      <c r="AX8" s="96">
        <f t="shared" si="1"/>
        <v>46935</v>
      </c>
      <c r="AY8" s="96">
        <f t="shared" si="1"/>
        <v>46966</v>
      </c>
      <c r="AZ8" s="96">
        <f t="shared" si="1"/>
        <v>46997</v>
      </c>
      <c r="BA8" s="96">
        <f t="shared" si="1"/>
        <v>47027</v>
      </c>
      <c r="BB8" s="96">
        <f t="shared" si="1"/>
        <v>47058</v>
      </c>
      <c r="BC8" s="96">
        <f t="shared" si="1"/>
        <v>47088</v>
      </c>
      <c r="BD8" s="96">
        <f t="shared" si="1"/>
        <v>47119</v>
      </c>
      <c r="BE8" s="96">
        <f t="shared" si="1"/>
        <v>47150</v>
      </c>
      <c r="BF8" s="96">
        <f t="shared" si="1"/>
        <v>47178</v>
      </c>
      <c r="BG8" s="96">
        <f t="shared" si="1"/>
        <v>47209</v>
      </c>
      <c r="BH8" s="96">
        <f t="shared" si="1"/>
        <v>47239</v>
      </c>
      <c r="BI8" s="96">
        <f t="shared" si="1"/>
        <v>47270</v>
      </c>
      <c r="BJ8" s="96">
        <f t="shared" si="1"/>
        <v>47300</v>
      </c>
      <c r="BK8" s="159"/>
    </row>
    <row r="9">
      <c r="A9" s="1"/>
      <c r="B9" s="159"/>
      <c r="C9" s="221"/>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159"/>
      <c r="AV9" s="159"/>
      <c r="AW9" s="159"/>
      <c r="AX9" s="159"/>
      <c r="AY9" s="159"/>
      <c r="AZ9" s="159"/>
      <c r="BA9" s="159"/>
      <c r="BB9" s="159"/>
      <c r="BC9" s="159"/>
      <c r="BD9" s="159"/>
      <c r="BE9" s="159"/>
      <c r="BF9" s="159"/>
      <c r="BG9" s="159"/>
      <c r="BH9" s="159"/>
      <c r="BI9" s="159"/>
      <c r="BJ9" s="159"/>
      <c r="BK9" s="159"/>
    </row>
    <row r="10">
      <c r="A10" s="1"/>
      <c r="B10" s="222" t="s">
        <v>124</v>
      </c>
      <c r="C10" s="192">
        <v>0.0</v>
      </c>
      <c r="D10" s="192">
        <f t="shared" ref="D10:BJ10" si="2">C71</f>
        <v>-7524676.287</v>
      </c>
      <c r="E10" s="192">
        <f t="shared" si="2"/>
        <v>-14317976.03</v>
      </c>
      <c r="F10" s="192">
        <f t="shared" si="2"/>
        <v>-21111275.78</v>
      </c>
      <c r="G10" s="192">
        <f t="shared" si="2"/>
        <v>-27904575.53</v>
      </c>
      <c r="H10" s="192">
        <f t="shared" si="2"/>
        <v>-34697875.28</v>
      </c>
      <c r="I10" s="192">
        <f t="shared" si="2"/>
        <v>-50416675.02</v>
      </c>
      <c r="J10" s="192">
        <f t="shared" si="2"/>
        <v>-57735474.77</v>
      </c>
      <c r="K10" s="192">
        <f t="shared" si="2"/>
        <v>-66254274.52</v>
      </c>
      <c r="L10" s="192">
        <f t="shared" si="2"/>
        <v>-74773074.27</v>
      </c>
      <c r="M10" s="192">
        <f t="shared" si="2"/>
        <v>-83291874.01</v>
      </c>
      <c r="N10" s="192">
        <f t="shared" si="2"/>
        <v>-91810673.76</v>
      </c>
      <c r="O10" s="192">
        <f t="shared" si="2"/>
        <v>-100329473.5</v>
      </c>
      <c r="P10" s="192">
        <f t="shared" si="2"/>
        <v>-124121164.1</v>
      </c>
      <c r="Q10" s="192">
        <f t="shared" si="2"/>
        <v>-138830434.6</v>
      </c>
      <c r="R10" s="192">
        <f t="shared" si="2"/>
        <v>-154739705</v>
      </c>
      <c r="S10" s="192">
        <f t="shared" si="2"/>
        <v>-170648975.4</v>
      </c>
      <c r="T10" s="192">
        <f t="shared" si="2"/>
        <v>-186558245.8</v>
      </c>
      <c r="U10" s="192">
        <f t="shared" si="2"/>
        <v>-203419516.2</v>
      </c>
      <c r="V10" s="192">
        <f t="shared" si="2"/>
        <v>-220280786.7</v>
      </c>
      <c r="W10" s="192">
        <f t="shared" si="2"/>
        <v>-237142057.1</v>
      </c>
      <c r="X10" s="192">
        <f t="shared" si="2"/>
        <v>-254003327.5</v>
      </c>
      <c r="Y10" s="192">
        <f t="shared" si="2"/>
        <v>-270864597.9</v>
      </c>
      <c r="Z10" s="192">
        <f t="shared" si="2"/>
        <v>-287725868.3</v>
      </c>
      <c r="AA10" s="192">
        <f t="shared" si="2"/>
        <v>-304587138.7</v>
      </c>
      <c r="AB10" s="192">
        <f t="shared" si="2"/>
        <v>-348334805.9</v>
      </c>
      <c r="AC10" s="192">
        <f t="shared" si="2"/>
        <v>-379224355.7</v>
      </c>
      <c r="AD10" s="192">
        <f t="shared" si="2"/>
        <v>-411713905.5</v>
      </c>
      <c r="AE10" s="192">
        <f t="shared" si="2"/>
        <v>-444203455.3</v>
      </c>
      <c r="AF10" s="192">
        <f t="shared" si="2"/>
        <v>-476693005.1</v>
      </c>
      <c r="AG10" s="192">
        <f t="shared" si="2"/>
        <v>-509182554.9</v>
      </c>
      <c r="AH10" s="192">
        <f t="shared" si="2"/>
        <v>-543219104.6</v>
      </c>
      <c r="AI10" s="192">
        <f t="shared" si="2"/>
        <v>-577255654.4</v>
      </c>
      <c r="AJ10" s="192">
        <f t="shared" si="2"/>
        <v>-611292204.2</v>
      </c>
      <c r="AK10" s="192">
        <f t="shared" si="2"/>
        <v>-645328754</v>
      </c>
      <c r="AL10" s="192">
        <f t="shared" si="2"/>
        <v>-679365303.8</v>
      </c>
      <c r="AM10" s="192">
        <f t="shared" si="2"/>
        <v>-713401853.6</v>
      </c>
      <c r="AN10" s="192">
        <f t="shared" si="2"/>
        <v>-739259468.9</v>
      </c>
      <c r="AO10" s="192">
        <f t="shared" si="2"/>
        <v>-763434831.6</v>
      </c>
      <c r="AP10" s="192">
        <f t="shared" si="2"/>
        <v>-787610194.4</v>
      </c>
      <c r="AQ10" s="192">
        <f t="shared" si="2"/>
        <v>-811785557.1</v>
      </c>
      <c r="AR10" s="192">
        <f t="shared" si="2"/>
        <v>-835960919.9</v>
      </c>
      <c r="AS10" s="192">
        <f t="shared" si="2"/>
        <v>-860136282.6</v>
      </c>
      <c r="AT10" s="192">
        <f t="shared" si="2"/>
        <v>-884311645.4</v>
      </c>
      <c r="AU10" s="192">
        <f t="shared" si="2"/>
        <v>-908487008.1</v>
      </c>
      <c r="AV10" s="192">
        <f t="shared" si="2"/>
        <v>-932662370.9</v>
      </c>
      <c r="AW10" s="192">
        <f t="shared" si="2"/>
        <v>-956837733.6</v>
      </c>
      <c r="AX10" s="192">
        <f t="shared" si="2"/>
        <v>-981013096.3</v>
      </c>
      <c r="AY10" s="192">
        <f t="shared" si="2"/>
        <v>-1005188459</v>
      </c>
      <c r="AZ10" s="192">
        <f t="shared" si="2"/>
        <v>-1051196509</v>
      </c>
      <c r="BA10" s="192">
        <f t="shared" si="2"/>
        <v>-1093627060</v>
      </c>
      <c r="BB10" s="192">
        <f t="shared" si="2"/>
        <v>-1136057610</v>
      </c>
      <c r="BC10" s="192">
        <f t="shared" si="2"/>
        <v>-1178488160</v>
      </c>
      <c r="BD10" s="192">
        <f t="shared" si="2"/>
        <v>-1220918710</v>
      </c>
      <c r="BE10" s="192">
        <f t="shared" si="2"/>
        <v>-1263349261</v>
      </c>
      <c r="BF10" s="192">
        <f t="shared" si="2"/>
        <v>-1305779811</v>
      </c>
      <c r="BG10" s="192">
        <f t="shared" si="2"/>
        <v>-1348210361</v>
      </c>
      <c r="BH10" s="192">
        <f t="shared" si="2"/>
        <v>-1390640911</v>
      </c>
      <c r="BI10" s="192">
        <f t="shared" si="2"/>
        <v>-1433071462</v>
      </c>
      <c r="BJ10" s="192">
        <f t="shared" si="2"/>
        <v>-1475502012</v>
      </c>
      <c r="BK10" s="159"/>
    </row>
    <row r="11">
      <c r="A11" s="1"/>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59"/>
      <c r="BK11" s="159"/>
    </row>
    <row r="12">
      <c r="A12" s="1"/>
      <c r="B12" s="223" t="s">
        <v>125</v>
      </c>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9"/>
      <c r="BK12" s="159"/>
    </row>
    <row r="13">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c r="AY13" s="159"/>
      <c r="AZ13" s="159"/>
      <c r="BA13" s="159"/>
      <c r="BB13" s="159"/>
      <c r="BC13" s="159"/>
      <c r="BD13" s="159"/>
      <c r="BE13" s="159"/>
      <c r="BF13" s="159"/>
      <c r="BG13" s="159"/>
      <c r="BH13" s="159"/>
      <c r="BI13" s="159"/>
      <c r="BJ13" s="159"/>
      <c r="BK13" s="159"/>
    </row>
    <row r="14">
      <c r="A14" s="1"/>
      <c r="B14" s="223" t="s">
        <v>126</v>
      </c>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9"/>
      <c r="BK14" s="159"/>
    </row>
    <row r="15">
      <c r="A15" s="1"/>
      <c r="B15" s="224" t="s">
        <v>127</v>
      </c>
      <c r="C15" s="191">
        <f>'Commandes - Calculs auto'!C22</f>
        <v>0</v>
      </c>
      <c r="D15" s="191">
        <f>'Commandes - Calculs auto'!D22</f>
        <v>0</v>
      </c>
      <c r="E15" s="191">
        <f>'Commandes - Calculs auto'!E22</f>
        <v>1700000</v>
      </c>
      <c r="F15" s="191">
        <f>'Commandes - Calculs auto'!F22</f>
        <v>3250000</v>
      </c>
      <c r="G15" s="191">
        <f>'Commandes - Calculs auto'!G22</f>
        <v>6125000</v>
      </c>
      <c r="H15" s="191">
        <f>'Commandes - Calculs auto'!H22</f>
        <v>21200000</v>
      </c>
      <c r="I15" s="191">
        <f>'Commandes - Calculs auto'!I22</f>
        <v>28850000</v>
      </c>
      <c r="J15" s="191">
        <f>'Commandes - Calculs auto'!J22</f>
        <v>34015000</v>
      </c>
      <c r="K15" s="191">
        <f>'Commandes - Calculs auto'!K22</f>
        <v>39196500</v>
      </c>
      <c r="L15" s="191">
        <f>'Commandes - Calculs auto'!L22</f>
        <v>39396150</v>
      </c>
      <c r="M15" s="191">
        <f>'Commandes - Calculs auto'!M22</f>
        <v>47115765</v>
      </c>
      <c r="N15" s="191">
        <f>'Commandes - Calculs auto'!N22</f>
        <v>47357341.5</v>
      </c>
      <c r="O15" s="191">
        <f>'Commandes - Calculs auto'!O22</f>
        <v>63723075.65</v>
      </c>
      <c r="P15" s="191">
        <f>'Commandes - Calculs auto'!P22</f>
        <v>69453844.56</v>
      </c>
      <c r="Q15" s="191">
        <f>'Commandes - Calculs auto'!Q22</f>
        <v>77867305.7</v>
      </c>
      <c r="R15" s="191">
        <f>'Commandes - Calculs auto'!R22</f>
        <v>81509132.13</v>
      </c>
      <c r="S15" s="191">
        <f>'Commandes - Calculs auto'!S22</f>
        <v>85436415.16</v>
      </c>
      <c r="T15" s="191">
        <f>'Commandes - Calculs auto'!T22</f>
        <v>92220518.95</v>
      </c>
      <c r="U15" s="191">
        <f>'Commandes - Calculs auto'!U22</f>
        <v>96950648.69</v>
      </c>
      <c r="V15" s="191">
        <f>'Commandes - Calculs auto'!V22</f>
        <v>104738310.9</v>
      </c>
      <c r="W15" s="191">
        <f>'Commandes - Calculs auto'!W22</f>
        <v>113222888.6</v>
      </c>
      <c r="X15" s="191">
        <f>'Commandes - Calculs auto'!X22</f>
        <v>120078610.7</v>
      </c>
      <c r="Y15" s="191">
        <f>'Commandes - Calculs auto'!Y22</f>
        <v>128023263.4</v>
      </c>
      <c r="Z15" s="191">
        <f>'Commandes - Calculs auto'!Z22</f>
        <v>138579079.3</v>
      </c>
      <c r="AA15" s="191">
        <f>'Commandes - Calculs auto'!AA22</f>
        <v>158036349.1</v>
      </c>
      <c r="AB15" s="191">
        <f>'Commandes - Calculs auto'!AB22</f>
        <v>171170436.3</v>
      </c>
      <c r="AC15" s="191">
        <f>'Commandes - Calculs auto'!AC22</f>
        <v>184463045.4</v>
      </c>
      <c r="AD15" s="191">
        <f>'Commandes - Calculs auto'!AD22</f>
        <v>201078806.8</v>
      </c>
      <c r="AE15" s="191">
        <f>'Commandes - Calculs auto'!AE22</f>
        <v>221848508.5</v>
      </c>
      <c r="AF15" s="191">
        <f>'Commandes - Calculs auto'!AF22</f>
        <v>247810635.6</v>
      </c>
      <c r="AG15" s="191">
        <f>'Commandes - Calculs auto'!AG22</f>
        <v>280263294.5</v>
      </c>
      <c r="AH15" s="191">
        <f>'Commandes - Calculs auto'!AH22</f>
        <v>320829118.1</v>
      </c>
      <c r="AI15" s="191">
        <f>'Commandes - Calculs auto'!AI22</f>
        <v>371536397.6</v>
      </c>
      <c r="AJ15" s="191">
        <f>'Commandes - Calculs auto'!AJ22</f>
        <v>434920497</v>
      </c>
      <c r="AK15" s="191">
        <f>'Commandes - Calculs auto'!AK22</f>
        <v>514150621.3</v>
      </c>
      <c r="AL15" s="191">
        <f>'Commandes - Calculs auto'!AL22</f>
        <v>268000000</v>
      </c>
      <c r="AM15" s="191">
        <f>'Commandes - Calculs auto'!AM22</f>
        <v>373000000</v>
      </c>
      <c r="AN15" s="191">
        <f>'Commandes - Calculs auto'!AN22</f>
        <v>373000000</v>
      </c>
      <c r="AO15" s="191">
        <f>'Commandes - Calculs auto'!AO22</f>
        <v>373000000</v>
      </c>
      <c r="AP15" s="191">
        <f>'Commandes - Calculs auto'!AP22</f>
        <v>418000000</v>
      </c>
      <c r="AQ15" s="191">
        <f>'Commandes - Calculs auto'!AQ22</f>
        <v>418000000</v>
      </c>
      <c r="AR15" s="191">
        <f>'Commandes - Calculs auto'!AR22</f>
        <v>418000000</v>
      </c>
      <c r="AS15" s="191">
        <f>'Commandes - Calculs auto'!AS22</f>
        <v>523000000</v>
      </c>
      <c r="AT15" s="191">
        <f>'Commandes - Calculs auto'!AT22</f>
        <v>523000000</v>
      </c>
      <c r="AU15" s="191">
        <f>'Commandes - Calculs auto'!AU22</f>
        <v>523000000</v>
      </c>
      <c r="AV15" s="191">
        <f>'Commandes - Calculs auto'!AV22</f>
        <v>568000000</v>
      </c>
      <c r="AW15" s="191">
        <f>'Commandes - Calculs auto'!AW22</f>
        <v>568000000</v>
      </c>
      <c r="AX15" s="191">
        <f>'Commandes - Calculs auto'!AX22</f>
        <v>568000000</v>
      </c>
      <c r="AY15" s="191">
        <f>'Commandes - Calculs auto'!AY22</f>
        <v>768000000</v>
      </c>
      <c r="AZ15" s="191">
        <f>'Commandes - Calculs auto'!AZ22</f>
        <v>768000000</v>
      </c>
      <c r="BA15" s="191">
        <f>'Commandes - Calculs auto'!BA22</f>
        <v>768000000</v>
      </c>
      <c r="BB15" s="191">
        <f>'Commandes - Calculs auto'!BB22</f>
        <v>768000000</v>
      </c>
      <c r="BC15" s="191">
        <f>'Commandes - Calculs auto'!BC22</f>
        <v>768000000</v>
      </c>
      <c r="BD15" s="191">
        <f>'Commandes - Calculs auto'!BD22</f>
        <v>768000000</v>
      </c>
      <c r="BE15" s="191">
        <f>'Commandes - Calculs auto'!BE22</f>
        <v>968000000</v>
      </c>
      <c r="BF15" s="191">
        <f>'Commandes - Calculs auto'!BF22</f>
        <v>968000000</v>
      </c>
      <c r="BG15" s="191">
        <f>'Commandes - Calculs auto'!BG22</f>
        <v>968000000</v>
      </c>
      <c r="BH15" s="191">
        <f>'Commandes - Calculs auto'!BH22</f>
        <v>968000000</v>
      </c>
      <c r="BI15" s="191">
        <f>'Commandes - Calculs auto'!BI22</f>
        <v>968000000</v>
      </c>
      <c r="BJ15" s="191">
        <f>'Commandes - Calculs auto'!BJ22</f>
        <v>968000000</v>
      </c>
      <c r="BK15" s="159"/>
    </row>
    <row r="16">
      <c r="A16" s="1"/>
      <c r="B16" s="224" t="s">
        <v>128</v>
      </c>
      <c r="C16" s="191">
        <f>TVA!C43</f>
        <v>0</v>
      </c>
      <c r="D16" s="191">
        <f>TVA!D43</f>
        <v>0</v>
      </c>
      <c r="E16" s="191">
        <f>TVA!E43</f>
        <v>340000</v>
      </c>
      <c r="F16" s="191">
        <f>TVA!F43</f>
        <v>650000</v>
      </c>
      <c r="G16" s="191">
        <f>TVA!G43</f>
        <v>1225000</v>
      </c>
      <c r="H16" s="191">
        <f>TVA!H43</f>
        <v>4240000</v>
      </c>
      <c r="I16" s="191">
        <f>TVA!I43</f>
        <v>5770000</v>
      </c>
      <c r="J16" s="191">
        <f>TVA!J43</f>
        <v>6803000</v>
      </c>
      <c r="K16" s="191">
        <f>TVA!K43</f>
        <v>7839300</v>
      </c>
      <c r="L16" s="191">
        <f>TVA!L43</f>
        <v>7879230</v>
      </c>
      <c r="M16" s="191">
        <f>TVA!M43</f>
        <v>9423153</v>
      </c>
      <c r="N16" s="191">
        <f>TVA!N43</f>
        <v>9471468.3</v>
      </c>
      <c r="O16" s="191">
        <f>TVA!O43</f>
        <v>12744615.13</v>
      </c>
      <c r="P16" s="191">
        <f>TVA!P43</f>
        <v>13890768.91</v>
      </c>
      <c r="Q16" s="191">
        <f>TVA!Q43</f>
        <v>15573461.14</v>
      </c>
      <c r="R16" s="191">
        <f>TVA!R43</f>
        <v>16301826.43</v>
      </c>
      <c r="S16" s="191">
        <f>TVA!S43</f>
        <v>17087283.03</v>
      </c>
      <c r="T16" s="191">
        <f>TVA!T43</f>
        <v>18444103.79</v>
      </c>
      <c r="U16" s="191">
        <f>TVA!U43</f>
        <v>19390129.74</v>
      </c>
      <c r="V16" s="191">
        <f>TVA!V43</f>
        <v>20947662.17</v>
      </c>
      <c r="W16" s="191">
        <f>TVA!W43</f>
        <v>22644577.72</v>
      </c>
      <c r="X16" s="191">
        <f>TVA!X43</f>
        <v>24015722.14</v>
      </c>
      <c r="Y16" s="191">
        <f>TVA!Y43</f>
        <v>25604652.68</v>
      </c>
      <c r="Z16" s="191">
        <f>TVA!Z43</f>
        <v>27715815.85</v>
      </c>
      <c r="AA16" s="191">
        <f>TVA!AA43</f>
        <v>31607269.81</v>
      </c>
      <c r="AB16" s="191">
        <f>TVA!AB43</f>
        <v>34234087.27</v>
      </c>
      <c r="AC16" s="191">
        <f>TVA!AC43</f>
        <v>36892609.08</v>
      </c>
      <c r="AD16" s="191">
        <f>TVA!AD43</f>
        <v>40215761.35</v>
      </c>
      <c r="AE16" s="191">
        <f>TVA!AE43</f>
        <v>44369701.69</v>
      </c>
      <c r="AF16" s="191">
        <f>TVA!AF43</f>
        <v>49562127.11</v>
      </c>
      <c r="AG16" s="191">
        <f>TVA!AG43</f>
        <v>56052658.89</v>
      </c>
      <c r="AH16" s="191">
        <f>TVA!AH43</f>
        <v>64165823.62</v>
      </c>
      <c r="AI16" s="191">
        <f>TVA!AI43</f>
        <v>74307279.52</v>
      </c>
      <c r="AJ16" s="191">
        <f>TVA!AJ43</f>
        <v>86984099.4</v>
      </c>
      <c r="AK16" s="191">
        <f>TVA!AK43</f>
        <v>102830124.3</v>
      </c>
      <c r="AL16" s="191">
        <f>TVA!AL43</f>
        <v>53600000</v>
      </c>
      <c r="AM16" s="191">
        <f>TVA!AM43</f>
        <v>74600000</v>
      </c>
      <c r="AN16" s="191">
        <f>TVA!AN43</f>
        <v>74600000</v>
      </c>
      <c r="AO16" s="191">
        <f>TVA!AO43</f>
        <v>74600000</v>
      </c>
      <c r="AP16" s="191">
        <f>TVA!AP43</f>
        <v>83600000</v>
      </c>
      <c r="AQ16" s="191">
        <f>TVA!AQ43</f>
        <v>83600000</v>
      </c>
      <c r="AR16" s="191">
        <f>TVA!AR43</f>
        <v>83600000</v>
      </c>
      <c r="AS16" s="191">
        <f>TVA!AS43</f>
        <v>104600000</v>
      </c>
      <c r="AT16" s="191">
        <f>TVA!AT43</f>
        <v>104600000</v>
      </c>
      <c r="AU16" s="191">
        <f>TVA!AU43</f>
        <v>104600000</v>
      </c>
      <c r="AV16" s="191">
        <f>TVA!AV43</f>
        <v>113600000</v>
      </c>
      <c r="AW16" s="191">
        <f>TVA!AW43</f>
        <v>113600000</v>
      </c>
      <c r="AX16" s="191">
        <f>TVA!AX43</f>
        <v>113600000</v>
      </c>
      <c r="AY16" s="191">
        <f>TVA!AY43</f>
        <v>153600000</v>
      </c>
      <c r="AZ16" s="191">
        <f>TVA!AZ43</f>
        <v>153600000</v>
      </c>
      <c r="BA16" s="191">
        <f>TVA!BA43</f>
        <v>153600000</v>
      </c>
      <c r="BB16" s="191">
        <f>TVA!BB43</f>
        <v>153600000</v>
      </c>
      <c r="BC16" s="191">
        <f>TVA!BC43</f>
        <v>153600000</v>
      </c>
      <c r="BD16" s="191">
        <f>TVA!BD43</f>
        <v>153600000</v>
      </c>
      <c r="BE16" s="191">
        <f>TVA!BE43</f>
        <v>193600000</v>
      </c>
      <c r="BF16" s="191">
        <f>TVA!BF43</f>
        <v>193600000</v>
      </c>
      <c r="BG16" s="191">
        <f>TVA!BG43</f>
        <v>193600000</v>
      </c>
      <c r="BH16" s="191">
        <f>TVA!BH43</f>
        <v>193600000</v>
      </c>
      <c r="BI16" s="191">
        <f>TVA!BI43</f>
        <v>193600000</v>
      </c>
      <c r="BJ16" s="191">
        <f>TVA!BJ43</f>
        <v>193600000</v>
      </c>
      <c r="BK16" s="159"/>
    </row>
    <row r="17">
      <c r="A17" s="1"/>
      <c r="B17" s="224" t="s">
        <v>129</v>
      </c>
      <c r="C17" s="191"/>
      <c r="D17" s="191">
        <f t="shared" ref="D17:BJ17" si="3">C48</f>
        <v>731376.5396</v>
      </c>
      <c r="E17" s="191">
        <f t="shared" si="3"/>
        <v>731376.5396</v>
      </c>
      <c r="F17" s="191">
        <f t="shared" si="3"/>
        <v>1071376.54</v>
      </c>
      <c r="G17" s="191">
        <f t="shared" si="3"/>
        <v>1381376.54</v>
      </c>
      <c r="H17" s="191">
        <f t="shared" si="3"/>
        <v>1956376.54</v>
      </c>
      <c r="I17" s="191">
        <f t="shared" si="3"/>
        <v>6171376.54</v>
      </c>
      <c r="J17" s="191">
        <f t="shared" si="3"/>
        <v>6501376.54</v>
      </c>
      <c r="K17" s="191">
        <f t="shared" si="3"/>
        <v>7534376.54</v>
      </c>
      <c r="L17" s="191">
        <f t="shared" si="3"/>
        <v>8570676.54</v>
      </c>
      <c r="M17" s="191">
        <f t="shared" si="3"/>
        <v>8610606.54</v>
      </c>
      <c r="N17" s="191">
        <f t="shared" si="3"/>
        <v>10154529.54</v>
      </c>
      <c r="O17" s="191">
        <f t="shared" si="3"/>
        <v>10202844.84</v>
      </c>
      <c r="P17" s="191">
        <f t="shared" si="3"/>
        <v>15358411.89</v>
      </c>
      <c r="Q17" s="191">
        <f t="shared" si="3"/>
        <v>15304565.68</v>
      </c>
      <c r="R17" s="191">
        <f t="shared" si="3"/>
        <v>16987257.91</v>
      </c>
      <c r="S17" s="191">
        <f t="shared" si="3"/>
        <v>17715623.19</v>
      </c>
      <c r="T17" s="191">
        <f t="shared" si="3"/>
        <v>18501079.8</v>
      </c>
      <c r="U17" s="191">
        <f t="shared" si="3"/>
        <v>19857900.55</v>
      </c>
      <c r="V17" s="191">
        <f t="shared" si="3"/>
        <v>20803926.5</v>
      </c>
      <c r="W17" s="191">
        <f t="shared" si="3"/>
        <v>22361458.94</v>
      </c>
      <c r="X17" s="191">
        <f t="shared" si="3"/>
        <v>24058374.48</v>
      </c>
      <c r="Y17" s="191">
        <f t="shared" si="3"/>
        <v>25429518.91</v>
      </c>
      <c r="Z17" s="191">
        <f t="shared" si="3"/>
        <v>27018449.44</v>
      </c>
      <c r="AA17" s="191">
        <f t="shared" si="3"/>
        <v>29129612.62</v>
      </c>
      <c r="AB17" s="191">
        <f t="shared" si="3"/>
        <v>36279183.93</v>
      </c>
      <c r="AC17" s="191">
        <f t="shared" si="3"/>
        <v>37306001.38</v>
      </c>
      <c r="AD17" s="191">
        <f t="shared" si="3"/>
        <v>39964523.2</v>
      </c>
      <c r="AE17" s="191">
        <f t="shared" si="3"/>
        <v>43287675.47</v>
      </c>
      <c r="AF17" s="191">
        <f t="shared" si="3"/>
        <v>47441615.81</v>
      </c>
      <c r="AG17" s="191">
        <f t="shared" si="3"/>
        <v>52634041.23</v>
      </c>
      <c r="AH17" s="191">
        <f t="shared" si="3"/>
        <v>59124573.01</v>
      </c>
      <c r="AI17" s="191">
        <f t="shared" si="3"/>
        <v>67237737.73</v>
      </c>
      <c r="AJ17" s="191">
        <f t="shared" si="3"/>
        <v>77379193.64</v>
      </c>
      <c r="AK17" s="191">
        <f t="shared" si="3"/>
        <v>90056013.52</v>
      </c>
      <c r="AL17" s="191">
        <f t="shared" si="3"/>
        <v>105902038.4</v>
      </c>
      <c r="AM17" s="191">
        <f t="shared" si="3"/>
        <v>56671914.12</v>
      </c>
      <c r="AN17" s="191">
        <f t="shared" si="3"/>
        <v>79354166.67</v>
      </c>
      <c r="AO17" s="191">
        <f t="shared" si="3"/>
        <v>79354166.67</v>
      </c>
      <c r="AP17" s="191">
        <f t="shared" si="3"/>
        <v>79354166.67</v>
      </c>
      <c r="AQ17" s="191">
        <f t="shared" si="3"/>
        <v>88354166.67</v>
      </c>
      <c r="AR17" s="191">
        <f t="shared" si="3"/>
        <v>88354166.67</v>
      </c>
      <c r="AS17" s="191">
        <f t="shared" si="3"/>
        <v>88354166.67</v>
      </c>
      <c r="AT17" s="191">
        <f t="shared" si="3"/>
        <v>109354166.7</v>
      </c>
      <c r="AU17" s="191">
        <f t="shared" si="3"/>
        <v>109354166.7</v>
      </c>
      <c r="AV17" s="191">
        <f t="shared" si="3"/>
        <v>109354166.7</v>
      </c>
      <c r="AW17" s="191">
        <f t="shared" si="3"/>
        <v>118354166.7</v>
      </c>
      <c r="AX17" s="191">
        <f t="shared" si="3"/>
        <v>118354166.7</v>
      </c>
      <c r="AY17" s="191">
        <f t="shared" si="3"/>
        <v>118354166.7</v>
      </c>
      <c r="AZ17" s="191">
        <f t="shared" si="3"/>
        <v>161931666.7</v>
      </c>
      <c r="BA17" s="191">
        <f t="shared" si="3"/>
        <v>161931666.7</v>
      </c>
      <c r="BB17" s="191">
        <f t="shared" si="3"/>
        <v>161931666.7</v>
      </c>
      <c r="BC17" s="191">
        <f t="shared" si="3"/>
        <v>161931666.7</v>
      </c>
      <c r="BD17" s="191">
        <f t="shared" si="3"/>
        <v>161931666.7</v>
      </c>
      <c r="BE17" s="191">
        <f t="shared" si="3"/>
        <v>161931666.7</v>
      </c>
      <c r="BF17" s="191">
        <f t="shared" si="3"/>
        <v>201931666.7</v>
      </c>
      <c r="BG17" s="191">
        <f t="shared" si="3"/>
        <v>201931666.7</v>
      </c>
      <c r="BH17" s="191">
        <f t="shared" si="3"/>
        <v>201931666.7</v>
      </c>
      <c r="BI17" s="191">
        <f t="shared" si="3"/>
        <v>201931666.7</v>
      </c>
      <c r="BJ17" s="191">
        <f t="shared" si="3"/>
        <v>201931666.7</v>
      </c>
      <c r="BK17" s="159"/>
    </row>
    <row r="18">
      <c r="B18" s="225"/>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row>
    <row r="19">
      <c r="A19" s="1"/>
      <c r="B19" s="223" t="s">
        <v>130</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9"/>
      <c r="BK19" s="159"/>
    </row>
    <row r="20">
      <c r="A20" s="1"/>
      <c r="B20" s="224" t="s">
        <v>131</v>
      </c>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159"/>
    </row>
    <row r="21" ht="15.75" customHeight="1">
      <c r="A21" s="1"/>
      <c r="B21" s="224" t="s">
        <v>132</v>
      </c>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159"/>
    </row>
    <row r="22" ht="15.75" customHeight="1">
      <c r="A22" s="1"/>
      <c r="B22" s="224" t="s">
        <v>133</v>
      </c>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159"/>
    </row>
    <row r="23" ht="15.75" customHeight="1">
      <c r="A23" s="1"/>
      <c r="B23" s="224" t="s">
        <v>134</v>
      </c>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159"/>
    </row>
    <row r="24" ht="15.75" customHeight="1">
      <c r="A24" s="1"/>
      <c r="B24" s="222" t="s">
        <v>135</v>
      </c>
      <c r="C24" s="192">
        <f t="shared" ref="C24:BJ24" si="4">SUM(C25:C28)</f>
        <v>0</v>
      </c>
      <c r="D24" s="192">
        <f t="shared" si="4"/>
        <v>0</v>
      </c>
      <c r="E24" s="192">
        <f t="shared" si="4"/>
        <v>0</v>
      </c>
      <c r="F24" s="192">
        <f t="shared" si="4"/>
        <v>0</v>
      </c>
      <c r="G24" s="192">
        <f t="shared" si="4"/>
        <v>0</v>
      </c>
      <c r="H24" s="192">
        <f t="shared" si="4"/>
        <v>0</v>
      </c>
      <c r="I24" s="192">
        <f t="shared" si="4"/>
        <v>0</v>
      </c>
      <c r="J24" s="192">
        <f t="shared" si="4"/>
        <v>0</v>
      </c>
      <c r="K24" s="192">
        <f t="shared" si="4"/>
        <v>0</v>
      </c>
      <c r="L24" s="192">
        <f t="shared" si="4"/>
        <v>0</v>
      </c>
      <c r="M24" s="192">
        <f t="shared" si="4"/>
        <v>0</v>
      </c>
      <c r="N24" s="192">
        <f t="shared" si="4"/>
        <v>0</v>
      </c>
      <c r="O24" s="192">
        <f t="shared" si="4"/>
        <v>0</v>
      </c>
      <c r="P24" s="192">
        <f t="shared" si="4"/>
        <v>0</v>
      </c>
      <c r="Q24" s="192">
        <f t="shared" si="4"/>
        <v>0</v>
      </c>
      <c r="R24" s="192">
        <f t="shared" si="4"/>
        <v>0</v>
      </c>
      <c r="S24" s="192">
        <f t="shared" si="4"/>
        <v>0</v>
      </c>
      <c r="T24" s="192">
        <f t="shared" si="4"/>
        <v>0</v>
      </c>
      <c r="U24" s="192">
        <f t="shared" si="4"/>
        <v>0</v>
      </c>
      <c r="V24" s="192">
        <f t="shared" si="4"/>
        <v>0</v>
      </c>
      <c r="W24" s="192">
        <f t="shared" si="4"/>
        <v>0</v>
      </c>
      <c r="X24" s="192">
        <f t="shared" si="4"/>
        <v>0</v>
      </c>
      <c r="Y24" s="192">
        <f t="shared" si="4"/>
        <v>0</v>
      </c>
      <c r="Z24" s="192">
        <f t="shared" si="4"/>
        <v>0</v>
      </c>
      <c r="AA24" s="192">
        <f t="shared" si="4"/>
        <v>0</v>
      </c>
      <c r="AB24" s="192">
        <f t="shared" si="4"/>
        <v>0</v>
      </c>
      <c r="AC24" s="192">
        <f t="shared" si="4"/>
        <v>0</v>
      </c>
      <c r="AD24" s="192">
        <f t="shared" si="4"/>
        <v>0</v>
      </c>
      <c r="AE24" s="192">
        <f t="shared" si="4"/>
        <v>0</v>
      </c>
      <c r="AF24" s="192">
        <f t="shared" si="4"/>
        <v>0</v>
      </c>
      <c r="AG24" s="192">
        <f t="shared" si="4"/>
        <v>0</v>
      </c>
      <c r="AH24" s="192">
        <f t="shared" si="4"/>
        <v>0</v>
      </c>
      <c r="AI24" s="192">
        <f t="shared" si="4"/>
        <v>0</v>
      </c>
      <c r="AJ24" s="192">
        <f t="shared" si="4"/>
        <v>0</v>
      </c>
      <c r="AK24" s="192">
        <f t="shared" si="4"/>
        <v>0</v>
      </c>
      <c r="AL24" s="192">
        <f t="shared" si="4"/>
        <v>0</v>
      </c>
      <c r="AM24" s="192">
        <f t="shared" si="4"/>
        <v>0</v>
      </c>
      <c r="AN24" s="192">
        <f t="shared" si="4"/>
        <v>0</v>
      </c>
      <c r="AO24" s="192">
        <f t="shared" si="4"/>
        <v>0</v>
      </c>
      <c r="AP24" s="192">
        <f t="shared" si="4"/>
        <v>0</v>
      </c>
      <c r="AQ24" s="192">
        <f t="shared" si="4"/>
        <v>0</v>
      </c>
      <c r="AR24" s="192">
        <f t="shared" si="4"/>
        <v>0</v>
      </c>
      <c r="AS24" s="192">
        <f t="shared" si="4"/>
        <v>0</v>
      </c>
      <c r="AT24" s="192">
        <f t="shared" si="4"/>
        <v>0</v>
      </c>
      <c r="AU24" s="192">
        <f t="shared" si="4"/>
        <v>0</v>
      </c>
      <c r="AV24" s="192">
        <f t="shared" si="4"/>
        <v>0</v>
      </c>
      <c r="AW24" s="192">
        <f t="shared" si="4"/>
        <v>0</v>
      </c>
      <c r="AX24" s="192">
        <f t="shared" si="4"/>
        <v>0</v>
      </c>
      <c r="AY24" s="192">
        <f t="shared" si="4"/>
        <v>0</v>
      </c>
      <c r="AZ24" s="192">
        <f t="shared" si="4"/>
        <v>0</v>
      </c>
      <c r="BA24" s="192">
        <f t="shared" si="4"/>
        <v>0</v>
      </c>
      <c r="BB24" s="192">
        <f t="shared" si="4"/>
        <v>0</v>
      </c>
      <c r="BC24" s="192">
        <f t="shared" si="4"/>
        <v>0</v>
      </c>
      <c r="BD24" s="192">
        <f t="shared" si="4"/>
        <v>0</v>
      </c>
      <c r="BE24" s="192">
        <f t="shared" si="4"/>
        <v>0</v>
      </c>
      <c r="BF24" s="192">
        <f t="shared" si="4"/>
        <v>0</v>
      </c>
      <c r="BG24" s="192">
        <f t="shared" si="4"/>
        <v>0</v>
      </c>
      <c r="BH24" s="192">
        <f t="shared" si="4"/>
        <v>0</v>
      </c>
      <c r="BI24" s="192">
        <f t="shared" si="4"/>
        <v>0</v>
      </c>
      <c r="BJ24" s="192">
        <f t="shared" si="4"/>
        <v>0</v>
      </c>
      <c r="BK24" s="159"/>
    </row>
    <row r="25" ht="15.75" customHeight="1">
      <c r="A25" s="1"/>
      <c r="B25" s="184" t="s">
        <v>136</v>
      </c>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7"/>
      <c r="BK25" s="159"/>
    </row>
    <row r="26" ht="15.75" customHeight="1">
      <c r="A26" s="1"/>
      <c r="B26" s="184" t="s">
        <v>137</v>
      </c>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159"/>
    </row>
    <row r="27" ht="15.75" customHeight="1">
      <c r="A27" s="1"/>
      <c r="B27" s="184" t="s">
        <v>138</v>
      </c>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7"/>
      <c r="BK27" s="159"/>
    </row>
    <row r="28" ht="15.75" customHeight="1">
      <c r="A28" s="1"/>
      <c r="B28" s="184" t="s">
        <v>139</v>
      </c>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159"/>
    </row>
    <row r="29" ht="15.75" customHeight="1">
      <c r="A29" s="1"/>
      <c r="B29" s="222" t="s">
        <v>140</v>
      </c>
      <c r="C29" s="192">
        <f t="shared" ref="C29:BJ29" si="5">SUM(C30:C33)</f>
        <v>0</v>
      </c>
      <c r="D29" s="192">
        <f t="shared" si="5"/>
        <v>0</v>
      </c>
      <c r="E29" s="192">
        <f t="shared" si="5"/>
        <v>0</v>
      </c>
      <c r="F29" s="192">
        <f t="shared" si="5"/>
        <v>0</v>
      </c>
      <c r="G29" s="192">
        <f t="shared" si="5"/>
        <v>0</v>
      </c>
      <c r="H29" s="192">
        <f t="shared" si="5"/>
        <v>0</v>
      </c>
      <c r="I29" s="192">
        <f t="shared" si="5"/>
        <v>0</v>
      </c>
      <c r="J29" s="192">
        <f t="shared" si="5"/>
        <v>0</v>
      </c>
      <c r="K29" s="192">
        <f t="shared" si="5"/>
        <v>0</v>
      </c>
      <c r="L29" s="192">
        <f t="shared" si="5"/>
        <v>0</v>
      </c>
      <c r="M29" s="192">
        <f t="shared" si="5"/>
        <v>0</v>
      </c>
      <c r="N29" s="192">
        <f t="shared" si="5"/>
        <v>0</v>
      </c>
      <c r="O29" s="192">
        <f t="shared" si="5"/>
        <v>0</v>
      </c>
      <c r="P29" s="192">
        <f t="shared" si="5"/>
        <v>0</v>
      </c>
      <c r="Q29" s="192">
        <f t="shared" si="5"/>
        <v>0</v>
      </c>
      <c r="R29" s="192">
        <f t="shared" si="5"/>
        <v>0</v>
      </c>
      <c r="S29" s="192">
        <f t="shared" si="5"/>
        <v>0</v>
      </c>
      <c r="T29" s="192">
        <f t="shared" si="5"/>
        <v>0</v>
      </c>
      <c r="U29" s="192">
        <f t="shared" si="5"/>
        <v>0</v>
      </c>
      <c r="V29" s="192">
        <f t="shared" si="5"/>
        <v>0</v>
      </c>
      <c r="W29" s="192">
        <f t="shared" si="5"/>
        <v>0</v>
      </c>
      <c r="X29" s="192">
        <f t="shared" si="5"/>
        <v>0</v>
      </c>
      <c r="Y29" s="192">
        <f t="shared" si="5"/>
        <v>0</v>
      </c>
      <c r="Z29" s="192">
        <f t="shared" si="5"/>
        <v>0</v>
      </c>
      <c r="AA29" s="192">
        <f t="shared" si="5"/>
        <v>0</v>
      </c>
      <c r="AB29" s="192">
        <f t="shared" si="5"/>
        <v>0</v>
      </c>
      <c r="AC29" s="192">
        <f t="shared" si="5"/>
        <v>0</v>
      </c>
      <c r="AD29" s="192">
        <f t="shared" si="5"/>
        <v>0</v>
      </c>
      <c r="AE29" s="192">
        <f t="shared" si="5"/>
        <v>0</v>
      </c>
      <c r="AF29" s="192">
        <f t="shared" si="5"/>
        <v>0</v>
      </c>
      <c r="AG29" s="192">
        <f t="shared" si="5"/>
        <v>0</v>
      </c>
      <c r="AH29" s="192">
        <f t="shared" si="5"/>
        <v>0</v>
      </c>
      <c r="AI29" s="192">
        <f t="shared" si="5"/>
        <v>0</v>
      </c>
      <c r="AJ29" s="192">
        <f t="shared" si="5"/>
        <v>0</v>
      </c>
      <c r="AK29" s="192">
        <f t="shared" si="5"/>
        <v>0</v>
      </c>
      <c r="AL29" s="192">
        <f t="shared" si="5"/>
        <v>0</v>
      </c>
      <c r="AM29" s="192">
        <f t="shared" si="5"/>
        <v>0</v>
      </c>
      <c r="AN29" s="192">
        <f t="shared" si="5"/>
        <v>0</v>
      </c>
      <c r="AO29" s="192">
        <f t="shared" si="5"/>
        <v>0</v>
      </c>
      <c r="AP29" s="192">
        <f t="shared" si="5"/>
        <v>0</v>
      </c>
      <c r="AQ29" s="192">
        <f t="shared" si="5"/>
        <v>0</v>
      </c>
      <c r="AR29" s="192">
        <f t="shared" si="5"/>
        <v>0</v>
      </c>
      <c r="AS29" s="192">
        <f t="shared" si="5"/>
        <v>0</v>
      </c>
      <c r="AT29" s="192">
        <f t="shared" si="5"/>
        <v>0</v>
      </c>
      <c r="AU29" s="192">
        <f t="shared" si="5"/>
        <v>0</v>
      </c>
      <c r="AV29" s="192">
        <f t="shared" si="5"/>
        <v>0</v>
      </c>
      <c r="AW29" s="192">
        <f t="shared" si="5"/>
        <v>0</v>
      </c>
      <c r="AX29" s="192">
        <f t="shared" si="5"/>
        <v>0</v>
      </c>
      <c r="AY29" s="192">
        <f t="shared" si="5"/>
        <v>0</v>
      </c>
      <c r="AZ29" s="192">
        <f t="shared" si="5"/>
        <v>0</v>
      </c>
      <c r="BA29" s="192">
        <f t="shared" si="5"/>
        <v>0</v>
      </c>
      <c r="BB29" s="192">
        <f t="shared" si="5"/>
        <v>0</v>
      </c>
      <c r="BC29" s="192">
        <f t="shared" si="5"/>
        <v>0</v>
      </c>
      <c r="BD29" s="192">
        <f t="shared" si="5"/>
        <v>0</v>
      </c>
      <c r="BE29" s="192">
        <f t="shared" si="5"/>
        <v>0</v>
      </c>
      <c r="BF29" s="192">
        <f t="shared" si="5"/>
        <v>0</v>
      </c>
      <c r="BG29" s="192">
        <f t="shared" si="5"/>
        <v>0</v>
      </c>
      <c r="BH29" s="192">
        <f t="shared" si="5"/>
        <v>0</v>
      </c>
      <c r="BI29" s="192">
        <f t="shared" si="5"/>
        <v>0</v>
      </c>
      <c r="BJ29" s="192">
        <f t="shared" si="5"/>
        <v>0</v>
      </c>
      <c r="BK29" s="159"/>
    </row>
    <row r="30" ht="15.75" customHeight="1">
      <c r="A30" s="1"/>
      <c r="B30" s="184" t="s">
        <v>141</v>
      </c>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7"/>
      <c r="BK30" s="159"/>
    </row>
    <row r="31" ht="15.75" customHeight="1">
      <c r="A31" s="1"/>
      <c r="B31" s="184" t="s">
        <v>142</v>
      </c>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159"/>
    </row>
    <row r="32" ht="15.75" customHeight="1">
      <c r="A32" s="1"/>
      <c r="B32" s="184" t="s">
        <v>143</v>
      </c>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159"/>
    </row>
    <row r="33" ht="15.75" customHeight="1">
      <c r="A33" s="1"/>
      <c r="B33" s="184" t="s">
        <v>144</v>
      </c>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159"/>
    </row>
    <row r="34" ht="15.75" customHeight="1">
      <c r="A34" s="1"/>
      <c r="B34" s="222" t="s">
        <v>145</v>
      </c>
      <c r="C34" s="192">
        <f t="shared" ref="C34:BJ34" si="6">SUM(C35:C38)</f>
        <v>0</v>
      </c>
      <c r="D34" s="192">
        <f t="shared" si="6"/>
        <v>0</v>
      </c>
      <c r="E34" s="192">
        <f t="shared" si="6"/>
        <v>0</v>
      </c>
      <c r="F34" s="192">
        <f t="shared" si="6"/>
        <v>0</v>
      </c>
      <c r="G34" s="192">
        <f t="shared" si="6"/>
        <v>0</v>
      </c>
      <c r="H34" s="192">
        <f t="shared" si="6"/>
        <v>0</v>
      </c>
      <c r="I34" s="192">
        <f t="shared" si="6"/>
        <v>0</v>
      </c>
      <c r="J34" s="192">
        <f t="shared" si="6"/>
        <v>0</v>
      </c>
      <c r="K34" s="192">
        <f t="shared" si="6"/>
        <v>0</v>
      </c>
      <c r="L34" s="192">
        <f t="shared" si="6"/>
        <v>0</v>
      </c>
      <c r="M34" s="192">
        <f t="shared" si="6"/>
        <v>0</v>
      </c>
      <c r="N34" s="192">
        <f t="shared" si="6"/>
        <v>0</v>
      </c>
      <c r="O34" s="192">
        <f t="shared" si="6"/>
        <v>0</v>
      </c>
      <c r="P34" s="192">
        <f t="shared" si="6"/>
        <v>0</v>
      </c>
      <c r="Q34" s="192">
        <f t="shared" si="6"/>
        <v>0</v>
      </c>
      <c r="R34" s="192">
        <f t="shared" si="6"/>
        <v>0</v>
      </c>
      <c r="S34" s="192">
        <f t="shared" si="6"/>
        <v>0</v>
      </c>
      <c r="T34" s="192">
        <f t="shared" si="6"/>
        <v>0</v>
      </c>
      <c r="U34" s="192">
        <f t="shared" si="6"/>
        <v>0</v>
      </c>
      <c r="V34" s="192">
        <f t="shared" si="6"/>
        <v>0</v>
      </c>
      <c r="W34" s="192">
        <f t="shared" si="6"/>
        <v>0</v>
      </c>
      <c r="X34" s="192">
        <f t="shared" si="6"/>
        <v>0</v>
      </c>
      <c r="Y34" s="192">
        <f t="shared" si="6"/>
        <v>0</v>
      </c>
      <c r="Z34" s="192">
        <f t="shared" si="6"/>
        <v>0</v>
      </c>
      <c r="AA34" s="192">
        <f t="shared" si="6"/>
        <v>0</v>
      </c>
      <c r="AB34" s="192">
        <f t="shared" si="6"/>
        <v>0</v>
      </c>
      <c r="AC34" s="192">
        <f t="shared" si="6"/>
        <v>0</v>
      </c>
      <c r="AD34" s="192">
        <f t="shared" si="6"/>
        <v>0</v>
      </c>
      <c r="AE34" s="192">
        <f t="shared" si="6"/>
        <v>0</v>
      </c>
      <c r="AF34" s="192">
        <f t="shared" si="6"/>
        <v>0</v>
      </c>
      <c r="AG34" s="192">
        <f t="shared" si="6"/>
        <v>0</v>
      </c>
      <c r="AH34" s="192">
        <f t="shared" si="6"/>
        <v>0</v>
      </c>
      <c r="AI34" s="192">
        <f t="shared" si="6"/>
        <v>0</v>
      </c>
      <c r="AJ34" s="192">
        <f t="shared" si="6"/>
        <v>0</v>
      </c>
      <c r="AK34" s="192">
        <f t="shared" si="6"/>
        <v>0</v>
      </c>
      <c r="AL34" s="192">
        <f t="shared" si="6"/>
        <v>0</v>
      </c>
      <c r="AM34" s="192">
        <f t="shared" si="6"/>
        <v>0</v>
      </c>
      <c r="AN34" s="192">
        <f t="shared" si="6"/>
        <v>0</v>
      </c>
      <c r="AO34" s="192">
        <f t="shared" si="6"/>
        <v>0</v>
      </c>
      <c r="AP34" s="192">
        <f t="shared" si="6"/>
        <v>0</v>
      </c>
      <c r="AQ34" s="192">
        <f t="shared" si="6"/>
        <v>0</v>
      </c>
      <c r="AR34" s="192">
        <f t="shared" si="6"/>
        <v>0</v>
      </c>
      <c r="AS34" s="192">
        <f t="shared" si="6"/>
        <v>0</v>
      </c>
      <c r="AT34" s="192">
        <f t="shared" si="6"/>
        <v>0</v>
      </c>
      <c r="AU34" s="192">
        <f t="shared" si="6"/>
        <v>0</v>
      </c>
      <c r="AV34" s="192">
        <f t="shared" si="6"/>
        <v>0</v>
      </c>
      <c r="AW34" s="192">
        <f t="shared" si="6"/>
        <v>0</v>
      </c>
      <c r="AX34" s="192">
        <f t="shared" si="6"/>
        <v>0</v>
      </c>
      <c r="AY34" s="192">
        <f t="shared" si="6"/>
        <v>0</v>
      </c>
      <c r="AZ34" s="192">
        <f t="shared" si="6"/>
        <v>0</v>
      </c>
      <c r="BA34" s="192">
        <f t="shared" si="6"/>
        <v>0</v>
      </c>
      <c r="BB34" s="192">
        <f t="shared" si="6"/>
        <v>0</v>
      </c>
      <c r="BC34" s="192">
        <f t="shared" si="6"/>
        <v>0</v>
      </c>
      <c r="BD34" s="192">
        <f t="shared" si="6"/>
        <v>0</v>
      </c>
      <c r="BE34" s="192">
        <f t="shared" si="6"/>
        <v>0</v>
      </c>
      <c r="BF34" s="192">
        <f t="shared" si="6"/>
        <v>0</v>
      </c>
      <c r="BG34" s="192">
        <f t="shared" si="6"/>
        <v>0</v>
      </c>
      <c r="BH34" s="192">
        <f t="shared" si="6"/>
        <v>0</v>
      </c>
      <c r="BI34" s="192">
        <f t="shared" si="6"/>
        <v>0</v>
      </c>
      <c r="BJ34" s="192">
        <f t="shared" si="6"/>
        <v>0</v>
      </c>
      <c r="BK34" s="159"/>
    </row>
    <row r="35" ht="15.75" customHeight="1">
      <c r="A35" s="1"/>
      <c r="B35" s="184" t="s">
        <v>146</v>
      </c>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159"/>
    </row>
    <row r="36" ht="15.75" customHeight="1">
      <c r="A36" s="1"/>
      <c r="B36" s="184" t="s">
        <v>147</v>
      </c>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159"/>
    </row>
    <row r="37" ht="15.75" customHeight="1">
      <c r="A37" s="1"/>
      <c r="B37" s="184" t="s">
        <v>148</v>
      </c>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159"/>
    </row>
    <row r="38" ht="15.75" customHeight="1">
      <c r="A38" s="1"/>
      <c r="B38" s="184" t="s">
        <v>149</v>
      </c>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159"/>
    </row>
    <row r="39" ht="15.75" customHeight="1">
      <c r="A39" s="1"/>
      <c r="B39" s="196"/>
      <c r="C39" s="226"/>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159"/>
    </row>
    <row r="40" ht="15.75" customHeight="1">
      <c r="A40" s="1"/>
      <c r="B40" s="222" t="s">
        <v>150</v>
      </c>
      <c r="C40" s="192">
        <f t="shared" ref="C40:BJ40" si="7">SUM(C15:C17)+SUM(C20:C23)+C24+C29+C34</f>
        <v>0</v>
      </c>
      <c r="D40" s="192">
        <f t="shared" si="7"/>
        <v>731376.5396</v>
      </c>
      <c r="E40" s="192">
        <f t="shared" si="7"/>
        <v>2771376.54</v>
      </c>
      <c r="F40" s="192">
        <f t="shared" si="7"/>
        <v>4971376.54</v>
      </c>
      <c r="G40" s="192">
        <f t="shared" si="7"/>
        <v>8731376.54</v>
      </c>
      <c r="H40" s="192">
        <f t="shared" si="7"/>
        <v>27396376.54</v>
      </c>
      <c r="I40" s="192">
        <f t="shared" si="7"/>
        <v>40791376.54</v>
      </c>
      <c r="J40" s="192">
        <f t="shared" si="7"/>
        <v>47319376.54</v>
      </c>
      <c r="K40" s="192">
        <f t="shared" si="7"/>
        <v>54570176.54</v>
      </c>
      <c r="L40" s="192">
        <f t="shared" si="7"/>
        <v>55846056.54</v>
      </c>
      <c r="M40" s="192">
        <f t="shared" si="7"/>
        <v>65149524.54</v>
      </c>
      <c r="N40" s="192">
        <f t="shared" si="7"/>
        <v>66983339.34</v>
      </c>
      <c r="O40" s="192">
        <f t="shared" si="7"/>
        <v>86670535.62</v>
      </c>
      <c r="P40" s="192">
        <f t="shared" si="7"/>
        <v>98703025.37</v>
      </c>
      <c r="Q40" s="192">
        <f t="shared" si="7"/>
        <v>108745332.5</v>
      </c>
      <c r="R40" s="192">
        <f t="shared" si="7"/>
        <v>114798216.5</v>
      </c>
      <c r="S40" s="192">
        <f t="shared" si="7"/>
        <v>120239321.4</v>
      </c>
      <c r="T40" s="192">
        <f t="shared" si="7"/>
        <v>129165702.5</v>
      </c>
      <c r="U40" s="192">
        <f t="shared" si="7"/>
        <v>136198679</v>
      </c>
      <c r="V40" s="192">
        <f t="shared" si="7"/>
        <v>146489899.5</v>
      </c>
      <c r="W40" s="192">
        <f t="shared" si="7"/>
        <v>158228925.2</v>
      </c>
      <c r="X40" s="192">
        <f t="shared" si="7"/>
        <v>168152707.3</v>
      </c>
      <c r="Y40" s="192">
        <f t="shared" si="7"/>
        <v>179057435</v>
      </c>
      <c r="Z40" s="192">
        <f t="shared" si="7"/>
        <v>193313344.5</v>
      </c>
      <c r="AA40" s="192">
        <f t="shared" si="7"/>
        <v>218773231.5</v>
      </c>
      <c r="AB40" s="192">
        <f t="shared" si="7"/>
        <v>241683707.5</v>
      </c>
      <c r="AC40" s="192">
        <f t="shared" si="7"/>
        <v>258661655.9</v>
      </c>
      <c r="AD40" s="192">
        <f t="shared" si="7"/>
        <v>281259091.3</v>
      </c>
      <c r="AE40" s="192">
        <f t="shared" si="7"/>
        <v>309505885.6</v>
      </c>
      <c r="AF40" s="192">
        <f t="shared" si="7"/>
        <v>344814378.5</v>
      </c>
      <c r="AG40" s="192">
        <f t="shared" si="7"/>
        <v>388949994.6</v>
      </c>
      <c r="AH40" s="192">
        <f t="shared" si="7"/>
        <v>444119514.7</v>
      </c>
      <c r="AI40" s="192">
        <f t="shared" si="7"/>
        <v>513081414.9</v>
      </c>
      <c r="AJ40" s="192">
        <f t="shared" si="7"/>
        <v>599283790</v>
      </c>
      <c r="AK40" s="192">
        <f t="shared" si="7"/>
        <v>707036759</v>
      </c>
      <c r="AL40" s="192">
        <f t="shared" si="7"/>
        <v>427502038.4</v>
      </c>
      <c r="AM40" s="192">
        <f t="shared" si="7"/>
        <v>504271914.1</v>
      </c>
      <c r="AN40" s="192">
        <f t="shared" si="7"/>
        <v>526954166.7</v>
      </c>
      <c r="AO40" s="192">
        <f t="shared" si="7"/>
        <v>526954166.7</v>
      </c>
      <c r="AP40" s="192">
        <f t="shared" si="7"/>
        <v>580954166.7</v>
      </c>
      <c r="AQ40" s="192">
        <f t="shared" si="7"/>
        <v>589954166.7</v>
      </c>
      <c r="AR40" s="192">
        <f t="shared" si="7"/>
        <v>589954166.7</v>
      </c>
      <c r="AS40" s="192">
        <f t="shared" si="7"/>
        <v>715954166.7</v>
      </c>
      <c r="AT40" s="192">
        <f t="shared" si="7"/>
        <v>736954166.7</v>
      </c>
      <c r="AU40" s="192">
        <f t="shared" si="7"/>
        <v>736954166.7</v>
      </c>
      <c r="AV40" s="192">
        <f t="shared" si="7"/>
        <v>790954166.7</v>
      </c>
      <c r="AW40" s="192">
        <f t="shared" si="7"/>
        <v>799954166.7</v>
      </c>
      <c r="AX40" s="192">
        <f t="shared" si="7"/>
        <v>799954166.7</v>
      </c>
      <c r="AY40" s="192">
        <f t="shared" si="7"/>
        <v>1039954167</v>
      </c>
      <c r="AZ40" s="192">
        <f t="shared" si="7"/>
        <v>1083531667</v>
      </c>
      <c r="BA40" s="192">
        <f t="shared" si="7"/>
        <v>1083531667</v>
      </c>
      <c r="BB40" s="192">
        <f t="shared" si="7"/>
        <v>1083531667</v>
      </c>
      <c r="BC40" s="192">
        <f t="shared" si="7"/>
        <v>1083531667</v>
      </c>
      <c r="BD40" s="192">
        <f t="shared" si="7"/>
        <v>1083531667</v>
      </c>
      <c r="BE40" s="192">
        <f t="shared" si="7"/>
        <v>1323531667</v>
      </c>
      <c r="BF40" s="192">
        <f t="shared" si="7"/>
        <v>1363531667</v>
      </c>
      <c r="BG40" s="192">
        <f t="shared" si="7"/>
        <v>1363531667</v>
      </c>
      <c r="BH40" s="192">
        <f t="shared" si="7"/>
        <v>1363531667</v>
      </c>
      <c r="BI40" s="192">
        <f t="shared" si="7"/>
        <v>1363531667</v>
      </c>
      <c r="BJ40" s="192">
        <f t="shared" si="7"/>
        <v>1363531667</v>
      </c>
      <c r="BK40" s="159"/>
    </row>
    <row r="41" ht="15.75" customHeight="1">
      <c r="A41" s="1"/>
      <c r="B41" s="159"/>
      <c r="C41" s="159"/>
      <c r="D41" s="227"/>
      <c r="E41" s="159"/>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59"/>
      <c r="AT41" s="159"/>
      <c r="AU41" s="159"/>
      <c r="AV41" s="159"/>
      <c r="AW41" s="159"/>
      <c r="AX41" s="159"/>
      <c r="AY41" s="159"/>
      <c r="AZ41" s="159"/>
      <c r="BA41" s="159"/>
      <c r="BB41" s="159"/>
      <c r="BC41" s="159"/>
      <c r="BD41" s="159"/>
      <c r="BE41" s="159"/>
      <c r="BF41" s="159"/>
      <c r="BG41" s="159"/>
      <c r="BH41" s="159"/>
      <c r="BI41" s="159"/>
      <c r="BJ41" s="159"/>
      <c r="BK41" s="159"/>
    </row>
    <row r="42" ht="15.75" customHeight="1">
      <c r="A42" s="1"/>
      <c r="B42" s="223" t="s">
        <v>151</v>
      </c>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9"/>
      <c r="BK42" s="159"/>
    </row>
    <row r="43" ht="15.75" customHeight="1">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row>
    <row r="44" ht="15.75" customHeight="1">
      <c r="B44" s="223" t="s">
        <v>126</v>
      </c>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9"/>
      <c r="BK44" s="159"/>
    </row>
    <row r="45" ht="15.75" customHeight="1">
      <c r="A45" s="1"/>
      <c r="B45" s="224" t="s">
        <v>152</v>
      </c>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8"/>
      <c r="AY45" s="228"/>
      <c r="AZ45" s="228"/>
      <c r="BA45" s="228"/>
      <c r="BB45" s="228"/>
      <c r="BC45" s="228"/>
      <c r="BD45" s="228"/>
      <c r="BE45" s="228"/>
      <c r="BF45" s="228"/>
      <c r="BG45" s="228"/>
      <c r="BH45" s="228"/>
      <c r="BI45" s="228"/>
      <c r="BJ45" s="228"/>
      <c r="BK45" s="159"/>
    </row>
    <row r="46" ht="15.75" customHeight="1">
      <c r="B46" s="224" t="s">
        <v>153</v>
      </c>
      <c r="C46" s="191">
        <f>'Charges variables'!C22</f>
        <v>0</v>
      </c>
      <c r="D46" s="191">
        <f>'Charges variables'!D22</f>
        <v>0</v>
      </c>
      <c r="E46" s="191">
        <f>'Charges variables'!E22</f>
        <v>1700000</v>
      </c>
      <c r="F46" s="191">
        <f>'Charges variables'!F22</f>
        <v>3250000</v>
      </c>
      <c r="G46" s="191">
        <f>'Charges variables'!G22</f>
        <v>6125000</v>
      </c>
      <c r="H46" s="191">
        <f>'Charges variables'!H22</f>
        <v>21200000</v>
      </c>
      <c r="I46" s="191">
        <f>'Charges variables'!I22</f>
        <v>28850000</v>
      </c>
      <c r="J46" s="191">
        <f>'Charges variables'!J22</f>
        <v>34015000</v>
      </c>
      <c r="K46" s="191">
        <f>'Charges variables'!K22</f>
        <v>39196500</v>
      </c>
      <c r="L46" s="191">
        <f>'Charges variables'!L22</f>
        <v>39396150</v>
      </c>
      <c r="M46" s="191">
        <f>'Charges variables'!M22</f>
        <v>47115765</v>
      </c>
      <c r="N46" s="191">
        <f>'Charges variables'!N22</f>
        <v>47357341.5</v>
      </c>
      <c r="O46" s="191">
        <f>'Charges variables'!O22</f>
        <v>63723075.65</v>
      </c>
      <c r="P46" s="191">
        <f>'Charges variables'!P22</f>
        <v>69453844.56</v>
      </c>
      <c r="Q46" s="191">
        <f>'Charges variables'!Q22</f>
        <v>77867305.7</v>
      </c>
      <c r="R46" s="191">
        <f>'Charges variables'!R22</f>
        <v>81509132.13</v>
      </c>
      <c r="S46" s="191">
        <f>'Charges variables'!S22</f>
        <v>85436415.16</v>
      </c>
      <c r="T46" s="191">
        <f>'Charges variables'!T22</f>
        <v>92220518.95</v>
      </c>
      <c r="U46" s="191">
        <f>'Charges variables'!U22</f>
        <v>96950648.69</v>
      </c>
      <c r="V46" s="191">
        <f>'Charges variables'!V22</f>
        <v>104738310.9</v>
      </c>
      <c r="W46" s="191">
        <f>'Charges variables'!W22</f>
        <v>113222888.6</v>
      </c>
      <c r="X46" s="191">
        <f>'Charges variables'!X22</f>
        <v>120078610.7</v>
      </c>
      <c r="Y46" s="191">
        <f>'Charges variables'!Y22</f>
        <v>128023263.4</v>
      </c>
      <c r="Z46" s="191">
        <f>'Charges variables'!Z22</f>
        <v>138579079.3</v>
      </c>
      <c r="AA46" s="191">
        <f>'Charges variables'!AA22</f>
        <v>158036349.1</v>
      </c>
      <c r="AB46" s="191">
        <f>'Charges variables'!AB22</f>
        <v>171170436.3</v>
      </c>
      <c r="AC46" s="191">
        <f>'Charges variables'!AC22</f>
        <v>184463045.4</v>
      </c>
      <c r="AD46" s="191">
        <f>'Charges variables'!AD22</f>
        <v>201078806.8</v>
      </c>
      <c r="AE46" s="191">
        <f>'Charges variables'!AE22</f>
        <v>221848508.5</v>
      </c>
      <c r="AF46" s="191">
        <f>'Charges variables'!AF22</f>
        <v>247810635.6</v>
      </c>
      <c r="AG46" s="191">
        <f>'Charges variables'!AG22</f>
        <v>280263294.5</v>
      </c>
      <c r="AH46" s="191">
        <f>'Charges variables'!AH22</f>
        <v>320829118.1</v>
      </c>
      <c r="AI46" s="191">
        <f>'Charges variables'!AI22</f>
        <v>371536397.6</v>
      </c>
      <c r="AJ46" s="191">
        <f>'Charges variables'!AJ22</f>
        <v>434920497</v>
      </c>
      <c r="AK46" s="191">
        <f>'Charges variables'!AK22</f>
        <v>514150621.3</v>
      </c>
      <c r="AL46" s="191">
        <f>'Charges variables'!AL22</f>
        <v>268000000</v>
      </c>
      <c r="AM46" s="191">
        <f>'Charges variables'!AM22</f>
        <v>373000000</v>
      </c>
      <c r="AN46" s="191">
        <f>'Charges variables'!AN22</f>
        <v>373000000</v>
      </c>
      <c r="AO46" s="191">
        <f>'Charges variables'!AO22</f>
        <v>373000000</v>
      </c>
      <c r="AP46" s="191">
        <f>'Charges variables'!AP22</f>
        <v>418000000</v>
      </c>
      <c r="AQ46" s="191">
        <f>'Charges variables'!AQ22</f>
        <v>418000000</v>
      </c>
      <c r="AR46" s="191">
        <f>'Charges variables'!AR22</f>
        <v>418000000</v>
      </c>
      <c r="AS46" s="191">
        <f>'Charges variables'!AS22</f>
        <v>523000000</v>
      </c>
      <c r="AT46" s="191">
        <f>'Charges variables'!AT22</f>
        <v>523000000</v>
      </c>
      <c r="AU46" s="191">
        <f>'Charges variables'!AU22</f>
        <v>523000000</v>
      </c>
      <c r="AV46" s="191">
        <f>'Charges variables'!AV22</f>
        <v>568000000</v>
      </c>
      <c r="AW46" s="191">
        <f>'Charges variables'!AW22</f>
        <v>568000000</v>
      </c>
      <c r="AX46" s="191">
        <f>'Charges variables'!AX22</f>
        <v>568000000</v>
      </c>
      <c r="AY46" s="191">
        <f>'Charges variables'!AY22</f>
        <v>768000000</v>
      </c>
      <c r="AZ46" s="191">
        <f>'Charges variables'!AZ22</f>
        <v>768000000</v>
      </c>
      <c r="BA46" s="191">
        <f>'Charges variables'!BA22</f>
        <v>768000000</v>
      </c>
      <c r="BB46" s="191">
        <f>'Charges variables'!BB22</f>
        <v>768000000</v>
      </c>
      <c r="BC46" s="191">
        <f>'Charges variables'!BC22</f>
        <v>768000000</v>
      </c>
      <c r="BD46" s="191">
        <f>'Charges variables'!BD22</f>
        <v>768000000</v>
      </c>
      <c r="BE46" s="191">
        <f>'Charges variables'!BE22</f>
        <v>968000000</v>
      </c>
      <c r="BF46" s="191">
        <f>'Charges variables'!BF22</f>
        <v>968000000</v>
      </c>
      <c r="BG46" s="191">
        <f>'Charges variables'!BG22</f>
        <v>968000000</v>
      </c>
      <c r="BH46" s="191">
        <f>'Charges variables'!BH22</f>
        <v>968000000</v>
      </c>
      <c r="BI46" s="191">
        <f>'Charges variables'!BI22</f>
        <v>968000000</v>
      </c>
      <c r="BJ46" s="191">
        <f>'Charges variables'!BJ22</f>
        <v>968000000</v>
      </c>
      <c r="BK46" s="159"/>
    </row>
    <row r="47" ht="15.75" customHeight="1">
      <c r="B47" s="224" t="s">
        <v>154</v>
      </c>
      <c r="C47" s="191">
        <f>'Charges externes'!I29</f>
        <v>3656882.698</v>
      </c>
      <c r="D47" s="191">
        <f>'Charges externes'!J29</f>
        <v>3656882.698</v>
      </c>
      <c r="E47" s="191">
        <f>'Charges externes'!K29</f>
        <v>3656882.698</v>
      </c>
      <c r="F47" s="191">
        <f>'Charges externes'!L29</f>
        <v>3656882.698</v>
      </c>
      <c r="G47" s="191">
        <f>'Charges externes'!M29</f>
        <v>3656882.698</v>
      </c>
      <c r="H47" s="191">
        <f>'Charges externes'!N29</f>
        <v>3656882.698</v>
      </c>
      <c r="I47" s="191">
        <f>'Charges externes'!O29</f>
        <v>3656882.698</v>
      </c>
      <c r="J47" s="191">
        <f>'Charges externes'!P29</f>
        <v>3656882.698</v>
      </c>
      <c r="K47" s="191">
        <f>'Charges externes'!Q29</f>
        <v>3656882.698</v>
      </c>
      <c r="L47" s="191">
        <f>'Charges externes'!R29</f>
        <v>3656882.698</v>
      </c>
      <c r="M47" s="191">
        <f>'Charges externes'!S29</f>
        <v>3656882.698</v>
      </c>
      <c r="N47" s="191">
        <f>'Charges externes'!T29</f>
        <v>3656882.698</v>
      </c>
      <c r="O47" s="191">
        <f>'Charges externes'!U29</f>
        <v>7068983.823</v>
      </c>
      <c r="P47" s="191">
        <f>'Charges externes'!V29</f>
        <v>7068983.823</v>
      </c>
      <c r="Q47" s="191">
        <f>'Charges externes'!W29</f>
        <v>7068983.823</v>
      </c>
      <c r="R47" s="191">
        <f>'Charges externes'!X29</f>
        <v>7068983.823</v>
      </c>
      <c r="S47" s="191">
        <f>'Charges externes'!Y29</f>
        <v>7068983.823</v>
      </c>
      <c r="T47" s="191">
        <f>'Charges externes'!Z29</f>
        <v>7068983.823</v>
      </c>
      <c r="U47" s="191">
        <f>'Charges externes'!AA29</f>
        <v>7068983.823</v>
      </c>
      <c r="V47" s="191">
        <f>'Charges externes'!AB29</f>
        <v>7068983.823</v>
      </c>
      <c r="W47" s="191">
        <f>'Charges externes'!AC29</f>
        <v>7068983.823</v>
      </c>
      <c r="X47" s="191">
        <f>'Charges externes'!AD29</f>
        <v>7068983.823</v>
      </c>
      <c r="Y47" s="191">
        <f>'Charges externes'!AE29</f>
        <v>7068983.823</v>
      </c>
      <c r="Z47" s="191">
        <f>'Charges externes'!AF29</f>
        <v>7068983.823</v>
      </c>
      <c r="AA47" s="191">
        <f>'Charges externes'!AG29</f>
        <v>15359570.58</v>
      </c>
      <c r="AB47" s="191">
        <f>'Charges externes'!AH29</f>
        <v>15359570.58</v>
      </c>
      <c r="AC47" s="191">
        <f>'Charges externes'!AI29</f>
        <v>15359570.58</v>
      </c>
      <c r="AD47" s="191">
        <f>'Charges externes'!AJ29</f>
        <v>15359570.58</v>
      </c>
      <c r="AE47" s="191">
        <f>'Charges externes'!AK29</f>
        <v>15359570.58</v>
      </c>
      <c r="AF47" s="191">
        <f>'Charges externes'!AL29</f>
        <v>15359570.58</v>
      </c>
      <c r="AG47" s="191">
        <f>'Charges externes'!AM29</f>
        <v>15359570.58</v>
      </c>
      <c r="AH47" s="191">
        <f>'Charges externes'!AN29</f>
        <v>15359570.58</v>
      </c>
      <c r="AI47" s="191">
        <f>'Charges externes'!AO29</f>
        <v>15359570.58</v>
      </c>
      <c r="AJ47" s="191">
        <f>'Charges externes'!AP29</f>
        <v>15359570.58</v>
      </c>
      <c r="AK47" s="191">
        <f>'Charges externes'!AQ29</f>
        <v>15359570.58</v>
      </c>
      <c r="AL47" s="191">
        <f>'Charges externes'!AR29</f>
        <v>15359570.58</v>
      </c>
      <c r="AM47" s="191">
        <f>'Charges externes'!AS29</f>
        <v>23770833.33</v>
      </c>
      <c r="AN47" s="191">
        <f>'Charges externes'!AT29</f>
        <v>23770833.33</v>
      </c>
      <c r="AO47" s="191">
        <f>'Charges externes'!AU29</f>
        <v>23770833.33</v>
      </c>
      <c r="AP47" s="191">
        <f>'Charges externes'!AV29</f>
        <v>23770833.33</v>
      </c>
      <c r="AQ47" s="191">
        <f>'Charges externes'!AW29</f>
        <v>23770833.33</v>
      </c>
      <c r="AR47" s="191">
        <f>'Charges externes'!AX29</f>
        <v>23770833.33</v>
      </c>
      <c r="AS47" s="191">
        <f>'Charges externes'!AY29</f>
        <v>23770833.33</v>
      </c>
      <c r="AT47" s="191">
        <f>'Charges externes'!AZ29</f>
        <v>23770833.33</v>
      </c>
      <c r="AU47" s="191">
        <f>'Charges externes'!BA29</f>
        <v>23770833.33</v>
      </c>
      <c r="AV47" s="191">
        <f>'Charges externes'!BB29</f>
        <v>23770833.33</v>
      </c>
      <c r="AW47" s="191">
        <f>'Charges externes'!BC29</f>
        <v>23770833.33</v>
      </c>
      <c r="AX47" s="191">
        <f>'Charges externes'!BD29</f>
        <v>23770833.33</v>
      </c>
      <c r="AY47" s="191">
        <f>'Charges externes'!BE29</f>
        <v>41658333.33</v>
      </c>
      <c r="AZ47" s="191">
        <f>'Charges externes'!BF29</f>
        <v>41658333.33</v>
      </c>
      <c r="BA47" s="191">
        <f>'Charges externes'!BG29</f>
        <v>41658333.33</v>
      </c>
      <c r="BB47" s="191">
        <f>'Charges externes'!BH29</f>
        <v>41658333.33</v>
      </c>
      <c r="BC47" s="191">
        <f>'Charges externes'!BI29</f>
        <v>41658333.33</v>
      </c>
      <c r="BD47" s="191">
        <f>'Charges externes'!BJ29</f>
        <v>41658333.33</v>
      </c>
      <c r="BE47" s="191">
        <f>'Charges externes'!BK29</f>
        <v>41658333.33</v>
      </c>
      <c r="BF47" s="191">
        <f>'Charges externes'!BL29</f>
        <v>41658333.33</v>
      </c>
      <c r="BG47" s="191">
        <f>'Charges externes'!BM29</f>
        <v>41658333.33</v>
      </c>
      <c r="BH47" s="191">
        <f>'Charges externes'!BN29</f>
        <v>41658333.33</v>
      </c>
      <c r="BI47" s="191">
        <f>'Charges externes'!BO29</f>
        <v>41658333.33</v>
      </c>
      <c r="BJ47" s="191">
        <f>'Charges externes'!BP29</f>
        <v>41658333.33</v>
      </c>
      <c r="BK47" s="159"/>
    </row>
    <row r="48" ht="15.75" customHeight="1">
      <c r="B48" s="224" t="s">
        <v>155</v>
      </c>
      <c r="C48" s="191">
        <f>TVA!C24</f>
        <v>731376.5396</v>
      </c>
      <c r="D48" s="191">
        <f>TVA!D24</f>
        <v>731376.5396</v>
      </c>
      <c r="E48" s="191">
        <f>TVA!E24</f>
        <v>1071376.54</v>
      </c>
      <c r="F48" s="191">
        <f>TVA!F24</f>
        <v>1381376.54</v>
      </c>
      <c r="G48" s="191">
        <f>TVA!G24</f>
        <v>1956376.54</v>
      </c>
      <c r="H48" s="191">
        <f>TVA!H24</f>
        <v>6171376.54</v>
      </c>
      <c r="I48" s="191">
        <f>TVA!I24</f>
        <v>6501376.54</v>
      </c>
      <c r="J48" s="191">
        <f>TVA!J24</f>
        <v>7534376.54</v>
      </c>
      <c r="K48" s="191">
        <f>TVA!K24</f>
        <v>8570676.54</v>
      </c>
      <c r="L48" s="191">
        <f>TVA!L24</f>
        <v>8610606.54</v>
      </c>
      <c r="M48" s="191">
        <f>TVA!M24</f>
        <v>10154529.54</v>
      </c>
      <c r="N48" s="191">
        <f>TVA!N24</f>
        <v>10202844.84</v>
      </c>
      <c r="O48" s="191">
        <f>TVA!O24</f>
        <v>15358411.89</v>
      </c>
      <c r="P48" s="191">
        <f>TVA!P24</f>
        <v>15304565.68</v>
      </c>
      <c r="Q48" s="191">
        <f>TVA!Q24</f>
        <v>16987257.91</v>
      </c>
      <c r="R48" s="191">
        <f>TVA!R24</f>
        <v>17715623.19</v>
      </c>
      <c r="S48" s="191">
        <f>TVA!S24</f>
        <v>18501079.8</v>
      </c>
      <c r="T48" s="191">
        <f>TVA!T24</f>
        <v>19857900.55</v>
      </c>
      <c r="U48" s="191">
        <f>TVA!U24</f>
        <v>20803926.5</v>
      </c>
      <c r="V48" s="191">
        <f>TVA!V24</f>
        <v>22361458.94</v>
      </c>
      <c r="W48" s="191">
        <f>TVA!W24</f>
        <v>24058374.48</v>
      </c>
      <c r="X48" s="191">
        <f>TVA!X24</f>
        <v>25429518.91</v>
      </c>
      <c r="Y48" s="191">
        <f>TVA!Y24</f>
        <v>27018449.44</v>
      </c>
      <c r="Z48" s="191">
        <f>TVA!Z24</f>
        <v>29129612.62</v>
      </c>
      <c r="AA48" s="191">
        <f>TVA!AA24</f>
        <v>36279183.93</v>
      </c>
      <c r="AB48" s="191">
        <f>TVA!AB24</f>
        <v>37306001.38</v>
      </c>
      <c r="AC48" s="191">
        <f>TVA!AC24</f>
        <v>39964523.2</v>
      </c>
      <c r="AD48" s="191">
        <f>TVA!AD24</f>
        <v>43287675.47</v>
      </c>
      <c r="AE48" s="191">
        <f>TVA!AE24</f>
        <v>47441615.81</v>
      </c>
      <c r="AF48" s="191">
        <f>TVA!AF24</f>
        <v>52634041.23</v>
      </c>
      <c r="AG48" s="191">
        <f>TVA!AG24</f>
        <v>59124573.01</v>
      </c>
      <c r="AH48" s="191">
        <f>TVA!AH24</f>
        <v>67237737.73</v>
      </c>
      <c r="AI48" s="191">
        <f>TVA!AI24</f>
        <v>77379193.64</v>
      </c>
      <c r="AJ48" s="191">
        <f>TVA!AJ24</f>
        <v>90056013.52</v>
      </c>
      <c r="AK48" s="191">
        <f>TVA!AK24</f>
        <v>105902038.4</v>
      </c>
      <c r="AL48" s="191">
        <f>TVA!AL24</f>
        <v>56671914.12</v>
      </c>
      <c r="AM48" s="191">
        <f>TVA!AM24</f>
        <v>79354166.67</v>
      </c>
      <c r="AN48" s="191">
        <f>TVA!AN24</f>
        <v>79354166.67</v>
      </c>
      <c r="AO48" s="191">
        <f>TVA!AO24</f>
        <v>79354166.67</v>
      </c>
      <c r="AP48" s="191">
        <f>TVA!AP24</f>
        <v>88354166.67</v>
      </c>
      <c r="AQ48" s="191">
        <f>TVA!AQ24</f>
        <v>88354166.67</v>
      </c>
      <c r="AR48" s="191">
        <f>TVA!AR24</f>
        <v>88354166.67</v>
      </c>
      <c r="AS48" s="191">
        <f>TVA!AS24</f>
        <v>109354166.7</v>
      </c>
      <c r="AT48" s="191">
        <f>TVA!AT24</f>
        <v>109354166.7</v>
      </c>
      <c r="AU48" s="191">
        <f>TVA!AU24</f>
        <v>109354166.7</v>
      </c>
      <c r="AV48" s="191">
        <f>TVA!AV24</f>
        <v>118354166.7</v>
      </c>
      <c r="AW48" s="191">
        <f>TVA!AW24</f>
        <v>118354166.7</v>
      </c>
      <c r="AX48" s="191">
        <f>TVA!AX24</f>
        <v>118354166.7</v>
      </c>
      <c r="AY48" s="191">
        <f>TVA!AY24</f>
        <v>161931666.7</v>
      </c>
      <c r="AZ48" s="191">
        <f>TVA!AZ24</f>
        <v>161931666.7</v>
      </c>
      <c r="BA48" s="191">
        <f>TVA!BA24</f>
        <v>161931666.7</v>
      </c>
      <c r="BB48" s="191">
        <f>TVA!BB24</f>
        <v>161931666.7</v>
      </c>
      <c r="BC48" s="191">
        <f>TVA!BC24</f>
        <v>161931666.7</v>
      </c>
      <c r="BD48" s="191">
        <f>TVA!BD24</f>
        <v>161931666.7</v>
      </c>
      <c r="BE48" s="191">
        <f>TVA!BE24</f>
        <v>201931666.7</v>
      </c>
      <c r="BF48" s="191">
        <f>TVA!BF24</f>
        <v>201931666.7</v>
      </c>
      <c r="BG48" s="191">
        <f>TVA!BG24</f>
        <v>201931666.7</v>
      </c>
      <c r="BH48" s="191">
        <f>TVA!BH24</f>
        <v>201931666.7</v>
      </c>
      <c r="BI48" s="191">
        <f>TVA!BI24</f>
        <v>201931666.7</v>
      </c>
      <c r="BJ48" s="191">
        <f>TVA!BJ24</f>
        <v>201931666.7</v>
      </c>
      <c r="BK48" s="159"/>
    </row>
    <row r="49" ht="15.75" customHeight="1">
      <c r="B49" s="224" t="s">
        <v>156</v>
      </c>
      <c r="C49" s="191"/>
      <c r="D49" s="191">
        <f t="shared" ref="D49:BJ49" si="8">C16</f>
        <v>0</v>
      </c>
      <c r="E49" s="191">
        <f t="shared" si="8"/>
        <v>0</v>
      </c>
      <c r="F49" s="191">
        <f t="shared" si="8"/>
        <v>340000</v>
      </c>
      <c r="G49" s="191">
        <f t="shared" si="8"/>
        <v>650000</v>
      </c>
      <c r="H49" s="191">
        <f t="shared" si="8"/>
        <v>1225000</v>
      </c>
      <c r="I49" s="191">
        <f t="shared" si="8"/>
        <v>4240000</v>
      </c>
      <c r="J49" s="191">
        <f t="shared" si="8"/>
        <v>5770000</v>
      </c>
      <c r="K49" s="191">
        <f t="shared" si="8"/>
        <v>6803000</v>
      </c>
      <c r="L49" s="191">
        <f t="shared" si="8"/>
        <v>7839300</v>
      </c>
      <c r="M49" s="191">
        <f t="shared" si="8"/>
        <v>7879230</v>
      </c>
      <c r="N49" s="191">
        <f t="shared" si="8"/>
        <v>9423153</v>
      </c>
      <c r="O49" s="191">
        <f t="shared" si="8"/>
        <v>9471468.3</v>
      </c>
      <c r="P49" s="191">
        <f t="shared" si="8"/>
        <v>12744615.13</v>
      </c>
      <c r="Q49" s="191">
        <f t="shared" si="8"/>
        <v>13890768.91</v>
      </c>
      <c r="R49" s="191">
        <f t="shared" si="8"/>
        <v>15573461.14</v>
      </c>
      <c r="S49" s="191">
        <f t="shared" si="8"/>
        <v>16301826.43</v>
      </c>
      <c r="T49" s="191">
        <f t="shared" si="8"/>
        <v>17087283.03</v>
      </c>
      <c r="U49" s="191">
        <f t="shared" si="8"/>
        <v>18444103.79</v>
      </c>
      <c r="V49" s="191">
        <f t="shared" si="8"/>
        <v>19390129.74</v>
      </c>
      <c r="W49" s="191">
        <f t="shared" si="8"/>
        <v>20947662.17</v>
      </c>
      <c r="X49" s="191">
        <f t="shared" si="8"/>
        <v>22644577.72</v>
      </c>
      <c r="Y49" s="191">
        <f t="shared" si="8"/>
        <v>24015722.14</v>
      </c>
      <c r="Z49" s="191">
        <f t="shared" si="8"/>
        <v>25604652.68</v>
      </c>
      <c r="AA49" s="191">
        <f t="shared" si="8"/>
        <v>27715815.85</v>
      </c>
      <c r="AB49" s="191">
        <f t="shared" si="8"/>
        <v>31607269.81</v>
      </c>
      <c r="AC49" s="191">
        <f t="shared" si="8"/>
        <v>34234087.27</v>
      </c>
      <c r="AD49" s="191">
        <f t="shared" si="8"/>
        <v>36892609.08</v>
      </c>
      <c r="AE49" s="191">
        <f t="shared" si="8"/>
        <v>40215761.35</v>
      </c>
      <c r="AF49" s="191">
        <f t="shared" si="8"/>
        <v>44369701.69</v>
      </c>
      <c r="AG49" s="191">
        <f t="shared" si="8"/>
        <v>49562127.11</v>
      </c>
      <c r="AH49" s="191">
        <f t="shared" si="8"/>
        <v>56052658.89</v>
      </c>
      <c r="AI49" s="191">
        <f t="shared" si="8"/>
        <v>64165823.62</v>
      </c>
      <c r="AJ49" s="191">
        <f t="shared" si="8"/>
        <v>74307279.52</v>
      </c>
      <c r="AK49" s="191">
        <f t="shared" si="8"/>
        <v>86984099.4</v>
      </c>
      <c r="AL49" s="191">
        <f t="shared" si="8"/>
        <v>102830124.3</v>
      </c>
      <c r="AM49" s="191">
        <f t="shared" si="8"/>
        <v>53600000</v>
      </c>
      <c r="AN49" s="191">
        <f t="shared" si="8"/>
        <v>74600000</v>
      </c>
      <c r="AO49" s="191">
        <f t="shared" si="8"/>
        <v>74600000</v>
      </c>
      <c r="AP49" s="191">
        <f t="shared" si="8"/>
        <v>74600000</v>
      </c>
      <c r="AQ49" s="191">
        <f t="shared" si="8"/>
        <v>83600000</v>
      </c>
      <c r="AR49" s="191">
        <f t="shared" si="8"/>
        <v>83600000</v>
      </c>
      <c r="AS49" s="191">
        <f t="shared" si="8"/>
        <v>83600000</v>
      </c>
      <c r="AT49" s="191">
        <f t="shared" si="8"/>
        <v>104600000</v>
      </c>
      <c r="AU49" s="191">
        <f t="shared" si="8"/>
        <v>104600000</v>
      </c>
      <c r="AV49" s="191">
        <f t="shared" si="8"/>
        <v>104600000</v>
      </c>
      <c r="AW49" s="191">
        <f t="shared" si="8"/>
        <v>113600000</v>
      </c>
      <c r="AX49" s="191">
        <f t="shared" si="8"/>
        <v>113600000</v>
      </c>
      <c r="AY49" s="191">
        <f t="shared" si="8"/>
        <v>113600000</v>
      </c>
      <c r="AZ49" s="191">
        <f t="shared" si="8"/>
        <v>153600000</v>
      </c>
      <c r="BA49" s="191">
        <f t="shared" si="8"/>
        <v>153600000</v>
      </c>
      <c r="BB49" s="191">
        <f t="shared" si="8"/>
        <v>153600000</v>
      </c>
      <c r="BC49" s="191">
        <f t="shared" si="8"/>
        <v>153600000</v>
      </c>
      <c r="BD49" s="191">
        <f t="shared" si="8"/>
        <v>153600000</v>
      </c>
      <c r="BE49" s="191">
        <f t="shared" si="8"/>
        <v>153600000</v>
      </c>
      <c r="BF49" s="191">
        <f t="shared" si="8"/>
        <v>193600000</v>
      </c>
      <c r="BG49" s="191">
        <f t="shared" si="8"/>
        <v>193600000</v>
      </c>
      <c r="BH49" s="191">
        <f t="shared" si="8"/>
        <v>193600000</v>
      </c>
      <c r="BI49" s="191">
        <f t="shared" si="8"/>
        <v>193600000</v>
      </c>
      <c r="BJ49" s="191">
        <f t="shared" si="8"/>
        <v>193600000</v>
      </c>
      <c r="BK49" s="159"/>
    </row>
    <row r="50" ht="15.75" customHeight="1">
      <c r="B50" s="224" t="s">
        <v>157</v>
      </c>
      <c r="C50" s="191">
        <f>'Personnel - Calculs auto'!B81</f>
        <v>3094000</v>
      </c>
      <c r="D50" s="191">
        <f>'Personnel - Calculs auto'!C81</f>
        <v>3094000</v>
      </c>
      <c r="E50" s="191">
        <f>'Personnel - Calculs auto'!D81</f>
        <v>3094000</v>
      </c>
      <c r="F50" s="191">
        <f>'Personnel - Calculs auto'!E81</f>
        <v>3094000</v>
      </c>
      <c r="G50" s="191">
        <f>'Personnel - Calculs auto'!F81</f>
        <v>3094000</v>
      </c>
      <c r="H50" s="191">
        <f>'Personnel - Calculs auto'!G81</f>
        <v>4819500</v>
      </c>
      <c r="I50" s="191">
        <f>'Personnel - Calculs auto'!H81</f>
        <v>4819500</v>
      </c>
      <c r="J50" s="191">
        <f>'Personnel - Calculs auto'!I81</f>
        <v>4819500</v>
      </c>
      <c r="K50" s="191">
        <f>'Personnel - Calculs auto'!J81</f>
        <v>4819500</v>
      </c>
      <c r="L50" s="191">
        <f>'Personnel - Calculs auto'!K81</f>
        <v>4819500</v>
      </c>
      <c r="M50" s="191">
        <f>'Personnel - Calculs auto'!L81</f>
        <v>4819500</v>
      </c>
      <c r="N50" s="191">
        <f>'Personnel - Calculs auto'!M81</f>
        <v>4819500</v>
      </c>
      <c r="O50" s="191">
        <f>'Personnel - Calculs auto'!O81</f>
        <v>8726666.667</v>
      </c>
      <c r="P50" s="191">
        <f>'Personnel - Calculs auto'!P81</f>
        <v>8726666.667</v>
      </c>
      <c r="Q50" s="191">
        <f>'Personnel - Calculs auto'!Q81</f>
        <v>8726666.667</v>
      </c>
      <c r="R50" s="191">
        <f>'Personnel - Calculs auto'!R81</f>
        <v>8726666.667</v>
      </c>
      <c r="S50" s="191">
        <f>'Personnel - Calculs auto'!S81</f>
        <v>8726666.667</v>
      </c>
      <c r="T50" s="191">
        <f>'Personnel - Calculs auto'!T81</f>
        <v>9678666.667</v>
      </c>
      <c r="U50" s="191">
        <f>'Personnel - Calculs auto'!U81</f>
        <v>9678666.667</v>
      </c>
      <c r="V50" s="191">
        <f>'Personnel - Calculs auto'!V81</f>
        <v>9678666.667</v>
      </c>
      <c r="W50" s="191">
        <f>'Personnel - Calculs auto'!W81</f>
        <v>9678666.667</v>
      </c>
      <c r="X50" s="191">
        <f>'Personnel - Calculs auto'!X81</f>
        <v>9678666.667</v>
      </c>
      <c r="Y50" s="191">
        <f>'Personnel - Calculs auto'!Y81</f>
        <v>9678666.667</v>
      </c>
      <c r="Z50" s="191">
        <f>'Personnel - Calculs auto'!Z81</f>
        <v>9678666.667</v>
      </c>
      <c r="AA50" s="191">
        <f>'Personnel - Calculs auto'!$AB$81/6</f>
        <v>16798833.33</v>
      </c>
      <c r="AB50" s="191">
        <f>'Personnel - Calculs auto'!$AB$81/6</f>
        <v>16798833.33</v>
      </c>
      <c r="AC50" s="191">
        <f>'Personnel - Calculs auto'!$AB$81/6</f>
        <v>16798833.33</v>
      </c>
      <c r="AD50" s="191">
        <f>'Personnel - Calculs auto'!$AB$81/6</f>
        <v>16798833.33</v>
      </c>
      <c r="AE50" s="191">
        <f>'Personnel - Calculs auto'!$AB$81/6</f>
        <v>16798833.33</v>
      </c>
      <c r="AF50" s="191">
        <f>'Personnel - Calculs auto'!$AB$81/6</f>
        <v>16798833.33</v>
      </c>
      <c r="AG50" s="191">
        <f>'Personnel - Calculs auto'!$AC$81/6</f>
        <v>18345833.33</v>
      </c>
      <c r="AH50" s="191">
        <f>'Personnel - Calculs auto'!$AC$81/6</f>
        <v>18345833.33</v>
      </c>
      <c r="AI50" s="191">
        <f>'Personnel - Calculs auto'!$AC$81/6</f>
        <v>18345833.33</v>
      </c>
      <c r="AJ50" s="191">
        <f>'Personnel - Calculs auto'!$AC$81/6</f>
        <v>18345833.33</v>
      </c>
      <c r="AK50" s="191">
        <f>'Personnel - Calculs auto'!$AC$81/6</f>
        <v>18345833.33</v>
      </c>
      <c r="AL50" s="191">
        <f>'Personnel - Calculs auto'!$AC$81/6</f>
        <v>18345833.33</v>
      </c>
      <c r="AM50" s="191">
        <f>'Personnel - Calculs auto'!$AE$81/6</f>
        <v>0</v>
      </c>
      <c r="AN50" s="191">
        <f>'Personnel - Calculs auto'!$AE$81/6</f>
        <v>0</v>
      </c>
      <c r="AO50" s="191">
        <f>'Personnel - Calculs auto'!$AE$81/6</f>
        <v>0</v>
      </c>
      <c r="AP50" s="191">
        <f>'Personnel - Calculs auto'!$AE$81/6</f>
        <v>0</v>
      </c>
      <c r="AQ50" s="191">
        <f>'Personnel - Calculs auto'!$AE$81/6</f>
        <v>0</v>
      </c>
      <c r="AR50" s="191">
        <f>'Personnel - Calculs auto'!$AE$81/6</f>
        <v>0</v>
      </c>
      <c r="AS50" s="191">
        <f>'Personnel - Calculs auto'!$AF$81/6</f>
        <v>0</v>
      </c>
      <c r="AT50" s="191">
        <f>'Personnel - Calculs auto'!$AF$81/6</f>
        <v>0</v>
      </c>
      <c r="AU50" s="191">
        <f>'Personnel - Calculs auto'!$AF$81/6</f>
        <v>0</v>
      </c>
      <c r="AV50" s="191">
        <f>'Personnel - Calculs auto'!$AF$81/6</f>
        <v>0</v>
      </c>
      <c r="AW50" s="191">
        <f>'Personnel - Calculs auto'!$AF$81/6</f>
        <v>0</v>
      </c>
      <c r="AX50" s="191">
        <f>'Personnel - Calculs auto'!$AF$81/6</f>
        <v>0</v>
      </c>
      <c r="AY50" s="191">
        <f>'Personnel - Calculs auto'!$AH$81/6</f>
        <v>0</v>
      </c>
      <c r="AZ50" s="191">
        <f>'Personnel - Calculs auto'!$AH$81/6</f>
        <v>0</v>
      </c>
      <c r="BA50" s="191">
        <f>'Personnel - Calculs auto'!$AH$81/6</f>
        <v>0</v>
      </c>
      <c r="BB50" s="191">
        <f>'Personnel - Calculs auto'!$AH$81/6</f>
        <v>0</v>
      </c>
      <c r="BC50" s="191">
        <f>'Personnel - Calculs auto'!$AH$81/6</f>
        <v>0</v>
      </c>
      <c r="BD50" s="191">
        <f>'Personnel - Calculs auto'!$AH$81/6</f>
        <v>0</v>
      </c>
      <c r="BE50" s="191">
        <f>'Personnel - Calculs auto'!$AI$81/6</f>
        <v>0</v>
      </c>
      <c r="BF50" s="191">
        <f>'Personnel - Calculs auto'!$AI$81/6</f>
        <v>0</v>
      </c>
      <c r="BG50" s="191">
        <f>'Personnel - Calculs auto'!$AI$81/6</f>
        <v>0</v>
      </c>
      <c r="BH50" s="191">
        <f>'Personnel - Calculs auto'!$AI$81/6</f>
        <v>0</v>
      </c>
      <c r="BI50" s="191">
        <f>'Personnel - Calculs auto'!$AI$81/6</f>
        <v>0</v>
      </c>
      <c r="BJ50" s="191">
        <f>'Personnel - Calculs auto'!$AI$81/6</f>
        <v>0</v>
      </c>
      <c r="BK50" s="159"/>
    </row>
    <row r="51" ht="15.75" customHeight="1">
      <c r="B51" s="224" t="s">
        <v>158</v>
      </c>
      <c r="C51" s="191">
        <f>'Impôts et taxes'!$C$14/12</f>
        <v>42417.04929</v>
      </c>
      <c r="D51" s="191">
        <f>'Impôts et taxes'!$C$14/12</f>
        <v>42417.04929</v>
      </c>
      <c r="E51" s="191">
        <f>'Impôts et taxes'!$C$14/12</f>
        <v>42417.04929</v>
      </c>
      <c r="F51" s="191">
        <f>'Impôts et taxes'!$C$14/12</f>
        <v>42417.04929</v>
      </c>
      <c r="G51" s="191">
        <f>'Impôts et taxes'!$C$14/12</f>
        <v>42417.04929</v>
      </c>
      <c r="H51" s="191">
        <f>'Impôts et taxes'!$C$14/12</f>
        <v>42417.04929</v>
      </c>
      <c r="I51" s="191">
        <f>'Impôts et taxes'!$C$14/12</f>
        <v>42417.04929</v>
      </c>
      <c r="J51" s="191">
        <f>'Impôts et taxes'!$C$14/12</f>
        <v>42417.04929</v>
      </c>
      <c r="K51" s="191">
        <f>'Impôts et taxes'!$C$14/12</f>
        <v>42417.04929</v>
      </c>
      <c r="L51" s="191">
        <f>'Impôts et taxes'!$C$14/12</f>
        <v>42417.04929</v>
      </c>
      <c r="M51" s="191">
        <f>'Impôts et taxes'!$C$14/12</f>
        <v>42417.04929</v>
      </c>
      <c r="N51" s="191">
        <f>'Impôts et taxes'!$C$14/12</f>
        <v>42417.04929</v>
      </c>
      <c r="O51" s="191">
        <f>'Impôts et taxes'!$D$14/12</f>
        <v>113619.9274</v>
      </c>
      <c r="P51" s="191">
        <f>'Impôts et taxes'!$D$14/12</f>
        <v>113619.9274</v>
      </c>
      <c r="Q51" s="191">
        <f>'Impôts et taxes'!$D$14/12+'Comptes de résultats'!C34+(0.25*'Comptes de résultats'!C34)</f>
        <v>113619.9274</v>
      </c>
      <c r="R51" s="191">
        <f>'Impôts et taxes'!$D$14/12</f>
        <v>113619.9274</v>
      </c>
      <c r="S51" s="191">
        <f>'Impôts et taxes'!$D$14/12</f>
        <v>113619.9274</v>
      </c>
      <c r="T51" s="191">
        <f>'Impôts et taxes'!$D$14/12+(0.25*'Comptes de résultats'!C34)</f>
        <v>113619.9274</v>
      </c>
      <c r="U51" s="191">
        <f>'Impôts et taxes'!$D$14/12</f>
        <v>113619.9274</v>
      </c>
      <c r="V51" s="191">
        <f>'Impôts et taxes'!$D$14/12</f>
        <v>113619.9274</v>
      </c>
      <c r="W51" s="191">
        <f>'Impôts et taxes'!$D$14/12+(0.25*'Comptes de résultats'!C34)</f>
        <v>113619.9274</v>
      </c>
      <c r="X51" s="191">
        <f>'Impôts et taxes'!$D$14/12</f>
        <v>113619.9274</v>
      </c>
      <c r="Y51" s="191">
        <f>'Impôts et taxes'!$D$14/12</f>
        <v>113619.9274</v>
      </c>
      <c r="Z51" s="191">
        <f>'Impôts et taxes'!$D$14/12+(0.25*'Comptes de résultats'!C34)</f>
        <v>113619.9274</v>
      </c>
      <c r="AA51" s="191">
        <f>'Impôts et taxes'!$E$14/12</f>
        <v>331145.8804</v>
      </c>
      <c r="AB51" s="191">
        <f>'Impôts et taxes'!$E$14/12</f>
        <v>331145.8804</v>
      </c>
      <c r="AC51" s="191">
        <f>'Impôts et taxes'!$E$14/12+'Comptes de résultats'!D34-'Comptes de résultats'!C34+(0.25*'Comptes de résultats'!D34)</f>
        <v>331145.8804</v>
      </c>
      <c r="AD51" s="191">
        <f>'Impôts et taxes'!$E$14/12</f>
        <v>331145.8804</v>
      </c>
      <c r="AE51" s="191">
        <f>'Impôts et taxes'!$E$14/12</f>
        <v>331145.8804</v>
      </c>
      <c r="AF51" s="191">
        <f>'Impôts et taxes'!$E$14/12+(0.25*'Comptes de résultats'!D34)</f>
        <v>331145.8804</v>
      </c>
      <c r="AG51" s="191">
        <f>'Impôts et taxes'!$E$14/12</f>
        <v>331145.8804</v>
      </c>
      <c r="AH51" s="191">
        <f>'Impôts et taxes'!$E$14/12</f>
        <v>331145.8804</v>
      </c>
      <c r="AI51" s="191">
        <f>'Impôts et taxes'!$E$14/12+(0.25*'Comptes de résultats'!D34)</f>
        <v>331145.8804</v>
      </c>
      <c r="AJ51" s="191">
        <f>'Impôts et taxes'!$E$14/12</f>
        <v>331145.8804</v>
      </c>
      <c r="AK51" s="191">
        <f>'Impôts et taxes'!$E$14/12</f>
        <v>331145.8804</v>
      </c>
      <c r="AL51" s="191">
        <f>'Impôts et taxes'!$E$14/12+(0.25*'Comptes de résultats'!D34)</f>
        <v>331145.8804</v>
      </c>
      <c r="AM51" s="191">
        <f>'Impôts et taxes'!$F$14/12</f>
        <v>404529.4111</v>
      </c>
      <c r="AN51" s="191">
        <f>'Impôts et taxes'!$F$14/12</f>
        <v>404529.4111</v>
      </c>
      <c r="AO51" s="191">
        <f>'Impôts et taxes'!$F$14/12+'Comptes de résultats'!E34-'Comptes de résultats'!D34+(0.25*'Comptes de résultats'!E34)</f>
        <v>404529.4111</v>
      </c>
      <c r="AP51" s="191">
        <f>'Impôts et taxes'!$F$14/12</f>
        <v>404529.4111</v>
      </c>
      <c r="AQ51" s="191">
        <f>'Impôts et taxes'!$F$14/12</f>
        <v>404529.4111</v>
      </c>
      <c r="AR51" s="191">
        <f>'Impôts et taxes'!$F$14/12+(0.25*'Comptes de résultats'!E34)</f>
        <v>404529.4111</v>
      </c>
      <c r="AS51" s="191">
        <f>'Impôts et taxes'!$F$14/12</f>
        <v>404529.4111</v>
      </c>
      <c r="AT51" s="191">
        <f>'Impôts et taxes'!$F$14/12</f>
        <v>404529.4111</v>
      </c>
      <c r="AU51" s="191">
        <f>'Impôts et taxes'!$F$14/12+(0.25*'Comptes de résultats'!E34)</f>
        <v>404529.4111</v>
      </c>
      <c r="AV51" s="191">
        <f>'Impôts et taxes'!$F$14/12</f>
        <v>404529.4111</v>
      </c>
      <c r="AW51" s="191">
        <f>'Impôts et taxes'!$F$14/12</f>
        <v>404529.4111</v>
      </c>
      <c r="AX51" s="191">
        <f>'Impôts et taxes'!$F$14/12+(0.25*'Comptes de résultats'!E34)</f>
        <v>404529.4111</v>
      </c>
      <c r="AY51" s="191">
        <f>'Impôts et taxes'!$G$14/12</f>
        <v>772216.9111</v>
      </c>
      <c r="AZ51" s="191">
        <f>'Impôts et taxes'!$G$14/12</f>
        <v>772216.9111</v>
      </c>
      <c r="BA51" s="191">
        <f>'Impôts et taxes'!$G$14/12+'Comptes de résultats'!F34-'Comptes de résultats'!E34+(0.25*'Comptes de résultats'!F34)</f>
        <v>772216.9111</v>
      </c>
      <c r="BB51" s="191">
        <f>'Impôts et taxes'!$G$14/12</f>
        <v>772216.9111</v>
      </c>
      <c r="BC51" s="191">
        <f>'Impôts et taxes'!$G$14/12</f>
        <v>772216.9111</v>
      </c>
      <c r="BD51" s="191">
        <f>'Impôts et taxes'!$G$14/12+(0.25*'Comptes de résultats'!F34)</f>
        <v>772216.9111</v>
      </c>
      <c r="BE51" s="191">
        <f>'Impôts et taxes'!$G$14/12</f>
        <v>772216.9111</v>
      </c>
      <c r="BF51" s="191">
        <f>'Impôts et taxes'!$G$14/12</f>
        <v>772216.9111</v>
      </c>
      <c r="BG51" s="191">
        <f>'Impôts et taxes'!$G$14/12+(0.25*'Comptes de résultats'!F34)</f>
        <v>772216.9111</v>
      </c>
      <c r="BH51" s="191">
        <f>'Impôts et taxes'!$G$14/12</f>
        <v>772216.9111</v>
      </c>
      <c r="BI51" s="191">
        <f>'Impôts et taxes'!$G$14/12</f>
        <v>772216.9111</v>
      </c>
      <c r="BJ51" s="191">
        <f>'Impôts et taxes'!$G$14/12+(0.25*'Comptes de résultats'!F34)</f>
        <v>772216.9111</v>
      </c>
      <c r="BK51" s="159"/>
    </row>
    <row r="52" ht="15.75" customHeight="1">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row>
    <row r="53" ht="15.75" customHeight="1">
      <c r="B53" s="223" t="s">
        <v>130</v>
      </c>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9"/>
      <c r="BK53" s="159"/>
    </row>
    <row r="54" ht="15.75" customHeight="1">
      <c r="B54" s="229" t="s">
        <v>159</v>
      </c>
      <c r="C54" s="191">
        <f>Investissements!C28-Investissements!C9-C55</f>
        <v>0</v>
      </c>
      <c r="D54" s="191">
        <f>Investissements!D28-Investissements!D9-D55</f>
        <v>0</v>
      </c>
      <c r="E54" s="191">
        <f>Investissements!E28-Investissements!E9-E55</f>
        <v>0</v>
      </c>
      <c r="F54" s="191">
        <f>Investissements!F28-Investissements!F9-F55</f>
        <v>0</v>
      </c>
      <c r="G54" s="191">
        <f>Investissements!G28-Investissements!G9-G55</f>
        <v>0</v>
      </c>
      <c r="H54" s="191">
        <f>Investissements!H28-Investissements!H9-H55</f>
        <v>6000000</v>
      </c>
      <c r="I54" s="191">
        <f>Investissements!I28-Investissements!I9-I55</f>
        <v>0</v>
      </c>
      <c r="J54" s="191">
        <f>Investissements!J28-Investissements!J9-J55</f>
        <v>0</v>
      </c>
      <c r="K54" s="191">
        <f>Investissements!K28-Investissements!K9-K55</f>
        <v>0</v>
      </c>
      <c r="L54" s="191">
        <f>Investissements!L28-Investissements!L9-L55</f>
        <v>0</v>
      </c>
      <c r="M54" s="191">
        <f>Investissements!M28-Investissements!M9-M55</f>
        <v>0</v>
      </c>
      <c r="N54" s="191">
        <f>Investissements!N28-Investissements!N9-N55</f>
        <v>0</v>
      </c>
      <c r="O54" s="191">
        <f>Investissements!P28-Investissements!P9-O55</f>
        <v>6000000</v>
      </c>
      <c r="P54" s="191">
        <f>Investissements!Q28-Investissements!Q9-P55</f>
        <v>0</v>
      </c>
      <c r="Q54" s="191">
        <f>Investissements!R28-Investissements!R9-Q55</f>
        <v>0</v>
      </c>
      <c r="R54" s="191">
        <f>Investissements!S28-Investissements!S9-R55</f>
        <v>0</v>
      </c>
      <c r="S54" s="191">
        <f>Investissements!T28-Investissements!T9-S55</f>
        <v>0</v>
      </c>
      <c r="T54" s="191">
        <f>Investissements!U28-Investissements!U9-T55</f>
        <v>0</v>
      </c>
      <c r="U54" s="191">
        <f>Investissements!V28-Investissements!V9-U55</f>
        <v>0</v>
      </c>
      <c r="V54" s="191">
        <f>Investissements!W28-Investissements!W9-V55</f>
        <v>0</v>
      </c>
      <c r="W54" s="191">
        <f>Investissements!X28-Investissements!X9-W55</f>
        <v>0</v>
      </c>
      <c r="X54" s="191">
        <f>Investissements!Y28-Investissements!Y9-X55</f>
        <v>0</v>
      </c>
      <c r="Y54" s="191">
        <f>Investissements!Z28-Investissements!Z9-Y55</f>
        <v>0</v>
      </c>
      <c r="Z54" s="191">
        <f>Investissements!AA28-Investissements!AA9-Z55</f>
        <v>0</v>
      </c>
      <c r="AA54" s="191">
        <f>Investissements!AC28-Investissements!AC9-AA55</f>
        <v>8000000</v>
      </c>
      <c r="AB54" s="191"/>
      <c r="AC54" s="191"/>
      <c r="AD54" s="191"/>
      <c r="AE54" s="191"/>
      <c r="AF54" s="191"/>
      <c r="AG54" s="191">
        <f>Investissements!AD28-Investissements!AD9-AG55</f>
        <v>0</v>
      </c>
      <c r="AH54" s="191"/>
      <c r="AI54" s="191"/>
      <c r="AJ54" s="191"/>
      <c r="AK54" s="191"/>
      <c r="AL54" s="191"/>
      <c r="AM54" s="191">
        <f>Investissements!AF28-Investissements!AF9-AM55</f>
        <v>0</v>
      </c>
      <c r="AN54" s="191"/>
      <c r="AO54" s="191"/>
      <c r="AP54" s="191"/>
      <c r="AQ54" s="191"/>
      <c r="AR54" s="191"/>
      <c r="AS54" s="191">
        <f>Investissements!AG28-Investissements!AG9-AS55</f>
        <v>0</v>
      </c>
      <c r="AT54" s="191"/>
      <c r="AU54" s="191"/>
      <c r="AV54" s="191"/>
      <c r="AW54" s="191"/>
      <c r="AX54" s="191"/>
      <c r="AY54" s="191">
        <f>Investissements!AI28-Investissements!AI9-AY55</f>
        <v>0</v>
      </c>
      <c r="AZ54" s="191"/>
      <c r="BA54" s="191"/>
      <c r="BB54" s="191"/>
      <c r="BC54" s="191"/>
      <c r="BD54" s="191"/>
      <c r="BE54" s="191">
        <f>Investissements!AJ28-Investissements!AJ9-BE55</f>
        <v>0</v>
      </c>
      <c r="BF54" s="191"/>
      <c r="BG54" s="191"/>
      <c r="BH54" s="191"/>
      <c r="BI54" s="191"/>
      <c r="BJ54" s="191"/>
      <c r="BK54" s="159"/>
    </row>
    <row r="55" ht="15.75" customHeight="1">
      <c r="A55" s="1"/>
      <c r="B55" s="229" t="s">
        <v>160</v>
      </c>
      <c r="C55" s="191">
        <f>SUMPRODUCT((Investissements!C9:C27)*(Investissements!$AS9:$AS27))</f>
        <v>0</v>
      </c>
      <c r="D55" s="191">
        <f>SUMPRODUCT((Investissements!D9:D27)*(Investissements!$AS9:$AS27))</f>
        <v>0</v>
      </c>
      <c r="E55" s="191">
        <f>SUMPRODUCT((Investissements!E9:E27)*(Investissements!$AS9:$AS27))</f>
        <v>0</v>
      </c>
      <c r="F55" s="191">
        <f>SUMPRODUCT((Investissements!F9:F27)*(Investissements!$AS9:$AS27))</f>
        <v>0</v>
      </c>
      <c r="G55" s="191">
        <f>SUMPRODUCT((Investissements!G9:G27)*(Investissements!$AS9:$AS27))</f>
        <v>0</v>
      </c>
      <c r="H55" s="191">
        <f>SUMPRODUCT((Investissements!H9:H27)*(Investissements!$AS9:$AS27))</f>
        <v>0</v>
      </c>
      <c r="I55" s="191">
        <f>SUMPRODUCT((Investissements!I9:I27)*(Investissements!$AS9:$AS27))</f>
        <v>0</v>
      </c>
      <c r="J55" s="191">
        <f>SUMPRODUCT((Investissements!J9:J27)*(Investissements!$AS9:$AS27))</f>
        <v>0</v>
      </c>
      <c r="K55" s="191">
        <f>SUMPRODUCT((Investissements!K9:K27)*(Investissements!$AS9:$AS27))</f>
        <v>0</v>
      </c>
      <c r="L55" s="191">
        <f>SUMPRODUCT((Investissements!L9:L27)*(Investissements!$AS9:$AS27))</f>
        <v>0</v>
      </c>
      <c r="M55" s="191">
        <f>SUMPRODUCT((Investissements!M9:M27)*(Investissements!$AS9:$AS27))</f>
        <v>0</v>
      </c>
      <c r="N55" s="191">
        <f>SUMPRODUCT((Investissements!N9:N27)*(Investissements!$AS9:$AS27))</f>
        <v>0</v>
      </c>
      <c r="O55" s="191">
        <f>SUMPRODUCT((Investissements!P9:P27)*(Investissements!$AS9:$AS27))</f>
        <v>0</v>
      </c>
      <c r="P55" s="191">
        <f>SUMPRODUCT((Investissements!Q9:Q27)*(Investissements!$AS9:$AS27))</f>
        <v>0</v>
      </c>
      <c r="Q55" s="191">
        <f>SUMPRODUCT((Investissements!R9:R27)*(Investissements!$AS9:$AS27))</f>
        <v>0</v>
      </c>
      <c r="R55" s="191">
        <f>SUMPRODUCT((Investissements!S9:S27)*(Investissements!$AS9:$AS27))</f>
        <v>0</v>
      </c>
      <c r="S55" s="191">
        <f>SUMPRODUCT((Investissements!T9:T27)*(Investissements!$AS9:$AS27))</f>
        <v>0</v>
      </c>
      <c r="T55" s="191">
        <f>SUMPRODUCT((Investissements!U9:U27)*(Investissements!$AS9:$AS27))</f>
        <v>0</v>
      </c>
      <c r="U55" s="191">
        <f>SUMPRODUCT((Investissements!V9:V27)*(Investissements!$AS9:$AS27))</f>
        <v>0</v>
      </c>
      <c r="V55" s="191">
        <f>SUMPRODUCT((Investissements!W9:W27)*(Investissements!$AS9:$AS27))</f>
        <v>0</v>
      </c>
      <c r="W55" s="191">
        <f>SUMPRODUCT((Investissements!X9:X27)*(Investissements!$AS9:$AS27))</f>
        <v>0</v>
      </c>
      <c r="X55" s="191">
        <f>SUMPRODUCT((Investissements!Y9:Y27)*(Investissements!$AS9:$AS27))</f>
        <v>0</v>
      </c>
      <c r="Y55" s="191">
        <f>SUMPRODUCT((Investissements!Z9:Z27)*(Investissements!$AS9:$AS27))</f>
        <v>0</v>
      </c>
      <c r="Z55" s="191">
        <f>SUMPRODUCT((Investissements!AA9:AA27)*(Investissements!$AS9:$AS27))</f>
        <v>0</v>
      </c>
      <c r="AA55" s="191">
        <f>SUMPRODUCT((Investissements!AC9:AC27)*(Investissements!$AS9:$AS27))</f>
        <v>0</v>
      </c>
      <c r="AB55" s="191"/>
      <c r="AC55" s="191"/>
      <c r="AD55" s="191"/>
      <c r="AE55" s="191"/>
      <c r="AF55" s="191"/>
      <c r="AG55" s="191">
        <f>SUMPRODUCT((Investissements!AD9:AD27)*(Investissements!$AS9:$AS27))</f>
        <v>0</v>
      </c>
      <c r="AH55" s="191"/>
      <c r="AI55" s="191"/>
      <c r="AJ55" s="191"/>
      <c r="AK55" s="191"/>
      <c r="AL55" s="191"/>
      <c r="AM55" s="191">
        <f>SUMPRODUCT((Investissements!AF9:AF27)*(Investissements!$AS9:$AS27))</f>
        <v>0</v>
      </c>
      <c r="AN55" s="191"/>
      <c r="AO55" s="191"/>
      <c r="AP55" s="191"/>
      <c r="AQ55" s="191"/>
      <c r="AR55" s="191"/>
      <c r="AS55" s="191">
        <f>SUMPRODUCT((Investissements!AG9:AG27)*(Investissements!$AS9:$AS27))</f>
        <v>0</v>
      </c>
      <c r="AT55" s="191"/>
      <c r="AU55" s="191"/>
      <c r="AV55" s="191"/>
      <c r="AW55" s="191"/>
      <c r="AX55" s="191"/>
      <c r="AY55" s="191">
        <f>SUMPRODUCT((Investissements!AI9:AI27)*(Investissements!$AS9:$AS27))</f>
        <v>0</v>
      </c>
      <c r="AZ55" s="191"/>
      <c r="BA55" s="191"/>
      <c r="BB55" s="191"/>
      <c r="BC55" s="191"/>
      <c r="BD55" s="191"/>
      <c r="BE55" s="191">
        <f>SUMPRODUCT((Investissements!AJ9:AJ27)*(Investissements!$AS9:$AS27))</f>
        <v>0</v>
      </c>
      <c r="BF55" s="191"/>
      <c r="BG55" s="191"/>
      <c r="BH55" s="191"/>
      <c r="BI55" s="191"/>
      <c r="BJ55" s="191"/>
      <c r="BK55" s="159"/>
    </row>
    <row r="56" ht="15.75" customHeight="1">
      <c r="B56" s="229" t="s">
        <v>161</v>
      </c>
      <c r="C56" s="191">
        <f t="array" ref="C56">-PMT(Config!$C$99/12,Config!$C$101,SUM(INDEX($C22:$BJ22,,IF((COLUMN(C$56)-COLUMN($C$56)+1)&gt;Config!$C$101,(COLUMN(C$56)-COLUMN($C$56)+1)-Config!$C$101,0)+1):INDEX($C22:$BJ22,,COLUMN(C$56)-COLUMN($C$56)+1)),,)</f>
        <v>0</v>
      </c>
      <c r="D56" s="191">
        <f t="array" ref="D56">-PMT(Config!$C$99/12,Config!$C$101,SUM(INDEX($C22:$BJ22,,IF((COLUMN(D$56)-COLUMN($C$56)+1)&gt;Config!$C$101,(COLUMN(D$56)-COLUMN($C$56)+1)-Config!$C$101,0)+1):INDEX($C22:$BJ22,,COLUMN(D$56)-COLUMN($C$56)+1)),,)</f>
        <v>0</v>
      </c>
      <c r="E56" s="191">
        <f t="array" ref="E56">-PMT(Config!$C$99/12,Config!$C$101,SUM(INDEX($C22:$BJ22,,IF((COLUMN(E$56)-COLUMN($C$56)+1)&gt;Config!$C$101,(COLUMN(E$56)-COLUMN($C$56)+1)-Config!$C$101,0)+1):INDEX($C22:$BJ22,,COLUMN(E$56)-COLUMN($C$56)+1)),,)</f>
        <v>0</v>
      </c>
      <c r="F56" s="191">
        <f t="array" ref="F56">-PMT(Config!$C$99/12,Config!$C$101,SUM(INDEX($C22:$BJ22,,IF((COLUMN(F$56)-COLUMN($C$56)+1)&gt;Config!$C$101,(COLUMN(F$56)-COLUMN($C$56)+1)-Config!$C$101,0)+1):INDEX($C22:$BJ22,,COLUMN(F$56)-COLUMN($C$56)+1)),,)</f>
        <v>0</v>
      </c>
      <c r="G56" s="191">
        <f t="array" ref="G56">-PMT(Config!$C$99/12,Config!$C$101,SUM(INDEX($C22:$BJ22,,IF((COLUMN(G$56)-COLUMN($C$56)+1)&gt;Config!$C$101,(COLUMN(G$56)-COLUMN($C$56)+1)-Config!$C$101,0)+1):INDEX($C22:$BJ22,,COLUMN(G$56)-COLUMN($C$56)+1)),,)</f>
        <v>0</v>
      </c>
      <c r="H56" s="191">
        <f t="array" ref="H56">-PMT(Config!$C$99/12,Config!$C$101,SUM(INDEX($C22:$BJ22,,IF((COLUMN(H$56)-COLUMN($C$56)+1)&gt;Config!$C$101,(COLUMN(H$56)-COLUMN($C$56)+1)-Config!$C$101,0)+1):INDEX($C22:$BJ22,,COLUMN(H$56)-COLUMN($C$56)+1)),,)</f>
        <v>0</v>
      </c>
      <c r="I56" s="191">
        <f t="array" ref="I56">-PMT(Config!$C$99/12,Config!$C$101,SUM(INDEX($C22:$BJ22,,IF((COLUMN(I$56)-COLUMN($C$56)+1)&gt;Config!$C$101,(COLUMN(I$56)-COLUMN($C$56)+1)-Config!$C$101,0)+1):INDEX($C22:$BJ22,,COLUMN(I$56)-COLUMN($C$56)+1)),,)</f>
        <v>0</v>
      </c>
      <c r="J56" s="191">
        <f t="array" ref="J56">-PMT(Config!$C$99/12,Config!$C$101,SUM(INDEX($C22:$BJ22,,IF((COLUMN(J$56)-COLUMN($C$56)+1)&gt;Config!$C$101,(COLUMN(J$56)-COLUMN($C$56)+1)-Config!$C$101,0)+1):INDEX($C22:$BJ22,,COLUMN(J$56)-COLUMN($C$56)+1)),,)</f>
        <v>0</v>
      </c>
      <c r="K56" s="191">
        <f t="array" ref="K56">-PMT(Config!$C$99/12,Config!$C$101,SUM(INDEX($C22:$BJ22,,IF((COLUMN(K$56)-COLUMN($C$56)+1)&gt;Config!$C$101,(COLUMN(K$56)-COLUMN($C$56)+1)-Config!$C$101,0)+1):INDEX($C22:$BJ22,,COLUMN(K$56)-COLUMN($C$56)+1)),,)</f>
        <v>0</v>
      </c>
      <c r="L56" s="191">
        <f t="array" ref="L56">-PMT(Config!$C$99/12,Config!$C$101,SUM(INDEX($C22:$BJ22,,IF((COLUMN(L$56)-COLUMN($C$56)+1)&gt;Config!$C$101,(COLUMN(L$56)-COLUMN($C$56)+1)-Config!$C$101,0)+1):INDEX($C22:$BJ22,,COLUMN(L$56)-COLUMN($C$56)+1)),,)</f>
        <v>0</v>
      </c>
      <c r="M56" s="191">
        <f t="array" ref="M56">-PMT(Config!$C$99/12,Config!$C$101,SUM(INDEX($C22:$BJ22,,IF((COLUMN(M$56)-COLUMN($C$56)+1)&gt;Config!$C$101,(COLUMN(M$56)-COLUMN($C$56)+1)-Config!$C$101,0)+1):INDEX($C22:$BJ22,,COLUMN(M$56)-COLUMN($C$56)+1)),,)</f>
        <v>0</v>
      </c>
      <c r="N56" s="191">
        <f t="array" ref="N56">-PMT(Config!$C$99/12,Config!$C$101,SUM(INDEX($C22:$BJ22,,IF((COLUMN(N$56)-COLUMN($C$56)+1)&gt;Config!$C$101,(COLUMN(N$56)-COLUMN($C$56)+1)-Config!$C$101,0)+1):INDEX($C22:$BJ22,,COLUMN(N$56)-COLUMN($C$56)+1)),,)</f>
        <v>0</v>
      </c>
      <c r="O56" s="191">
        <f t="array" ref="O56">-PMT(Config!$C$99/12,Config!$C$101,SUM(INDEX($C22:$BJ22,,IF((COLUMN(O$56)-COLUMN($C$56)+1)&gt;Config!$C$101,(COLUMN(O$56)-COLUMN($C$56)+1)-Config!$C$101,0)+1):INDEX($C22:$BJ22,,COLUMN(O$56)-COLUMN($C$56)+1)),,)</f>
        <v>0</v>
      </c>
      <c r="P56" s="191">
        <f t="array" ref="P56">-PMT(Config!$C$99/12,Config!$C$101,SUM(INDEX($C22:$BJ22,,IF((COLUMN(P$56)-COLUMN($C$56)+1)&gt;Config!$C$101,(COLUMN(P$56)-COLUMN($C$56)+1)-Config!$C$101,0)+1):INDEX($C22:$BJ22,,COLUMN(P$56)-COLUMN($C$56)+1)),,)</f>
        <v>0</v>
      </c>
      <c r="Q56" s="191">
        <f t="array" ref="Q56">-PMT(Config!$C$99/12,Config!$C$101,SUM(INDEX($C22:$BJ22,,IF((COLUMN(Q$56)-COLUMN($C$56)+1)&gt;Config!$C$101,(COLUMN(Q$56)-COLUMN($C$56)+1)-Config!$C$101,0)+1):INDEX($C22:$BJ22,,COLUMN(Q$56)-COLUMN($C$56)+1)),,)</f>
        <v>0</v>
      </c>
      <c r="R56" s="191">
        <f t="array" ref="R56">-PMT(Config!$C$99/12,Config!$C$101,SUM(INDEX($C22:$BJ22,,IF((COLUMN(R$56)-COLUMN($C$56)+1)&gt;Config!$C$101,(COLUMN(R$56)-COLUMN($C$56)+1)-Config!$C$101,0)+1):INDEX($C22:$BJ22,,COLUMN(R$56)-COLUMN($C$56)+1)),,)</f>
        <v>0</v>
      </c>
      <c r="S56" s="191">
        <f t="array" ref="S56">-PMT(Config!$C$99/12,Config!$C$101,SUM(INDEX($C22:$BJ22,,IF((COLUMN(S$56)-COLUMN($C$56)+1)&gt;Config!$C$101,(COLUMN(S$56)-COLUMN($C$56)+1)-Config!$C$101,0)+1):INDEX($C22:$BJ22,,COLUMN(S$56)-COLUMN($C$56)+1)),,)</f>
        <v>0</v>
      </c>
      <c r="T56" s="191">
        <f t="array" ref="T56">-PMT(Config!$C$99/12,Config!$C$101,SUM(INDEX($C22:$BJ22,,IF((COLUMN(T$56)-COLUMN($C$56)+1)&gt;Config!$C$101,(COLUMN(T$56)-COLUMN($C$56)+1)-Config!$C$101,0)+1):INDEX($C22:$BJ22,,COLUMN(T$56)-COLUMN($C$56)+1)),,)</f>
        <v>0</v>
      </c>
      <c r="U56" s="191">
        <f t="array" ref="U56">-PMT(Config!$C$99/12,Config!$C$101,SUM(INDEX($C22:$BJ22,,IF((COLUMN(U$56)-COLUMN($C$56)+1)&gt;Config!$C$101,(COLUMN(U$56)-COLUMN($C$56)+1)-Config!$C$101,0)+1):INDEX($C22:$BJ22,,COLUMN(U$56)-COLUMN($C$56)+1)),,)</f>
        <v>0</v>
      </c>
      <c r="V56" s="191">
        <f t="array" ref="V56">-PMT(Config!$C$99/12,Config!$C$101,SUM(INDEX($C22:$BJ22,,IF((COLUMN(V$56)-COLUMN($C$56)+1)&gt;Config!$C$101,(COLUMN(V$56)-COLUMN($C$56)+1)-Config!$C$101,0)+1):INDEX($C22:$BJ22,,COLUMN(V$56)-COLUMN($C$56)+1)),,)</f>
        <v>0</v>
      </c>
      <c r="W56" s="191">
        <f t="array" ref="W56">-PMT(Config!$C$99/12,Config!$C$101,SUM(INDEX($C22:$BJ22,,IF((COLUMN(W$56)-COLUMN($C$56)+1)&gt;Config!$C$101,(COLUMN(W$56)-COLUMN($C$56)+1)-Config!$C$101,0)+1):INDEX($C22:$BJ22,,COLUMN(W$56)-COLUMN($C$56)+1)),,)</f>
        <v>0</v>
      </c>
      <c r="X56" s="191">
        <f t="array" ref="X56">-PMT(Config!$C$99/12,Config!$C$101,SUM(INDEX($C22:$BJ22,,IF((COLUMN(X$56)-COLUMN($C$56)+1)&gt;Config!$C$101,(COLUMN(X$56)-COLUMN($C$56)+1)-Config!$C$101,0)+1):INDEX($C22:$BJ22,,COLUMN(X$56)-COLUMN($C$56)+1)),,)</f>
        <v>0</v>
      </c>
      <c r="Y56" s="191">
        <f t="array" ref="Y56">-PMT(Config!$C$99/12,Config!$C$101,SUM(INDEX($C22:$BJ22,,IF((COLUMN(Y$56)-COLUMN($C$56)+1)&gt;Config!$C$101,(COLUMN(Y$56)-COLUMN($C$56)+1)-Config!$C$101,0)+1):INDEX($C22:$BJ22,,COLUMN(Y$56)-COLUMN($C$56)+1)),,)</f>
        <v>0</v>
      </c>
      <c r="Z56" s="191">
        <f t="array" ref="Z56">-PMT(Config!$C$99/12,Config!$C$101,SUM(INDEX($C22:$BJ22,,IF((COLUMN(Z$56)-COLUMN($C$56)+1)&gt;Config!$C$101,(COLUMN(Z$56)-COLUMN($C$56)+1)-Config!$C$101,0)+1):INDEX($C22:$BJ22,,COLUMN(Z$56)-COLUMN($C$56)+1)),,)</f>
        <v>0</v>
      </c>
      <c r="AA56" s="191">
        <f t="array" ref="AA56">-PMT(Config!$C$99/12,Config!$C$101,SUM(INDEX($C22:$BJ22,,IF((COLUMN(AA$56)-COLUMN($C$56)+1)&gt;Config!$C$101,(COLUMN(AA$56)-COLUMN($C$56)+1)-Config!$C$101,0)+1):INDEX($C22:$BJ22,,COLUMN(AA$56)-COLUMN($C$56)+1)),,)</f>
        <v>0</v>
      </c>
      <c r="AB56" s="191">
        <f t="array" ref="AB56">-PMT(Config!$C$99/12,Config!$C$101,SUM(INDEX($C22:$BJ22,,IF((COLUMN(AB$56)-COLUMN($C$56)+1)&gt;Config!$C$101,(COLUMN(AB$56)-COLUMN($C$56)+1)-Config!$C$101,0)+1):INDEX($C22:$BJ22,,COLUMN(AB$56)-COLUMN($C$56)+1)),,)</f>
        <v>0</v>
      </c>
      <c r="AC56" s="191">
        <f t="array" ref="AC56">-PMT(Config!$C$99/12,Config!$C$101,SUM(INDEX($C22:$BJ22,,IF((COLUMN(AC$56)-COLUMN($C$56)+1)&gt;Config!$C$101,(COLUMN(AC$56)-COLUMN($C$56)+1)-Config!$C$101,0)+1):INDEX($C22:$BJ22,,COLUMN(AC$56)-COLUMN($C$56)+1)),,)</f>
        <v>0</v>
      </c>
      <c r="AD56" s="191">
        <f t="array" ref="AD56">-PMT(Config!$C$99/12,Config!$C$101,SUM(INDEX($C22:$BJ22,,IF((COLUMN(AD$56)-COLUMN($C$56)+1)&gt;Config!$C$101,(COLUMN(AD$56)-COLUMN($C$56)+1)-Config!$C$101,0)+1):INDEX($C22:$BJ22,,COLUMN(AD$56)-COLUMN($C$56)+1)),,)</f>
        <v>0</v>
      </c>
      <c r="AE56" s="191">
        <f t="array" ref="AE56">-PMT(Config!$C$99/12,Config!$C$101,SUM(INDEX($C22:$BJ22,,IF((COLUMN(AE$56)-COLUMN($C$56)+1)&gt;Config!$C$101,(COLUMN(AE$56)-COLUMN($C$56)+1)-Config!$C$101,0)+1):INDEX($C22:$BJ22,,COLUMN(AE$56)-COLUMN($C$56)+1)),,)</f>
        <v>0</v>
      </c>
      <c r="AF56" s="191">
        <f t="array" ref="AF56">-PMT(Config!$C$99/12,Config!$C$101,SUM(INDEX($C22:$BJ22,,IF((COLUMN(AF$56)-COLUMN($C$56)+1)&gt;Config!$C$101,(COLUMN(AF$56)-COLUMN($C$56)+1)-Config!$C$101,0)+1):INDEX($C22:$BJ22,,COLUMN(AF$56)-COLUMN($C$56)+1)),,)</f>
        <v>0</v>
      </c>
      <c r="AG56" s="191">
        <f t="array" ref="AG56">-PMT(Config!$C$99/12,Config!$C$101,SUM(INDEX($C22:$BJ22,,IF((COLUMN(AG$56)-COLUMN($C$56)+1)&gt;Config!$C$101,(COLUMN(AG$56)-COLUMN($C$56)+1)-Config!$C$101,0)+1):INDEX($C22:$BJ22,,COLUMN(AG$56)-COLUMN($C$56)+1)),,)</f>
        <v>0</v>
      </c>
      <c r="AH56" s="191">
        <f t="array" ref="AH56">-PMT(Config!$C$99/12,Config!$C$101,SUM(INDEX($C22:$BJ22,,IF((COLUMN(AH$56)-COLUMN($C$56)+1)&gt;Config!$C$101,(COLUMN(AH$56)-COLUMN($C$56)+1)-Config!$C$101,0)+1):INDEX($C22:$BJ22,,COLUMN(AH$56)-COLUMN($C$56)+1)),,)</f>
        <v>0</v>
      </c>
      <c r="AI56" s="191">
        <f t="array" ref="AI56">-PMT(Config!$C$99/12,Config!$C$101,SUM(INDEX($C22:$BJ22,,IF((COLUMN(AI$56)-COLUMN($C$56)+1)&gt;Config!$C$101,(COLUMN(AI$56)-COLUMN($C$56)+1)-Config!$C$101,0)+1):INDEX($C22:$BJ22,,COLUMN(AI$56)-COLUMN($C$56)+1)),,)</f>
        <v>0</v>
      </c>
      <c r="AJ56" s="191">
        <f t="array" ref="AJ56">-PMT(Config!$C$99/12,Config!$C$101,SUM(INDEX($C22:$BJ22,,IF((COLUMN(AJ$56)-COLUMN($C$56)+1)&gt;Config!$C$101,(COLUMN(AJ$56)-COLUMN($C$56)+1)-Config!$C$101,0)+1):INDEX($C22:$BJ22,,COLUMN(AJ$56)-COLUMN($C$56)+1)),,)</f>
        <v>0</v>
      </c>
      <c r="AK56" s="191">
        <f t="array" ref="AK56">-PMT(Config!$C$99/12,Config!$C$101,SUM(INDEX($C22:$BJ22,,IF((COLUMN(AK$56)-COLUMN($C$56)+1)&gt;Config!$C$101,(COLUMN(AK$56)-COLUMN($C$56)+1)-Config!$C$101,0)+1):INDEX($C22:$BJ22,,COLUMN(AK$56)-COLUMN($C$56)+1)),,)</f>
        <v>0</v>
      </c>
      <c r="AL56" s="191">
        <f t="array" ref="AL56">-PMT(Config!$C$99/12,Config!$C$101,SUM(INDEX($C22:$BJ22,,IF((COLUMN(AL$56)-COLUMN($C$56)+1)&gt;Config!$C$101,(COLUMN(AL$56)-COLUMN($C$56)+1)-Config!$C$101,0)+1):INDEX($C22:$BJ22,,COLUMN(AL$56)-COLUMN($C$56)+1)),,)</f>
        <v>0</v>
      </c>
      <c r="AM56" s="191">
        <f t="array" ref="AM56">-PMT(Config!$C$99/12,Config!$C$101,SUM(INDEX($C22:$BJ22,,IF((COLUMN(AM$56)-COLUMN($C$56)+1)&gt;Config!$C$101,(COLUMN(AM$56)-COLUMN($C$56)+1)-Config!$C$101,0)+1):INDEX($C22:$BJ22,,COLUMN(AM$56)-COLUMN($C$56)+1)),,)</f>
        <v>0</v>
      </c>
      <c r="AN56" s="191">
        <f t="array" ref="AN56">-PMT(Config!$C$99/12,Config!$C$101,SUM(INDEX($C22:$BJ22,,IF((COLUMN(AN$56)-COLUMN($C$56)+1)&gt;Config!$C$101,(COLUMN(AN$56)-COLUMN($C$56)+1)-Config!$C$101,0)+1):INDEX($C22:$BJ22,,COLUMN(AN$56)-COLUMN($C$56)+1)),,)</f>
        <v>0</v>
      </c>
      <c r="AO56" s="191">
        <f t="array" ref="AO56">-PMT(Config!$C$99/12,Config!$C$101,SUM(INDEX($C22:$BJ22,,IF((COLUMN(AO$56)-COLUMN($C$56)+1)&gt;Config!$C$101,(COLUMN(AO$56)-COLUMN($C$56)+1)-Config!$C$101,0)+1):INDEX($C22:$BJ22,,COLUMN(AO$56)-COLUMN($C$56)+1)),,)</f>
        <v>0</v>
      </c>
      <c r="AP56" s="191">
        <f t="array" ref="AP56">-PMT(Config!$C$99/12,Config!$C$101,SUM(INDEX($C22:$BJ22,,IF((COLUMN(AP$56)-COLUMN($C$56)+1)&gt;Config!$C$101,(COLUMN(AP$56)-COLUMN($C$56)+1)-Config!$C$101,0)+1):INDEX($C22:$BJ22,,COLUMN(AP$56)-COLUMN($C$56)+1)),,)</f>
        <v>0</v>
      </c>
      <c r="AQ56" s="191">
        <f t="array" ref="AQ56">-PMT(Config!$C$99/12,Config!$C$101,SUM(INDEX($C22:$BJ22,,IF((COLUMN(AQ$56)-COLUMN($C$56)+1)&gt;Config!$C$101,(COLUMN(AQ$56)-COLUMN($C$56)+1)-Config!$C$101,0)+1):INDEX($C22:$BJ22,,COLUMN(AQ$56)-COLUMN($C$56)+1)),,)</f>
        <v>0</v>
      </c>
      <c r="AR56" s="191">
        <f t="array" ref="AR56">-PMT(Config!$C$99/12,Config!$C$101,SUM(INDEX($C22:$BJ22,,IF((COLUMN(AR$56)-COLUMN($C$56)+1)&gt;Config!$C$101,(COLUMN(AR$56)-COLUMN($C$56)+1)-Config!$C$101,0)+1):INDEX($C22:$BJ22,,COLUMN(AR$56)-COLUMN($C$56)+1)),,)</f>
        <v>0</v>
      </c>
      <c r="AS56" s="191">
        <f t="array" ref="AS56">-PMT(Config!$C$99/12,Config!$C$101,SUM(INDEX($C22:$BJ22,,IF((COLUMN(AS$56)-COLUMN($C$56)+1)&gt;Config!$C$101,(COLUMN(AS$56)-COLUMN($C$56)+1)-Config!$C$101,0)+1):INDEX($C22:$BJ22,,COLUMN(AS$56)-COLUMN($C$56)+1)),,)</f>
        <v>0</v>
      </c>
      <c r="AT56" s="191">
        <f t="array" ref="AT56">-PMT(Config!$C$99/12,Config!$C$101,SUM(INDEX($C22:$BJ22,,IF((COLUMN(AT$56)-COLUMN($C$56)+1)&gt;Config!$C$101,(COLUMN(AT$56)-COLUMN($C$56)+1)-Config!$C$101,0)+1):INDEX($C22:$BJ22,,COLUMN(AT$56)-COLUMN($C$56)+1)),,)</f>
        <v>0</v>
      </c>
      <c r="AU56" s="191">
        <f t="array" ref="AU56">-PMT(Config!$C$99/12,Config!$C$101,SUM(INDEX($C22:$BJ22,,IF((COLUMN(AU$56)-COLUMN($C$56)+1)&gt;Config!$C$101,(COLUMN(AU$56)-COLUMN($C$56)+1)-Config!$C$101,0)+1):INDEX($C22:$BJ22,,COLUMN(AU$56)-COLUMN($C$56)+1)),,)</f>
        <v>0</v>
      </c>
      <c r="AV56" s="191">
        <f t="array" ref="AV56">-PMT(Config!$C$99/12,Config!$C$101,SUM(INDEX($C22:$BJ22,,IF((COLUMN(AV$56)-COLUMN($C$56)+1)&gt;Config!$C$101,(COLUMN(AV$56)-COLUMN($C$56)+1)-Config!$C$101,0)+1):INDEX($C22:$BJ22,,COLUMN(AV$56)-COLUMN($C$56)+1)),,)</f>
        <v>0</v>
      </c>
      <c r="AW56" s="191">
        <f t="array" ref="AW56">-PMT(Config!$C$99/12,Config!$C$101,SUM(INDEX($C22:$BJ22,,IF((COLUMN(AW$56)-COLUMN($C$56)+1)&gt;Config!$C$101,(COLUMN(AW$56)-COLUMN($C$56)+1)-Config!$C$101,0)+1):INDEX($C22:$BJ22,,COLUMN(AW$56)-COLUMN($C$56)+1)),,)</f>
        <v>0</v>
      </c>
      <c r="AX56" s="191">
        <f t="array" ref="AX56">-PMT(Config!$C$99/12,Config!$C$101,SUM(INDEX($C22:$BJ22,,IF((COLUMN(AX$56)-COLUMN($C$56)+1)&gt;Config!$C$101,(COLUMN(AX$56)-COLUMN($C$56)+1)-Config!$C$101,0)+1):INDEX($C22:$BJ22,,COLUMN(AX$56)-COLUMN($C$56)+1)),,)</f>
        <v>0</v>
      </c>
      <c r="AY56" s="191">
        <f t="array" ref="AY56">-PMT(Config!$C$99/12,Config!$C$101,SUM(INDEX($C22:$BJ22,,IF((COLUMN(AY$56)-COLUMN($C$56)+1)&gt;Config!$C$101,(COLUMN(AY$56)-COLUMN($C$56)+1)-Config!$C$101,0)+1):INDEX($C22:$BJ22,,COLUMN(AY$56)-COLUMN($C$56)+1)),,)</f>
        <v>0</v>
      </c>
      <c r="AZ56" s="191">
        <f t="array" ref="AZ56">-PMT(Config!$C$99/12,Config!$C$101,SUM(INDEX($C22:$BJ22,,IF((COLUMN(AZ$56)-COLUMN($C$56)+1)&gt;Config!$C$101,(COLUMN(AZ$56)-COLUMN($C$56)+1)-Config!$C$101,0)+1):INDEX($C22:$BJ22,,COLUMN(AZ$56)-COLUMN($C$56)+1)),,)</f>
        <v>0</v>
      </c>
      <c r="BA56" s="191">
        <f t="array" ref="BA56">-PMT(Config!$C$99/12,Config!$C$101,SUM(INDEX($C22:$BJ22,,IF((COLUMN(BA$56)-COLUMN($C$56)+1)&gt;Config!$C$101,(COLUMN(BA$56)-COLUMN($C$56)+1)-Config!$C$101,0)+1):INDEX($C22:$BJ22,,COLUMN(BA$56)-COLUMN($C$56)+1)),,)</f>
        <v>0</v>
      </c>
      <c r="BB56" s="191">
        <f t="array" ref="BB56">-PMT(Config!$C$99/12,Config!$C$101,SUM(INDEX($C22:$BJ22,,IF((COLUMN(BB$56)-COLUMN($C$56)+1)&gt;Config!$C$101,(COLUMN(BB$56)-COLUMN($C$56)+1)-Config!$C$101,0)+1):INDEX($C22:$BJ22,,COLUMN(BB$56)-COLUMN($C$56)+1)),,)</f>
        <v>0</v>
      </c>
      <c r="BC56" s="191">
        <f t="array" ref="BC56">-PMT(Config!$C$99/12,Config!$C$101,SUM(INDEX($C22:$BJ22,,IF((COLUMN(BC$56)-COLUMN($C$56)+1)&gt;Config!$C$101,(COLUMN(BC$56)-COLUMN($C$56)+1)-Config!$C$101,0)+1):INDEX($C22:$BJ22,,COLUMN(BC$56)-COLUMN($C$56)+1)),,)</f>
        <v>0</v>
      </c>
      <c r="BD56" s="191">
        <f t="array" ref="BD56">-PMT(Config!$C$99/12,Config!$C$101,SUM(INDEX($C22:$BJ22,,IF((COLUMN(BD$56)-COLUMN($C$56)+1)&gt;Config!$C$101,(COLUMN(BD$56)-COLUMN($C$56)+1)-Config!$C$101,0)+1):INDEX($C22:$BJ22,,COLUMN(BD$56)-COLUMN($C$56)+1)),,)</f>
        <v>0</v>
      </c>
      <c r="BE56" s="191">
        <f t="array" ref="BE56">-PMT(Config!$C$99/12,Config!$C$101,SUM(INDEX($C22:$BJ22,,IF((COLUMN(BE$56)-COLUMN($C$56)+1)&gt;Config!$C$101,(COLUMN(BE$56)-COLUMN($C$56)+1)-Config!$C$101,0)+1):INDEX($C22:$BJ22,,COLUMN(BE$56)-COLUMN($C$56)+1)),,)</f>
        <v>0</v>
      </c>
      <c r="BF56" s="191">
        <f t="array" ref="BF56">-PMT(Config!$C$99/12,Config!$C$101,SUM(INDEX($C22:$BJ22,,IF((COLUMN(BF$56)-COLUMN($C$56)+1)&gt;Config!$C$101,(COLUMN(BF$56)-COLUMN($C$56)+1)-Config!$C$101,0)+1):INDEX($C22:$BJ22,,COLUMN(BF$56)-COLUMN($C$56)+1)),,)</f>
        <v>0</v>
      </c>
      <c r="BG56" s="191">
        <f t="array" ref="BG56">-PMT(Config!$C$99/12,Config!$C$101,SUM(INDEX($C22:$BJ22,,IF((COLUMN(BG$56)-COLUMN($C$56)+1)&gt;Config!$C$101,(COLUMN(BG$56)-COLUMN($C$56)+1)-Config!$C$101,0)+1):INDEX($C22:$BJ22,,COLUMN(BG$56)-COLUMN($C$56)+1)),,)</f>
        <v>0</v>
      </c>
      <c r="BH56" s="191">
        <f t="array" ref="BH56">-PMT(Config!$C$99/12,Config!$C$101,SUM(INDEX($C22:$BJ22,,IF((COLUMN(BH$56)-COLUMN($C$56)+1)&gt;Config!$C$101,(COLUMN(BH$56)-COLUMN($C$56)+1)-Config!$C$101,0)+1):INDEX($C22:$BJ22,,COLUMN(BH$56)-COLUMN($C$56)+1)),,)</f>
        <v>0</v>
      </c>
      <c r="BI56" s="191">
        <f t="array" ref="BI56">-PMT(Config!$C$99/12,Config!$C$101,SUM(INDEX($C22:$BJ22,,IF((COLUMN(BI$56)-COLUMN($C$56)+1)&gt;Config!$C$101,(COLUMN(BI$56)-COLUMN($C$56)+1)-Config!$C$101,0)+1):INDEX($C22:$BJ22,,COLUMN(BI$56)-COLUMN($C$56)+1)),,)</f>
        <v>0</v>
      </c>
      <c r="BJ56" s="191">
        <f t="array" ref="BJ56">-PMT(Config!$C$99/12,Config!$C$101,SUM(INDEX($C22:$BJ22,,IF((COLUMN(BJ$56)-COLUMN($C$56)+1)&gt;Config!$C$101,(COLUMN(BJ$56)-COLUMN($C$56)+1)-Config!$C$101,0)+1):INDEX($C22:$BJ22,,COLUMN(BJ$56)-COLUMN($C$56)+1)),,)</f>
        <v>0</v>
      </c>
      <c r="BK56" s="159"/>
    </row>
    <row r="57" ht="15.75" customHeight="1">
      <c r="B57" s="229" t="s">
        <v>162</v>
      </c>
      <c r="C57" s="191">
        <f t="array" ref="C57">-PMT(Config!$D$99/12,Config!$D$101,SUM(INDEX($C23:$BJ23,,IF((COLUMN(C$57)-COLUMN($C$57)+1)&gt;Config!$D$101,(COLUMN(C$57)-COLUMN($C$57)+1)-Config!$D$101,0)+1):INDEX($C23:$BJ23,,COLUMN(C$57)-COLUMN($C$57)+1)),,)</f>
        <v>0</v>
      </c>
      <c r="D57" s="191">
        <f t="array" ref="D57">-PMT(Config!$D$99/12,Config!$D$101,SUM(INDEX($C23:$BJ23,,IF((COLUMN(D$57)-COLUMN($C$57)+1)&gt;Config!$D$101,(COLUMN(D$57)-COLUMN($C$57)+1)-Config!$D$101,0)+1):INDEX($C23:$BJ23,,COLUMN(D$57)-COLUMN($C$57)+1)),,)</f>
        <v>0</v>
      </c>
      <c r="E57" s="191">
        <f t="array" ref="E57">-PMT(Config!$D$99/12,Config!$D$101,SUM(INDEX($C23:$BJ23,,IF((COLUMN(E$57)-COLUMN($C$57)+1)&gt;Config!$D$101,(COLUMN(E$57)-COLUMN($C$57)+1)-Config!$D$101,0)+1):INDEX($C23:$BJ23,,COLUMN(E$57)-COLUMN($C$57)+1)),,)</f>
        <v>0</v>
      </c>
      <c r="F57" s="191">
        <f t="array" ref="F57">-PMT(Config!$D$99/12,Config!$D$101,SUM(INDEX($C23:$BJ23,,IF((COLUMN(F$57)-COLUMN($C$57)+1)&gt;Config!$D$101,(COLUMN(F$57)-COLUMN($C$57)+1)-Config!$D$101,0)+1):INDEX($C23:$BJ23,,COLUMN(F$57)-COLUMN($C$57)+1)),,)</f>
        <v>0</v>
      </c>
      <c r="G57" s="191">
        <f t="array" ref="G57">-PMT(Config!$D$99/12,Config!$D$101,SUM(INDEX($C23:$BJ23,,IF((COLUMN(G$57)-COLUMN($C$57)+1)&gt;Config!$D$101,(COLUMN(G$57)-COLUMN($C$57)+1)-Config!$D$101,0)+1):INDEX($C23:$BJ23,,COLUMN(G$57)-COLUMN($C$57)+1)),,)</f>
        <v>0</v>
      </c>
      <c r="H57" s="191">
        <f t="array" ref="H57">-PMT(Config!$D$99/12,Config!$D$101,SUM(INDEX($C23:$BJ23,,IF((COLUMN(H$57)-COLUMN($C$57)+1)&gt;Config!$D$101,(COLUMN(H$57)-COLUMN($C$57)+1)-Config!$D$101,0)+1):INDEX($C23:$BJ23,,COLUMN(H$57)-COLUMN($C$57)+1)),,)</f>
        <v>0</v>
      </c>
      <c r="I57" s="191">
        <f t="array" ref="I57">-PMT(Config!$D$99/12,Config!$D$101,SUM(INDEX($C23:$BJ23,,IF((COLUMN(I$57)-COLUMN($C$57)+1)&gt;Config!$D$101,(COLUMN(I$57)-COLUMN($C$57)+1)-Config!$D$101,0)+1):INDEX($C23:$BJ23,,COLUMN(I$57)-COLUMN($C$57)+1)),,)</f>
        <v>0</v>
      </c>
      <c r="J57" s="191">
        <f t="array" ref="J57">-PMT(Config!$D$99/12,Config!$D$101,SUM(INDEX($C23:$BJ23,,IF((COLUMN(J$57)-COLUMN($C$57)+1)&gt;Config!$D$101,(COLUMN(J$57)-COLUMN($C$57)+1)-Config!$D$101,0)+1):INDEX($C23:$BJ23,,COLUMN(J$57)-COLUMN($C$57)+1)),,)</f>
        <v>0</v>
      </c>
      <c r="K57" s="191">
        <f t="array" ref="K57">-PMT(Config!$D$99/12,Config!$D$101,SUM(INDEX($C23:$BJ23,,IF((COLUMN(K$57)-COLUMN($C$57)+1)&gt;Config!$D$101,(COLUMN(K$57)-COLUMN($C$57)+1)-Config!$D$101,0)+1):INDEX($C23:$BJ23,,COLUMN(K$57)-COLUMN($C$57)+1)),,)</f>
        <v>0</v>
      </c>
      <c r="L57" s="191">
        <f t="array" ref="L57">-PMT(Config!$D$99/12,Config!$D$101,SUM(INDEX($C23:$BJ23,,IF((COLUMN(L$57)-COLUMN($C$57)+1)&gt;Config!$D$101,(COLUMN(L$57)-COLUMN($C$57)+1)-Config!$D$101,0)+1):INDEX($C23:$BJ23,,COLUMN(L$57)-COLUMN($C$57)+1)),,)</f>
        <v>0</v>
      </c>
      <c r="M57" s="191">
        <f t="array" ref="M57">-PMT(Config!$D$99/12,Config!$D$101,SUM(INDEX($C23:$BJ23,,IF((COLUMN(M$57)-COLUMN($C$57)+1)&gt;Config!$D$101,(COLUMN(M$57)-COLUMN($C$57)+1)-Config!$D$101,0)+1):INDEX($C23:$BJ23,,COLUMN(M$57)-COLUMN($C$57)+1)),,)</f>
        <v>0</v>
      </c>
      <c r="N57" s="191">
        <f t="array" ref="N57">-PMT(Config!$D$99/12,Config!$D$101,SUM(INDEX($C23:$BJ23,,IF((COLUMN(N$57)-COLUMN($C$57)+1)&gt;Config!$D$101,(COLUMN(N$57)-COLUMN($C$57)+1)-Config!$D$101,0)+1):INDEX($C23:$BJ23,,COLUMN(N$57)-COLUMN($C$57)+1)),,)</f>
        <v>0</v>
      </c>
      <c r="O57" s="191">
        <f t="array" ref="O57">-PMT(Config!$D$99/12,Config!$D$101,SUM(INDEX($C23:$BJ23,,IF((COLUMN(O$57)-COLUMN($C$57)+1)&gt;Config!$D$101,(COLUMN(O$57)-COLUMN($C$57)+1)-Config!$D$101,0)+1):INDEX($C23:$BJ23,,COLUMN(O$57)-COLUMN($C$57)+1)),,)</f>
        <v>0</v>
      </c>
      <c r="P57" s="191">
        <f t="array" ref="P57">-PMT(Config!$D$99/12,Config!$D$101,SUM(INDEX($C23:$BJ23,,IF((COLUMN(P$57)-COLUMN($C$57)+1)&gt;Config!$D$101,(COLUMN(P$57)-COLUMN($C$57)+1)-Config!$D$101,0)+1):INDEX($C23:$BJ23,,COLUMN(P$57)-COLUMN($C$57)+1)),,)</f>
        <v>0</v>
      </c>
      <c r="Q57" s="191">
        <f t="array" ref="Q57">-PMT(Config!$D$99/12,Config!$D$101,SUM(INDEX($C23:$BJ23,,IF((COLUMN(Q$57)-COLUMN($C$57)+1)&gt;Config!$D$101,(COLUMN(Q$57)-COLUMN($C$57)+1)-Config!$D$101,0)+1):INDEX($C23:$BJ23,,COLUMN(Q$57)-COLUMN($C$57)+1)),,)</f>
        <v>0</v>
      </c>
      <c r="R57" s="191">
        <f t="array" ref="R57">-PMT(Config!$D$99/12,Config!$D$101,SUM(INDEX($C23:$BJ23,,IF((COLUMN(R$57)-COLUMN($C$57)+1)&gt;Config!$D$101,(COLUMN(R$57)-COLUMN($C$57)+1)-Config!$D$101,0)+1):INDEX($C23:$BJ23,,COLUMN(R$57)-COLUMN($C$57)+1)),,)</f>
        <v>0</v>
      </c>
      <c r="S57" s="191">
        <f t="array" ref="S57">-PMT(Config!$D$99/12,Config!$D$101,SUM(INDEX($C23:$BJ23,,IF((COLUMN(S$57)-COLUMN($C$57)+1)&gt;Config!$D$101,(COLUMN(S$57)-COLUMN($C$57)+1)-Config!$D$101,0)+1):INDEX($C23:$BJ23,,COLUMN(S$57)-COLUMN($C$57)+1)),,)</f>
        <v>0</v>
      </c>
      <c r="T57" s="191">
        <f t="array" ref="T57">-PMT(Config!$D$99/12,Config!$D$101,SUM(INDEX($C23:$BJ23,,IF((COLUMN(T$57)-COLUMN($C$57)+1)&gt;Config!$D$101,(COLUMN(T$57)-COLUMN($C$57)+1)-Config!$D$101,0)+1):INDEX($C23:$BJ23,,COLUMN(T$57)-COLUMN($C$57)+1)),,)</f>
        <v>0</v>
      </c>
      <c r="U57" s="191">
        <f t="array" ref="U57">-PMT(Config!$D$99/12,Config!$D$101,SUM(INDEX($C23:$BJ23,,IF((COLUMN(U$57)-COLUMN($C$57)+1)&gt;Config!$D$101,(COLUMN(U$57)-COLUMN($C$57)+1)-Config!$D$101,0)+1):INDEX($C23:$BJ23,,COLUMN(U$57)-COLUMN($C$57)+1)),,)</f>
        <v>0</v>
      </c>
      <c r="V57" s="191">
        <f t="array" ref="V57">-PMT(Config!$D$99/12,Config!$D$101,SUM(INDEX($C23:$BJ23,,IF((COLUMN(V$57)-COLUMN($C$57)+1)&gt;Config!$D$101,(COLUMN(V$57)-COLUMN($C$57)+1)-Config!$D$101,0)+1):INDEX($C23:$BJ23,,COLUMN(V$57)-COLUMN($C$57)+1)),,)</f>
        <v>0</v>
      </c>
      <c r="W57" s="191">
        <f t="array" ref="W57">-PMT(Config!$D$99/12,Config!$D$101,SUM(INDEX($C23:$BJ23,,IF((COLUMN(W$57)-COLUMN($C$57)+1)&gt;Config!$D$101,(COLUMN(W$57)-COLUMN($C$57)+1)-Config!$D$101,0)+1):INDEX($C23:$BJ23,,COLUMN(W$57)-COLUMN($C$57)+1)),,)</f>
        <v>0</v>
      </c>
      <c r="X57" s="191">
        <f t="array" ref="X57">-PMT(Config!$D$99/12,Config!$D$101,SUM(INDEX($C23:$BJ23,,IF((COLUMN(X$57)-COLUMN($C$57)+1)&gt;Config!$D$101,(COLUMN(X$57)-COLUMN($C$57)+1)-Config!$D$101,0)+1):INDEX($C23:$BJ23,,COLUMN(X$57)-COLUMN($C$57)+1)),,)</f>
        <v>0</v>
      </c>
      <c r="Y57" s="191">
        <f t="array" ref="Y57">-PMT(Config!$D$99/12,Config!$D$101,SUM(INDEX($C23:$BJ23,,IF((COLUMN(Y$57)-COLUMN($C$57)+1)&gt;Config!$D$101,(COLUMN(Y$57)-COLUMN($C$57)+1)-Config!$D$101,0)+1):INDEX($C23:$BJ23,,COLUMN(Y$57)-COLUMN($C$57)+1)),,)</f>
        <v>0</v>
      </c>
      <c r="Z57" s="191">
        <f t="array" ref="Z57">-PMT(Config!$D$99/12,Config!$D$101,SUM(INDEX($C23:$BJ23,,IF((COLUMN(Z$57)-COLUMN($C$57)+1)&gt;Config!$D$101,(COLUMN(Z$57)-COLUMN($C$57)+1)-Config!$D$101,0)+1):INDEX($C23:$BJ23,,COLUMN(Z$57)-COLUMN($C$57)+1)),,)</f>
        <v>0</v>
      </c>
      <c r="AA57" s="191">
        <f t="array" ref="AA57">-PMT(Config!$D$99/12,Config!$D$101,SUM(INDEX($C23:$BJ23,,IF((COLUMN(AA$57)-COLUMN($C$57)+1)&gt;Config!$D$101,(COLUMN(AA$57)-COLUMN($C$57)+1)-Config!$D$101,0)+1):INDEX($C23:$BJ23,,COLUMN(AA$57)-COLUMN($C$57)+1)),,)</f>
        <v>0</v>
      </c>
      <c r="AB57" s="191">
        <f t="array" ref="AB57">-PMT(Config!$D$99/12,Config!$D$101,SUM(INDEX($C23:$BJ23,,IF((COLUMN(AB$57)-COLUMN($C$57)+1)&gt;Config!$D$101,(COLUMN(AB$57)-COLUMN($C$57)+1)-Config!$D$101,0)+1):INDEX($C23:$BJ23,,COLUMN(AB$57)-COLUMN($C$57)+1)),,)</f>
        <v>0</v>
      </c>
      <c r="AC57" s="191">
        <f t="array" ref="AC57">-PMT(Config!$D$99/12,Config!$D$101,SUM(INDEX($C23:$BJ23,,IF((COLUMN(AC$57)-COLUMN($C$57)+1)&gt;Config!$D$101,(COLUMN(AC$57)-COLUMN($C$57)+1)-Config!$D$101,0)+1):INDEX($C23:$BJ23,,COLUMN(AC$57)-COLUMN($C$57)+1)),,)</f>
        <v>0</v>
      </c>
      <c r="AD57" s="191">
        <f t="array" ref="AD57">-PMT(Config!$D$99/12,Config!$D$101,SUM(INDEX($C23:$BJ23,,IF((COLUMN(AD$57)-COLUMN($C$57)+1)&gt;Config!$D$101,(COLUMN(AD$57)-COLUMN($C$57)+1)-Config!$D$101,0)+1):INDEX($C23:$BJ23,,COLUMN(AD$57)-COLUMN($C$57)+1)),,)</f>
        <v>0</v>
      </c>
      <c r="AE57" s="191">
        <f t="array" ref="AE57">-PMT(Config!$D$99/12,Config!$D$101,SUM(INDEX($C23:$BJ23,,IF((COLUMN(AE$57)-COLUMN($C$57)+1)&gt;Config!$D$101,(COLUMN(AE$57)-COLUMN($C$57)+1)-Config!$D$101,0)+1):INDEX($C23:$BJ23,,COLUMN(AE$57)-COLUMN($C$57)+1)),,)</f>
        <v>0</v>
      </c>
      <c r="AF57" s="191">
        <f t="array" ref="AF57">-PMT(Config!$D$99/12,Config!$D$101,SUM(INDEX($C23:$BJ23,,IF((COLUMN(AF$57)-COLUMN($C$57)+1)&gt;Config!$D$101,(COLUMN(AF$57)-COLUMN($C$57)+1)-Config!$D$101,0)+1):INDEX($C23:$BJ23,,COLUMN(AF$57)-COLUMN($C$57)+1)),,)</f>
        <v>0</v>
      </c>
      <c r="AG57" s="191">
        <f t="array" ref="AG57">-PMT(Config!$D$99/12,Config!$D$101,SUM(INDEX($C23:$BJ23,,IF((COLUMN(AG$57)-COLUMN($C$57)+1)&gt;Config!$D$101,(COLUMN(AG$57)-COLUMN($C$57)+1)-Config!$D$101,0)+1):INDEX($C23:$BJ23,,COLUMN(AG$57)-COLUMN($C$57)+1)),,)</f>
        <v>0</v>
      </c>
      <c r="AH57" s="191">
        <f t="array" ref="AH57">-PMT(Config!$D$99/12,Config!$D$101,SUM(INDEX($C23:$BJ23,,IF((COLUMN(AH$57)-COLUMN($C$57)+1)&gt;Config!$D$101,(COLUMN(AH$57)-COLUMN($C$57)+1)-Config!$D$101,0)+1):INDEX($C23:$BJ23,,COLUMN(AH$57)-COLUMN($C$57)+1)),,)</f>
        <v>0</v>
      </c>
      <c r="AI57" s="191">
        <f t="array" ref="AI57">-PMT(Config!$D$99/12,Config!$D$101,SUM(INDEX($C23:$BJ23,,IF((COLUMN(AI$57)-COLUMN($C$57)+1)&gt;Config!$D$101,(COLUMN(AI$57)-COLUMN($C$57)+1)-Config!$D$101,0)+1):INDEX($C23:$BJ23,,COLUMN(AI$57)-COLUMN($C$57)+1)),,)</f>
        <v>0</v>
      </c>
      <c r="AJ57" s="191">
        <f t="array" ref="AJ57">-PMT(Config!$D$99/12,Config!$D$101,SUM(INDEX($C23:$BJ23,,IF((COLUMN(AJ$57)-COLUMN($C$57)+1)&gt;Config!$D$101,(COLUMN(AJ$57)-COLUMN($C$57)+1)-Config!$D$101,0)+1):INDEX($C23:$BJ23,,COLUMN(AJ$57)-COLUMN($C$57)+1)),,)</f>
        <v>0</v>
      </c>
      <c r="AK57" s="191">
        <f t="array" ref="AK57">-PMT(Config!$D$99/12,Config!$D$101,SUM(INDEX($C23:$BJ23,,IF((COLUMN(AK$57)-COLUMN($C$57)+1)&gt;Config!$D$101,(COLUMN(AK$57)-COLUMN($C$57)+1)-Config!$D$101,0)+1):INDEX($C23:$BJ23,,COLUMN(AK$57)-COLUMN($C$57)+1)),,)</f>
        <v>0</v>
      </c>
      <c r="AL57" s="191">
        <f t="array" ref="AL57">-PMT(Config!$D$99/12,Config!$D$101,SUM(INDEX($C23:$BJ23,,IF((COLUMN(AL$57)-COLUMN($C$57)+1)&gt;Config!$D$101,(COLUMN(AL$57)-COLUMN($C$57)+1)-Config!$D$101,0)+1):INDEX($C23:$BJ23,,COLUMN(AL$57)-COLUMN($C$57)+1)),,)</f>
        <v>0</v>
      </c>
      <c r="AM57" s="191">
        <f t="array" ref="AM57">-PMT(Config!$D$99/12,Config!$D$101,SUM(INDEX($C23:$BJ23,,IF((COLUMN(AM$57)-COLUMN($C$57)+1)&gt;Config!$D$101,(COLUMN(AM$57)-COLUMN($C$57)+1)-Config!$D$101,0)+1):INDEX($C23:$BJ23,,COLUMN(AM$57)-COLUMN($C$57)+1)),,)</f>
        <v>0</v>
      </c>
      <c r="AN57" s="191">
        <f t="array" ref="AN57">-PMT(Config!$D$99/12,Config!$D$101,SUM(INDEX($C23:$BJ23,,IF((COLUMN(AN$57)-COLUMN($C$57)+1)&gt;Config!$D$101,(COLUMN(AN$57)-COLUMN($C$57)+1)-Config!$D$101,0)+1):INDEX($C23:$BJ23,,COLUMN(AN$57)-COLUMN($C$57)+1)),,)</f>
        <v>0</v>
      </c>
      <c r="AO57" s="191">
        <f t="array" ref="AO57">-PMT(Config!$D$99/12,Config!$D$101,SUM(INDEX($C23:$BJ23,,IF((COLUMN(AO$57)-COLUMN($C$57)+1)&gt;Config!$D$101,(COLUMN(AO$57)-COLUMN($C$57)+1)-Config!$D$101,0)+1):INDEX($C23:$BJ23,,COLUMN(AO$57)-COLUMN($C$57)+1)),,)</f>
        <v>0</v>
      </c>
      <c r="AP57" s="191">
        <f t="array" ref="AP57">-PMT(Config!$D$99/12,Config!$D$101,SUM(INDEX($C23:$BJ23,,IF((COLUMN(AP$57)-COLUMN($C$57)+1)&gt;Config!$D$101,(COLUMN(AP$57)-COLUMN($C$57)+1)-Config!$D$101,0)+1):INDEX($C23:$BJ23,,COLUMN(AP$57)-COLUMN($C$57)+1)),,)</f>
        <v>0</v>
      </c>
      <c r="AQ57" s="191">
        <f t="array" ref="AQ57">-PMT(Config!$D$99/12,Config!$D$101,SUM(INDEX($C23:$BJ23,,IF((COLUMN(AQ$57)-COLUMN($C$57)+1)&gt;Config!$D$101,(COLUMN(AQ$57)-COLUMN($C$57)+1)-Config!$D$101,0)+1):INDEX($C23:$BJ23,,COLUMN(AQ$57)-COLUMN($C$57)+1)),,)</f>
        <v>0</v>
      </c>
      <c r="AR57" s="191">
        <f t="array" ref="AR57">-PMT(Config!$D$99/12,Config!$D$101,SUM(INDEX($C23:$BJ23,,IF((COLUMN(AR$57)-COLUMN($C$57)+1)&gt;Config!$D$101,(COLUMN(AR$57)-COLUMN($C$57)+1)-Config!$D$101,0)+1):INDEX($C23:$BJ23,,COLUMN(AR$57)-COLUMN($C$57)+1)),,)</f>
        <v>0</v>
      </c>
      <c r="AS57" s="191">
        <f t="array" ref="AS57">-PMT(Config!$D$99/12,Config!$D$101,SUM(INDEX($C23:$BJ23,,IF((COLUMN(AS$57)-COLUMN($C$57)+1)&gt;Config!$D$101,(COLUMN(AS$57)-COLUMN($C$57)+1)-Config!$D$101,0)+1):INDEX($C23:$BJ23,,COLUMN(AS$57)-COLUMN($C$57)+1)),,)</f>
        <v>0</v>
      </c>
      <c r="AT57" s="191">
        <f t="array" ref="AT57">-PMT(Config!$D$99/12,Config!$D$101,SUM(INDEX($C23:$BJ23,,IF((COLUMN(AT$57)-COLUMN($C$57)+1)&gt;Config!$D$101,(COLUMN(AT$57)-COLUMN($C$57)+1)-Config!$D$101,0)+1):INDEX($C23:$BJ23,,COLUMN(AT$57)-COLUMN($C$57)+1)),,)</f>
        <v>0</v>
      </c>
      <c r="AU57" s="191">
        <f t="array" ref="AU57">-PMT(Config!$D$99/12,Config!$D$101,SUM(INDEX($C23:$BJ23,,IF((COLUMN(AU$57)-COLUMN($C$57)+1)&gt;Config!$D$101,(COLUMN(AU$57)-COLUMN($C$57)+1)-Config!$D$101,0)+1):INDEX($C23:$BJ23,,COLUMN(AU$57)-COLUMN($C$57)+1)),,)</f>
        <v>0</v>
      </c>
      <c r="AV57" s="191">
        <f t="array" ref="AV57">-PMT(Config!$D$99/12,Config!$D$101,SUM(INDEX($C23:$BJ23,,IF((COLUMN(AV$57)-COLUMN($C$57)+1)&gt;Config!$D$101,(COLUMN(AV$57)-COLUMN($C$57)+1)-Config!$D$101,0)+1):INDEX($C23:$BJ23,,COLUMN(AV$57)-COLUMN($C$57)+1)),,)</f>
        <v>0</v>
      </c>
      <c r="AW57" s="191">
        <f t="array" ref="AW57">-PMT(Config!$D$99/12,Config!$D$101,SUM(INDEX($C23:$BJ23,,IF((COLUMN(AW$57)-COLUMN($C$57)+1)&gt;Config!$D$101,(COLUMN(AW$57)-COLUMN($C$57)+1)-Config!$D$101,0)+1):INDEX($C23:$BJ23,,COLUMN(AW$57)-COLUMN($C$57)+1)),,)</f>
        <v>0</v>
      </c>
      <c r="AX57" s="191">
        <f t="array" ref="AX57">-PMT(Config!$D$99/12,Config!$D$101,SUM(INDEX($C23:$BJ23,,IF((COLUMN(AX$57)-COLUMN($C$57)+1)&gt;Config!$D$101,(COLUMN(AX$57)-COLUMN($C$57)+1)-Config!$D$101,0)+1):INDEX($C23:$BJ23,,COLUMN(AX$57)-COLUMN($C$57)+1)),,)</f>
        <v>0</v>
      </c>
      <c r="AY57" s="191">
        <f t="array" ref="AY57">-PMT(Config!$D$99/12,Config!$D$101,SUM(INDEX($C23:$BJ23,,IF((COLUMN(AY$57)-COLUMN($C$57)+1)&gt;Config!$D$101,(COLUMN(AY$57)-COLUMN($C$57)+1)-Config!$D$101,0)+1):INDEX($C23:$BJ23,,COLUMN(AY$57)-COLUMN($C$57)+1)),,)</f>
        <v>0</v>
      </c>
      <c r="AZ57" s="191">
        <f t="array" ref="AZ57">-PMT(Config!$D$99/12,Config!$D$101,SUM(INDEX($C23:$BJ23,,IF((COLUMN(AZ$57)-COLUMN($C$57)+1)&gt;Config!$D$101,(COLUMN(AZ$57)-COLUMN($C$57)+1)-Config!$D$101,0)+1):INDEX($C23:$BJ23,,COLUMN(AZ$57)-COLUMN($C$57)+1)),,)</f>
        <v>0</v>
      </c>
      <c r="BA57" s="191">
        <f t="array" ref="BA57">-PMT(Config!$D$99/12,Config!$D$101,SUM(INDEX($C23:$BJ23,,IF((COLUMN(BA$57)-COLUMN($C$57)+1)&gt;Config!$D$101,(COLUMN(BA$57)-COLUMN($C$57)+1)-Config!$D$101,0)+1):INDEX($C23:$BJ23,,COLUMN(BA$57)-COLUMN($C$57)+1)),,)</f>
        <v>0</v>
      </c>
      <c r="BB57" s="191">
        <f t="array" ref="BB57">-PMT(Config!$D$99/12,Config!$D$101,SUM(INDEX($C23:$BJ23,,IF((COLUMN(BB$57)-COLUMN($C$57)+1)&gt;Config!$D$101,(COLUMN(BB$57)-COLUMN($C$57)+1)-Config!$D$101,0)+1):INDEX($C23:$BJ23,,COLUMN(BB$57)-COLUMN($C$57)+1)),,)</f>
        <v>0</v>
      </c>
      <c r="BC57" s="191">
        <f t="array" ref="BC57">-PMT(Config!$D$99/12,Config!$D$101,SUM(INDEX($C23:$BJ23,,IF((COLUMN(BC$57)-COLUMN($C$57)+1)&gt;Config!$D$101,(COLUMN(BC$57)-COLUMN($C$57)+1)-Config!$D$101,0)+1):INDEX($C23:$BJ23,,COLUMN(BC$57)-COLUMN($C$57)+1)),,)</f>
        <v>0</v>
      </c>
      <c r="BD57" s="191">
        <f t="array" ref="BD57">-PMT(Config!$D$99/12,Config!$D$101,SUM(INDEX($C23:$BJ23,,IF((COLUMN(BD$57)-COLUMN($C$57)+1)&gt;Config!$D$101,(COLUMN(BD$57)-COLUMN($C$57)+1)-Config!$D$101,0)+1):INDEX($C23:$BJ23,,COLUMN(BD$57)-COLUMN($C$57)+1)),,)</f>
        <v>0</v>
      </c>
      <c r="BE57" s="191">
        <f t="array" ref="BE57">-PMT(Config!$D$99/12,Config!$D$101,SUM(INDEX($C23:$BJ23,,IF((COLUMN(BE$57)-COLUMN($C$57)+1)&gt;Config!$D$101,(COLUMN(BE$57)-COLUMN($C$57)+1)-Config!$D$101,0)+1):INDEX($C23:$BJ23,,COLUMN(BE$57)-COLUMN($C$57)+1)),,)</f>
        <v>0</v>
      </c>
      <c r="BF57" s="191">
        <f t="array" ref="BF57">-PMT(Config!$D$99/12,Config!$D$101,SUM(INDEX($C23:$BJ23,,IF((COLUMN(BF$57)-COLUMN($C$57)+1)&gt;Config!$D$101,(COLUMN(BF$57)-COLUMN($C$57)+1)-Config!$D$101,0)+1):INDEX($C23:$BJ23,,COLUMN(BF$57)-COLUMN($C$57)+1)),,)</f>
        <v>0</v>
      </c>
      <c r="BG57" s="191">
        <f t="array" ref="BG57">-PMT(Config!$D$99/12,Config!$D$101,SUM(INDEX($C23:$BJ23,,IF((COLUMN(BG$57)-COLUMN($C$57)+1)&gt;Config!$D$101,(COLUMN(BG$57)-COLUMN($C$57)+1)-Config!$D$101,0)+1):INDEX($C23:$BJ23,,COLUMN(BG$57)-COLUMN($C$57)+1)),,)</f>
        <v>0</v>
      </c>
      <c r="BH57" s="191">
        <f t="array" ref="BH57">-PMT(Config!$D$99/12,Config!$D$101,SUM(INDEX($C23:$BJ23,,IF((COLUMN(BH$57)-COLUMN($C$57)+1)&gt;Config!$D$101,(COLUMN(BH$57)-COLUMN($C$57)+1)-Config!$D$101,0)+1):INDEX($C23:$BJ23,,COLUMN(BH$57)-COLUMN($C$57)+1)),,)</f>
        <v>0</v>
      </c>
      <c r="BI57" s="191">
        <f t="array" ref="BI57">-PMT(Config!$D$99/12,Config!$D$101,SUM(INDEX($C23:$BJ23,,IF((COLUMN(BI$57)-COLUMN($C$57)+1)&gt;Config!$D$101,(COLUMN(BI$57)-COLUMN($C$57)+1)-Config!$D$101,0)+1):INDEX($C23:$BJ23,,COLUMN(BI$57)-COLUMN($C$57)+1)),,)</f>
        <v>0</v>
      </c>
      <c r="BJ57" s="191">
        <f t="array" ref="BJ57">-PMT(Config!$D$99/12,Config!$D$101,SUM(INDEX($C23:$BJ23,,IF((COLUMN(BJ$57)-COLUMN($C$57)+1)&gt;Config!$D$101,(COLUMN(BJ$57)-COLUMN($C$57)+1)-Config!$D$101,0)+1):INDEX($C23:$BJ23,,COLUMN(BJ$57)-COLUMN($C$57)+1)),,)</f>
        <v>0</v>
      </c>
      <c r="BK57" s="159"/>
    </row>
    <row r="58" ht="15.75" customHeight="1">
      <c r="B58" s="230" t="s">
        <v>163</v>
      </c>
      <c r="C58" s="192">
        <f t="shared" ref="C58:BJ58" si="9">SUM(C59:C62)</f>
        <v>0</v>
      </c>
      <c r="D58" s="192">
        <f t="shared" si="9"/>
        <v>0</v>
      </c>
      <c r="E58" s="192">
        <f t="shared" si="9"/>
        <v>0</v>
      </c>
      <c r="F58" s="192">
        <f t="shared" si="9"/>
        <v>0</v>
      </c>
      <c r="G58" s="192">
        <f t="shared" si="9"/>
        <v>0</v>
      </c>
      <c r="H58" s="192">
        <f t="shared" si="9"/>
        <v>0</v>
      </c>
      <c r="I58" s="192">
        <f t="shared" si="9"/>
        <v>0</v>
      </c>
      <c r="J58" s="192">
        <f t="shared" si="9"/>
        <v>0</v>
      </c>
      <c r="K58" s="192">
        <f t="shared" si="9"/>
        <v>0</v>
      </c>
      <c r="L58" s="192">
        <f t="shared" si="9"/>
        <v>0</v>
      </c>
      <c r="M58" s="192">
        <f t="shared" si="9"/>
        <v>0</v>
      </c>
      <c r="N58" s="192">
        <f t="shared" si="9"/>
        <v>0</v>
      </c>
      <c r="O58" s="192">
        <f t="shared" si="9"/>
        <v>0</v>
      </c>
      <c r="P58" s="192">
        <f t="shared" si="9"/>
        <v>0</v>
      </c>
      <c r="Q58" s="192">
        <f t="shared" si="9"/>
        <v>0</v>
      </c>
      <c r="R58" s="192">
        <f t="shared" si="9"/>
        <v>0</v>
      </c>
      <c r="S58" s="192">
        <f t="shared" si="9"/>
        <v>0</v>
      </c>
      <c r="T58" s="192">
        <f t="shared" si="9"/>
        <v>0</v>
      </c>
      <c r="U58" s="192">
        <f t="shared" si="9"/>
        <v>0</v>
      </c>
      <c r="V58" s="192">
        <f t="shared" si="9"/>
        <v>0</v>
      </c>
      <c r="W58" s="192">
        <f t="shared" si="9"/>
        <v>0</v>
      </c>
      <c r="X58" s="192">
        <f t="shared" si="9"/>
        <v>0</v>
      </c>
      <c r="Y58" s="192">
        <f t="shared" si="9"/>
        <v>0</v>
      </c>
      <c r="Z58" s="192">
        <f t="shared" si="9"/>
        <v>0</v>
      </c>
      <c r="AA58" s="192">
        <f t="shared" si="9"/>
        <v>0</v>
      </c>
      <c r="AB58" s="192">
        <f t="shared" si="9"/>
        <v>0</v>
      </c>
      <c r="AC58" s="192">
        <f t="shared" si="9"/>
        <v>0</v>
      </c>
      <c r="AD58" s="192">
        <f t="shared" si="9"/>
        <v>0</v>
      </c>
      <c r="AE58" s="192">
        <f t="shared" si="9"/>
        <v>0</v>
      </c>
      <c r="AF58" s="192">
        <f t="shared" si="9"/>
        <v>0</v>
      </c>
      <c r="AG58" s="192">
        <f t="shared" si="9"/>
        <v>0</v>
      </c>
      <c r="AH58" s="192">
        <f t="shared" si="9"/>
        <v>0</v>
      </c>
      <c r="AI58" s="192">
        <f t="shared" si="9"/>
        <v>0</v>
      </c>
      <c r="AJ58" s="192">
        <f t="shared" si="9"/>
        <v>0</v>
      </c>
      <c r="AK58" s="192">
        <f t="shared" si="9"/>
        <v>0</v>
      </c>
      <c r="AL58" s="192">
        <f t="shared" si="9"/>
        <v>0</v>
      </c>
      <c r="AM58" s="192">
        <f t="shared" si="9"/>
        <v>0</v>
      </c>
      <c r="AN58" s="192">
        <f t="shared" si="9"/>
        <v>0</v>
      </c>
      <c r="AO58" s="192">
        <f t="shared" si="9"/>
        <v>0</v>
      </c>
      <c r="AP58" s="192">
        <f t="shared" si="9"/>
        <v>0</v>
      </c>
      <c r="AQ58" s="192">
        <f t="shared" si="9"/>
        <v>0</v>
      </c>
      <c r="AR58" s="192">
        <f t="shared" si="9"/>
        <v>0</v>
      </c>
      <c r="AS58" s="192">
        <f t="shared" si="9"/>
        <v>0</v>
      </c>
      <c r="AT58" s="192">
        <f t="shared" si="9"/>
        <v>0</v>
      </c>
      <c r="AU58" s="192">
        <f t="shared" si="9"/>
        <v>0</v>
      </c>
      <c r="AV58" s="192">
        <f t="shared" si="9"/>
        <v>0</v>
      </c>
      <c r="AW58" s="192">
        <f t="shared" si="9"/>
        <v>0</v>
      </c>
      <c r="AX58" s="192">
        <f t="shared" si="9"/>
        <v>0</v>
      </c>
      <c r="AY58" s="192">
        <f t="shared" si="9"/>
        <v>0</v>
      </c>
      <c r="AZ58" s="192">
        <f t="shared" si="9"/>
        <v>0</v>
      </c>
      <c r="BA58" s="192">
        <f t="shared" si="9"/>
        <v>0</v>
      </c>
      <c r="BB58" s="192">
        <f t="shared" si="9"/>
        <v>0</v>
      </c>
      <c r="BC58" s="192">
        <f t="shared" si="9"/>
        <v>0</v>
      </c>
      <c r="BD58" s="192">
        <f t="shared" si="9"/>
        <v>0</v>
      </c>
      <c r="BE58" s="192">
        <f t="shared" si="9"/>
        <v>0</v>
      </c>
      <c r="BF58" s="192">
        <f t="shared" si="9"/>
        <v>0</v>
      </c>
      <c r="BG58" s="192">
        <f t="shared" si="9"/>
        <v>0</v>
      </c>
      <c r="BH58" s="192">
        <f t="shared" si="9"/>
        <v>0</v>
      </c>
      <c r="BI58" s="192">
        <f t="shared" si="9"/>
        <v>0</v>
      </c>
      <c r="BJ58" s="192">
        <f t="shared" si="9"/>
        <v>0</v>
      </c>
      <c r="BK58" s="159"/>
    </row>
    <row r="59" ht="15.75" customHeight="1">
      <c r="A59" s="1"/>
      <c r="B59" s="185" t="str">
        <f t="shared" ref="B59:B62" si="10">B30</f>
        <v>Compte courant 1</v>
      </c>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159"/>
    </row>
    <row r="60" ht="15.75" customHeight="1">
      <c r="A60" s="1"/>
      <c r="B60" s="185" t="str">
        <f t="shared" si="10"/>
        <v>Compte courant 2</v>
      </c>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159"/>
    </row>
    <row r="61" ht="15.75" customHeight="1">
      <c r="A61" s="1"/>
      <c r="B61" s="185" t="str">
        <f t="shared" si="10"/>
        <v>Compte courant 3</v>
      </c>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159"/>
    </row>
    <row r="62" ht="15.75" customHeight="1">
      <c r="A62" s="1"/>
      <c r="B62" s="185" t="str">
        <f t="shared" si="10"/>
        <v>Autres comptes courants</v>
      </c>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207"/>
      <c r="AH62" s="207"/>
      <c r="AI62" s="207"/>
      <c r="AJ62" s="207"/>
      <c r="AK62" s="207"/>
      <c r="AL62" s="207"/>
      <c r="AM62" s="207"/>
      <c r="AN62" s="207"/>
      <c r="AO62" s="207"/>
      <c r="AP62" s="207"/>
      <c r="AQ62" s="207"/>
      <c r="AR62" s="207"/>
      <c r="AS62" s="207"/>
      <c r="AT62" s="207"/>
      <c r="AU62" s="207"/>
      <c r="AV62" s="207"/>
      <c r="AW62" s="207"/>
      <c r="AX62" s="207"/>
      <c r="AY62" s="207"/>
      <c r="AZ62" s="207"/>
      <c r="BA62" s="207"/>
      <c r="BB62" s="207"/>
      <c r="BC62" s="207"/>
      <c r="BD62" s="207"/>
      <c r="BE62" s="207"/>
      <c r="BF62" s="207"/>
      <c r="BG62" s="207"/>
      <c r="BH62" s="207"/>
      <c r="BI62" s="207"/>
      <c r="BJ62" s="207"/>
      <c r="BK62" s="159"/>
    </row>
    <row r="63" ht="15.75" customHeight="1">
      <c r="A63" s="1"/>
      <c r="B63" s="231" t="s">
        <v>164</v>
      </c>
      <c r="C63" s="192">
        <f t="shared" ref="C63:BJ63" si="11">SUM(C64:C67)</f>
        <v>0</v>
      </c>
      <c r="D63" s="192">
        <f t="shared" si="11"/>
        <v>0</v>
      </c>
      <c r="E63" s="192">
        <f t="shared" si="11"/>
        <v>0</v>
      </c>
      <c r="F63" s="192">
        <f t="shared" si="11"/>
        <v>0</v>
      </c>
      <c r="G63" s="192">
        <f t="shared" si="11"/>
        <v>0</v>
      </c>
      <c r="H63" s="192">
        <f t="shared" si="11"/>
        <v>0</v>
      </c>
      <c r="I63" s="192">
        <f t="shared" si="11"/>
        <v>0</v>
      </c>
      <c r="J63" s="192">
        <f t="shared" si="11"/>
        <v>0</v>
      </c>
      <c r="K63" s="192">
        <f t="shared" si="11"/>
        <v>0</v>
      </c>
      <c r="L63" s="192">
        <f t="shared" si="11"/>
        <v>0</v>
      </c>
      <c r="M63" s="192">
        <f t="shared" si="11"/>
        <v>0</v>
      </c>
      <c r="N63" s="192">
        <f t="shared" si="11"/>
        <v>0</v>
      </c>
      <c r="O63" s="192">
        <f t="shared" si="11"/>
        <v>0</v>
      </c>
      <c r="P63" s="192">
        <f t="shared" si="11"/>
        <v>0</v>
      </c>
      <c r="Q63" s="192">
        <f t="shared" si="11"/>
        <v>0</v>
      </c>
      <c r="R63" s="192">
        <f t="shared" si="11"/>
        <v>0</v>
      </c>
      <c r="S63" s="192">
        <f t="shared" si="11"/>
        <v>0</v>
      </c>
      <c r="T63" s="192">
        <f t="shared" si="11"/>
        <v>0</v>
      </c>
      <c r="U63" s="192">
        <f t="shared" si="11"/>
        <v>0</v>
      </c>
      <c r="V63" s="192">
        <f t="shared" si="11"/>
        <v>0</v>
      </c>
      <c r="W63" s="192">
        <f t="shared" si="11"/>
        <v>0</v>
      </c>
      <c r="X63" s="192">
        <f t="shared" si="11"/>
        <v>0</v>
      </c>
      <c r="Y63" s="192">
        <f t="shared" si="11"/>
        <v>0</v>
      </c>
      <c r="Z63" s="192">
        <f t="shared" si="11"/>
        <v>0</v>
      </c>
      <c r="AA63" s="192">
        <f t="shared" si="11"/>
        <v>0</v>
      </c>
      <c r="AB63" s="192">
        <f t="shared" si="11"/>
        <v>0</v>
      </c>
      <c r="AC63" s="192">
        <f t="shared" si="11"/>
        <v>0</v>
      </c>
      <c r="AD63" s="192">
        <f t="shared" si="11"/>
        <v>0</v>
      </c>
      <c r="AE63" s="192">
        <f t="shared" si="11"/>
        <v>0</v>
      </c>
      <c r="AF63" s="192">
        <f t="shared" si="11"/>
        <v>0</v>
      </c>
      <c r="AG63" s="192">
        <f t="shared" si="11"/>
        <v>0</v>
      </c>
      <c r="AH63" s="192">
        <f t="shared" si="11"/>
        <v>0</v>
      </c>
      <c r="AI63" s="192">
        <f t="shared" si="11"/>
        <v>0</v>
      </c>
      <c r="AJ63" s="192">
        <f t="shared" si="11"/>
        <v>0</v>
      </c>
      <c r="AK63" s="192">
        <f t="shared" si="11"/>
        <v>0</v>
      </c>
      <c r="AL63" s="192">
        <f t="shared" si="11"/>
        <v>0</v>
      </c>
      <c r="AM63" s="192">
        <f t="shared" si="11"/>
        <v>0</v>
      </c>
      <c r="AN63" s="192">
        <f t="shared" si="11"/>
        <v>0</v>
      </c>
      <c r="AO63" s="192">
        <f t="shared" si="11"/>
        <v>0</v>
      </c>
      <c r="AP63" s="192">
        <f t="shared" si="11"/>
        <v>0</v>
      </c>
      <c r="AQ63" s="192">
        <f t="shared" si="11"/>
        <v>0</v>
      </c>
      <c r="AR63" s="192">
        <f t="shared" si="11"/>
        <v>0</v>
      </c>
      <c r="AS63" s="192">
        <f t="shared" si="11"/>
        <v>0</v>
      </c>
      <c r="AT63" s="192">
        <f t="shared" si="11"/>
        <v>0</v>
      </c>
      <c r="AU63" s="192">
        <f t="shared" si="11"/>
        <v>0</v>
      </c>
      <c r="AV63" s="192">
        <f t="shared" si="11"/>
        <v>0</v>
      </c>
      <c r="AW63" s="192">
        <f t="shared" si="11"/>
        <v>0</v>
      </c>
      <c r="AX63" s="192">
        <f t="shared" si="11"/>
        <v>0</v>
      </c>
      <c r="AY63" s="192">
        <f t="shared" si="11"/>
        <v>0</v>
      </c>
      <c r="AZ63" s="192">
        <f t="shared" si="11"/>
        <v>0</v>
      </c>
      <c r="BA63" s="192">
        <f t="shared" si="11"/>
        <v>0</v>
      </c>
      <c r="BB63" s="192">
        <f t="shared" si="11"/>
        <v>0</v>
      </c>
      <c r="BC63" s="192">
        <f t="shared" si="11"/>
        <v>0</v>
      </c>
      <c r="BD63" s="192">
        <f t="shared" si="11"/>
        <v>0</v>
      </c>
      <c r="BE63" s="192">
        <f t="shared" si="11"/>
        <v>0</v>
      </c>
      <c r="BF63" s="192">
        <f t="shared" si="11"/>
        <v>0</v>
      </c>
      <c r="BG63" s="192">
        <f t="shared" si="11"/>
        <v>0</v>
      </c>
      <c r="BH63" s="192">
        <f t="shared" si="11"/>
        <v>0</v>
      </c>
      <c r="BI63" s="192">
        <f t="shared" si="11"/>
        <v>0</v>
      </c>
      <c r="BJ63" s="192">
        <f t="shared" si="11"/>
        <v>0</v>
      </c>
      <c r="BK63" s="159"/>
    </row>
    <row r="64" ht="15.75" customHeight="1">
      <c r="A64" s="1"/>
      <c r="B64" s="185" t="str">
        <f t="shared" ref="B64:B67" si="12">B35</f>
        <v>Avances remboursables 1</v>
      </c>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c r="AI64" s="207"/>
      <c r="AJ64" s="207"/>
      <c r="AK64" s="207"/>
      <c r="AL64" s="207"/>
      <c r="AM64" s="207"/>
      <c r="AN64" s="207"/>
      <c r="AO64" s="207"/>
      <c r="AP64" s="207"/>
      <c r="AQ64" s="207"/>
      <c r="AR64" s="207"/>
      <c r="AS64" s="207"/>
      <c r="AT64" s="207"/>
      <c r="AU64" s="207"/>
      <c r="AV64" s="207"/>
      <c r="AW64" s="207"/>
      <c r="AX64" s="207"/>
      <c r="AY64" s="207"/>
      <c r="AZ64" s="207"/>
      <c r="BA64" s="207"/>
      <c r="BB64" s="207"/>
      <c r="BC64" s="207"/>
      <c r="BD64" s="207"/>
      <c r="BE64" s="207"/>
      <c r="BF64" s="207"/>
      <c r="BG64" s="207"/>
      <c r="BH64" s="207"/>
      <c r="BI64" s="207"/>
      <c r="BJ64" s="207"/>
      <c r="BK64" s="159"/>
    </row>
    <row r="65" ht="15.75" customHeight="1">
      <c r="A65" s="1"/>
      <c r="B65" s="185" t="str">
        <f t="shared" si="12"/>
        <v>Avances remboursables 2</v>
      </c>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159"/>
    </row>
    <row r="66" ht="15.75" customHeight="1">
      <c r="A66" s="1"/>
      <c r="B66" s="185" t="str">
        <f t="shared" si="12"/>
        <v>Avances remboursables 3</v>
      </c>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159"/>
    </row>
    <row r="67" ht="15.75" customHeight="1">
      <c r="A67" s="1"/>
      <c r="B67" s="185" t="str">
        <f t="shared" si="12"/>
        <v>Autres avances remboursables</v>
      </c>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159"/>
    </row>
    <row r="68" ht="15.75" customHeight="1">
      <c r="A68" s="1"/>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row>
    <row r="69" ht="15.75" customHeight="1">
      <c r="A69" s="232"/>
      <c r="B69" s="233" t="s">
        <v>165</v>
      </c>
      <c r="C69" s="192">
        <f t="shared" ref="C69:BJ69" si="13">SUM(C45:C51)+SUM(C54:C58)+C63</f>
        <v>7524676.287</v>
      </c>
      <c r="D69" s="192">
        <f t="shared" si="13"/>
        <v>7524676.287</v>
      </c>
      <c r="E69" s="192">
        <f t="shared" si="13"/>
        <v>9564676.287</v>
      </c>
      <c r="F69" s="192">
        <f t="shared" si="13"/>
        <v>11764676.29</v>
      </c>
      <c r="G69" s="192">
        <f t="shared" si="13"/>
        <v>15524676.29</v>
      </c>
      <c r="H69" s="192">
        <f t="shared" si="13"/>
        <v>43115176.29</v>
      </c>
      <c r="I69" s="192">
        <f t="shared" si="13"/>
        <v>48110176.29</v>
      </c>
      <c r="J69" s="192">
        <f t="shared" si="13"/>
        <v>55838176.29</v>
      </c>
      <c r="K69" s="192">
        <f t="shared" si="13"/>
        <v>63088976.29</v>
      </c>
      <c r="L69" s="192">
        <f t="shared" si="13"/>
        <v>64364856.29</v>
      </c>
      <c r="M69" s="192">
        <f t="shared" si="13"/>
        <v>73668324.29</v>
      </c>
      <c r="N69" s="192">
        <f t="shared" si="13"/>
        <v>75502139.09</v>
      </c>
      <c r="O69" s="192">
        <f t="shared" si="13"/>
        <v>110462226.3</v>
      </c>
      <c r="P69" s="192">
        <f t="shared" si="13"/>
        <v>113412295.8</v>
      </c>
      <c r="Q69" s="192">
        <f t="shared" si="13"/>
        <v>124654602.9</v>
      </c>
      <c r="R69" s="192">
        <f t="shared" si="13"/>
        <v>130707486.9</v>
      </c>
      <c r="S69" s="192">
        <f t="shared" si="13"/>
        <v>136148591.8</v>
      </c>
      <c r="T69" s="192">
        <f t="shared" si="13"/>
        <v>146026973</v>
      </c>
      <c r="U69" s="192">
        <f t="shared" si="13"/>
        <v>153059949.4</v>
      </c>
      <c r="V69" s="192">
        <f t="shared" si="13"/>
        <v>163351170</v>
      </c>
      <c r="W69" s="192">
        <f t="shared" si="13"/>
        <v>175090195.6</v>
      </c>
      <c r="X69" s="192">
        <f t="shared" si="13"/>
        <v>185013977.8</v>
      </c>
      <c r="Y69" s="192">
        <f t="shared" si="13"/>
        <v>195918705.4</v>
      </c>
      <c r="Z69" s="192">
        <f t="shared" si="13"/>
        <v>210174615</v>
      </c>
      <c r="AA69" s="192">
        <f t="shared" si="13"/>
        <v>262520898.6</v>
      </c>
      <c r="AB69" s="192">
        <f t="shared" si="13"/>
        <v>272573257.3</v>
      </c>
      <c r="AC69" s="192">
        <f t="shared" si="13"/>
        <v>291151205.7</v>
      </c>
      <c r="AD69" s="192">
        <f t="shared" si="13"/>
        <v>313748641.1</v>
      </c>
      <c r="AE69" s="192">
        <f t="shared" si="13"/>
        <v>341995435.4</v>
      </c>
      <c r="AF69" s="192">
        <f t="shared" si="13"/>
        <v>377303928.3</v>
      </c>
      <c r="AG69" s="192">
        <f t="shared" si="13"/>
        <v>422986544.4</v>
      </c>
      <c r="AH69" s="192">
        <f t="shared" si="13"/>
        <v>478156064.5</v>
      </c>
      <c r="AI69" s="192">
        <f t="shared" si="13"/>
        <v>547117964.7</v>
      </c>
      <c r="AJ69" s="192">
        <f t="shared" si="13"/>
        <v>633320339.8</v>
      </c>
      <c r="AK69" s="192">
        <f t="shared" si="13"/>
        <v>741073308.8</v>
      </c>
      <c r="AL69" s="192">
        <f t="shared" si="13"/>
        <v>461538588.2</v>
      </c>
      <c r="AM69" s="192">
        <f t="shared" si="13"/>
        <v>530129529.4</v>
      </c>
      <c r="AN69" s="192">
        <f t="shared" si="13"/>
        <v>551129529.4</v>
      </c>
      <c r="AO69" s="192">
        <f t="shared" si="13"/>
        <v>551129529.4</v>
      </c>
      <c r="AP69" s="192">
        <f t="shared" si="13"/>
        <v>605129529.4</v>
      </c>
      <c r="AQ69" s="192">
        <f t="shared" si="13"/>
        <v>614129529.4</v>
      </c>
      <c r="AR69" s="192">
        <f t="shared" si="13"/>
        <v>614129529.4</v>
      </c>
      <c r="AS69" s="192">
        <f t="shared" si="13"/>
        <v>740129529.4</v>
      </c>
      <c r="AT69" s="192">
        <f t="shared" si="13"/>
        <v>761129529.4</v>
      </c>
      <c r="AU69" s="192">
        <f t="shared" si="13"/>
        <v>761129529.4</v>
      </c>
      <c r="AV69" s="192">
        <f t="shared" si="13"/>
        <v>815129529.4</v>
      </c>
      <c r="AW69" s="192">
        <f t="shared" si="13"/>
        <v>824129529.4</v>
      </c>
      <c r="AX69" s="192">
        <f t="shared" si="13"/>
        <v>824129529.4</v>
      </c>
      <c r="AY69" s="192">
        <f t="shared" si="13"/>
        <v>1085962217</v>
      </c>
      <c r="AZ69" s="192">
        <f t="shared" si="13"/>
        <v>1125962217</v>
      </c>
      <c r="BA69" s="192">
        <f t="shared" si="13"/>
        <v>1125962217</v>
      </c>
      <c r="BB69" s="192">
        <f t="shared" si="13"/>
        <v>1125962217</v>
      </c>
      <c r="BC69" s="192">
        <f t="shared" si="13"/>
        <v>1125962217</v>
      </c>
      <c r="BD69" s="192">
        <f t="shared" si="13"/>
        <v>1125962217</v>
      </c>
      <c r="BE69" s="192">
        <f t="shared" si="13"/>
        <v>1365962217</v>
      </c>
      <c r="BF69" s="192">
        <f t="shared" si="13"/>
        <v>1405962217</v>
      </c>
      <c r="BG69" s="192">
        <f t="shared" si="13"/>
        <v>1405962217</v>
      </c>
      <c r="BH69" s="192">
        <f t="shared" si="13"/>
        <v>1405962217</v>
      </c>
      <c r="BI69" s="192">
        <f t="shared" si="13"/>
        <v>1405962217</v>
      </c>
      <c r="BJ69" s="192">
        <f t="shared" si="13"/>
        <v>1405962217</v>
      </c>
      <c r="BK69" s="228"/>
    </row>
    <row r="70" ht="15.75" customHeight="1">
      <c r="A70" s="1"/>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row>
    <row r="71" ht="15.75" customHeight="1">
      <c r="B71" s="222" t="s">
        <v>166</v>
      </c>
      <c r="C71" s="192">
        <f t="shared" ref="C71:BJ71" si="14">C10+C40-C69</f>
        <v>-7524676.287</v>
      </c>
      <c r="D71" s="192">
        <f t="shared" si="14"/>
        <v>-14317976.03</v>
      </c>
      <c r="E71" s="192">
        <f t="shared" si="14"/>
        <v>-21111275.78</v>
      </c>
      <c r="F71" s="192">
        <f t="shared" si="14"/>
        <v>-27904575.53</v>
      </c>
      <c r="G71" s="192">
        <f t="shared" si="14"/>
        <v>-34697875.28</v>
      </c>
      <c r="H71" s="192">
        <f t="shared" si="14"/>
        <v>-50416675.02</v>
      </c>
      <c r="I71" s="192">
        <f t="shared" si="14"/>
        <v>-57735474.77</v>
      </c>
      <c r="J71" s="192">
        <f t="shared" si="14"/>
        <v>-66254274.52</v>
      </c>
      <c r="K71" s="192">
        <f t="shared" si="14"/>
        <v>-74773074.27</v>
      </c>
      <c r="L71" s="192">
        <f t="shared" si="14"/>
        <v>-83291874.01</v>
      </c>
      <c r="M71" s="192">
        <f t="shared" si="14"/>
        <v>-91810673.76</v>
      </c>
      <c r="N71" s="192">
        <f t="shared" si="14"/>
        <v>-100329473.5</v>
      </c>
      <c r="O71" s="192">
        <f t="shared" si="14"/>
        <v>-124121164.1</v>
      </c>
      <c r="P71" s="192">
        <f t="shared" si="14"/>
        <v>-138830434.6</v>
      </c>
      <c r="Q71" s="192">
        <f t="shared" si="14"/>
        <v>-154739705</v>
      </c>
      <c r="R71" s="192">
        <f t="shared" si="14"/>
        <v>-170648975.4</v>
      </c>
      <c r="S71" s="192">
        <f t="shared" si="14"/>
        <v>-186558245.8</v>
      </c>
      <c r="T71" s="192">
        <f t="shared" si="14"/>
        <v>-203419516.2</v>
      </c>
      <c r="U71" s="192">
        <f t="shared" si="14"/>
        <v>-220280786.7</v>
      </c>
      <c r="V71" s="192">
        <f t="shared" si="14"/>
        <v>-237142057.1</v>
      </c>
      <c r="W71" s="192">
        <f t="shared" si="14"/>
        <v>-254003327.5</v>
      </c>
      <c r="X71" s="192">
        <f t="shared" si="14"/>
        <v>-270864597.9</v>
      </c>
      <c r="Y71" s="192">
        <f t="shared" si="14"/>
        <v>-287725868.3</v>
      </c>
      <c r="Z71" s="192">
        <f t="shared" si="14"/>
        <v>-304587138.7</v>
      </c>
      <c r="AA71" s="192">
        <f t="shared" si="14"/>
        <v>-348334805.9</v>
      </c>
      <c r="AB71" s="192">
        <f t="shared" si="14"/>
        <v>-379224355.7</v>
      </c>
      <c r="AC71" s="192">
        <f t="shared" si="14"/>
        <v>-411713905.5</v>
      </c>
      <c r="AD71" s="192">
        <f t="shared" si="14"/>
        <v>-444203455.3</v>
      </c>
      <c r="AE71" s="192">
        <f t="shared" si="14"/>
        <v>-476693005.1</v>
      </c>
      <c r="AF71" s="192">
        <f t="shared" si="14"/>
        <v>-509182554.9</v>
      </c>
      <c r="AG71" s="192">
        <f t="shared" si="14"/>
        <v>-543219104.6</v>
      </c>
      <c r="AH71" s="192">
        <f t="shared" si="14"/>
        <v>-577255654.4</v>
      </c>
      <c r="AI71" s="192">
        <f t="shared" si="14"/>
        <v>-611292204.2</v>
      </c>
      <c r="AJ71" s="192">
        <f t="shared" si="14"/>
        <v>-645328754</v>
      </c>
      <c r="AK71" s="192">
        <f t="shared" si="14"/>
        <v>-679365303.8</v>
      </c>
      <c r="AL71" s="192">
        <f t="shared" si="14"/>
        <v>-713401853.6</v>
      </c>
      <c r="AM71" s="192">
        <f t="shared" si="14"/>
        <v>-739259468.9</v>
      </c>
      <c r="AN71" s="192">
        <f t="shared" si="14"/>
        <v>-763434831.6</v>
      </c>
      <c r="AO71" s="192">
        <f t="shared" si="14"/>
        <v>-787610194.4</v>
      </c>
      <c r="AP71" s="192">
        <f t="shared" si="14"/>
        <v>-811785557.1</v>
      </c>
      <c r="AQ71" s="192">
        <f t="shared" si="14"/>
        <v>-835960919.9</v>
      </c>
      <c r="AR71" s="192">
        <f t="shared" si="14"/>
        <v>-860136282.6</v>
      </c>
      <c r="AS71" s="192">
        <f t="shared" si="14"/>
        <v>-884311645.4</v>
      </c>
      <c r="AT71" s="192">
        <f t="shared" si="14"/>
        <v>-908487008.1</v>
      </c>
      <c r="AU71" s="192">
        <f t="shared" si="14"/>
        <v>-932662370.9</v>
      </c>
      <c r="AV71" s="192">
        <f t="shared" si="14"/>
        <v>-956837733.6</v>
      </c>
      <c r="AW71" s="192">
        <f t="shared" si="14"/>
        <v>-981013096.3</v>
      </c>
      <c r="AX71" s="192">
        <f t="shared" si="14"/>
        <v>-1005188459</v>
      </c>
      <c r="AY71" s="192">
        <f t="shared" si="14"/>
        <v>-1051196509</v>
      </c>
      <c r="AZ71" s="192">
        <f t="shared" si="14"/>
        <v>-1093627060</v>
      </c>
      <c r="BA71" s="192">
        <f t="shared" si="14"/>
        <v>-1136057610</v>
      </c>
      <c r="BB71" s="192">
        <f t="shared" si="14"/>
        <v>-1178488160</v>
      </c>
      <c r="BC71" s="192">
        <f t="shared" si="14"/>
        <v>-1220918710</v>
      </c>
      <c r="BD71" s="192">
        <f t="shared" si="14"/>
        <v>-1263349261</v>
      </c>
      <c r="BE71" s="192">
        <f t="shared" si="14"/>
        <v>-1305779811</v>
      </c>
      <c r="BF71" s="192">
        <f t="shared" si="14"/>
        <v>-1348210361</v>
      </c>
      <c r="BG71" s="192">
        <f t="shared" si="14"/>
        <v>-1390640911</v>
      </c>
      <c r="BH71" s="192">
        <f t="shared" si="14"/>
        <v>-1433071462</v>
      </c>
      <c r="BI71" s="192">
        <f t="shared" si="14"/>
        <v>-1475502012</v>
      </c>
      <c r="BJ71" s="192">
        <f t="shared" si="14"/>
        <v>-1517932562</v>
      </c>
      <c r="BK71" s="159"/>
    </row>
    <row r="72" ht="15.75" customHeight="1">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row>
    <row r="73" ht="15.75" customHeight="1">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4"/>
      <c r="AZ73" s="214"/>
      <c r="BA73" s="214"/>
      <c r="BB73" s="214"/>
      <c r="BC73" s="214"/>
      <c r="BD73" s="214"/>
    </row>
    <row r="74" ht="15.75" customHeight="1">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c r="AA74" s="214"/>
      <c r="AB74" s="214"/>
      <c r="AC74" s="214"/>
      <c r="AD74" s="214"/>
      <c r="AE74" s="214"/>
      <c r="AF74" s="214"/>
      <c r="AG74" s="214"/>
      <c r="AH74" s="214"/>
      <c r="AI74" s="214"/>
      <c r="AJ74" s="214"/>
      <c r="AK74" s="214"/>
      <c r="AL74" s="214"/>
      <c r="AM74" s="214"/>
      <c r="AN74" s="214"/>
      <c r="AO74" s="214"/>
      <c r="AP74" s="214"/>
      <c r="AQ74" s="214"/>
      <c r="AR74" s="214"/>
      <c r="AS74" s="214"/>
      <c r="AT74" s="214"/>
      <c r="AU74" s="214"/>
      <c r="AV74" s="214"/>
      <c r="AW74" s="214"/>
      <c r="AX74" s="214"/>
      <c r="AY74" s="214"/>
      <c r="AZ74" s="214"/>
      <c r="BA74" s="214"/>
      <c r="BB74" s="214"/>
      <c r="BC74" s="214"/>
    </row>
    <row r="75" ht="15.75" customHeight="1">
      <c r="F75" s="234"/>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13">
    <mergeCell ref="B12:BJ12"/>
    <mergeCell ref="B14:BJ14"/>
    <mergeCell ref="B19:BJ19"/>
    <mergeCell ref="B42:BJ42"/>
    <mergeCell ref="B44:BJ44"/>
    <mergeCell ref="B53:BJ53"/>
    <mergeCell ref="B2:B3"/>
    <mergeCell ref="B5:O5"/>
    <mergeCell ref="C7:N7"/>
    <mergeCell ref="O7:Z7"/>
    <mergeCell ref="AA7:AL7"/>
    <mergeCell ref="AM7:AX7"/>
    <mergeCell ref="AY7:BJ7"/>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3.43"/>
    <col customWidth="1" min="2" max="2" width="16.29"/>
    <col customWidth="1" min="3" max="3" width="3.29"/>
    <col customWidth="1" min="4" max="4" width="17.43"/>
    <col customWidth="1" min="5" max="16" width="11.57"/>
    <col customWidth="1" min="17" max="17" width="4.14"/>
    <col customWidth="1" min="18" max="26" width="11.57"/>
  </cols>
  <sheetData>
    <row r="1">
      <c r="A1" s="1"/>
      <c r="B1" s="1"/>
      <c r="C1" s="1"/>
      <c r="D1" s="1"/>
    </row>
    <row r="2">
      <c r="A2" s="1"/>
      <c r="B2" s="129" t="s">
        <v>167</v>
      </c>
      <c r="C2" s="130"/>
      <c r="D2" s="131"/>
      <c r="E2" s="17"/>
      <c r="F2" s="17"/>
      <c r="G2" s="17"/>
      <c r="H2" s="17"/>
      <c r="I2" s="17"/>
      <c r="J2" s="17"/>
      <c r="K2" s="17"/>
      <c r="L2" s="17"/>
      <c r="M2" s="17"/>
      <c r="N2" s="17"/>
      <c r="O2" s="17"/>
      <c r="P2" s="17"/>
      <c r="Q2" s="17"/>
    </row>
    <row r="3">
      <c r="A3" s="1"/>
      <c r="B3" s="132"/>
      <c r="C3" s="133"/>
      <c r="D3" s="134"/>
      <c r="E3" s="17"/>
      <c r="F3" s="17"/>
      <c r="G3" s="17"/>
      <c r="H3" s="17"/>
      <c r="I3" s="17"/>
      <c r="J3" s="17"/>
      <c r="K3" s="17"/>
      <c r="L3" s="17"/>
      <c r="M3" s="17"/>
      <c r="N3" s="17"/>
      <c r="O3" s="17"/>
      <c r="P3" s="17"/>
      <c r="Q3" s="17"/>
    </row>
    <row r="4">
      <c r="B4" s="17"/>
      <c r="C4" s="17"/>
      <c r="D4" s="17"/>
      <c r="E4" s="17"/>
      <c r="F4" s="17"/>
      <c r="G4" s="17"/>
      <c r="H4" s="17"/>
      <c r="I4" s="17"/>
      <c r="J4" s="17"/>
      <c r="K4" s="17"/>
      <c r="L4" s="17"/>
      <c r="M4" s="17"/>
      <c r="N4" s="17"/>
      <c r="O4" s="17"/>
      <c r="P4" s="17"/>
      <c r="Q4" s="17"/>
    </row>
    <row r="5">
      <c r="B5" s="235" t="s">
        <v>168</v>
      </c>
      <c r="C5" s="22"/>
      <c r="D5" s="22"/>
      <c r="E5" s="22"/>
      <c r="F5" s="22"/>
      <c r="G5" s="22"/>
      <c r="H5" s="22"/>
      <c r="I5" s="22"/>
      <c r="J5" s="22"/>
      <c r="K5" s="22"/>
      <c r="L5" s="22"/>
      <c r="M5" s="22"/>
      <c r="N5" s="22"/>
      <c r="O5" s="22"/>
      <c r="P5" s="23"/>
      <c r="Q5" s="17"/>
    </row>
    <row r="6">
      <c r="B6" s="17"/>
      <c r="C6" s="17"/>
      <c r="D6" s="17"/>
      <c r="E6" s="17"/>
      <c r="F6" s="17"/>
      <c r="G6" s="17"/>
      <c r="H6" s="17"/>
      <c r="I6" s="17"/>
      <c r="J6" s="17"/>
      <c r="K6" s="17"/>
      <c r="L6" s="17"/>
      <c r="M6" s="17"/>
      <c r="N6" s="17"/>
      <c r="O6" s="17"/>
      <c r="P6" s="17"/>
      <c r="Q6" s="17"/>
    </row>
    <row r="7">
      <c r="B7" s="236" t="s">
        <v>64</v>
      </c>
      <c r="C7" s="22"/>
      <c r="D7" s="23"/>
      <c r="E7" s="124">
        <f>Config!$C$7</f>
        <v>45505</v>
      </c>
      <c r="F7" s="124">
        <f t="shared" ref="F7:P7" si="1">DATE(YEAR(E7),MONTH(E7)+1,DAY(E7))</f>
        <v>45536</v>
      </c>
      <c r="G7" s="124">
        <f t="shared" si="1"/>
        <v>45566</v>
      </c>
      <c r="H7" s="124">
        <f t="shared" si="1"/>
        <v>45597</v>
      </c>
      <c r="I7" s="124">
        <f t="shared" si="1"/>
        <v>45627</v>
      </c>
      <c r="J7" s="124">
        <f t="shared" si="1"/>
        <v>45658</v>
      </c>
      <c r="K7" s="124">
        <f t="shared" si="1"/>
        <v>45689</v>
      </c>
      <c r="L7" s="124">
        <f t="shared" si="1"/>
        <v>45717</v>
      </c>
      <c r="M7" s="124">
        <f t="shared" si="1"/>
        <v>45748</v>
      </c>
      <c r="N7" s="124">
        <f t="shared" si="1"/>
        <v>45778</v>
      </c>
      <c r="O7" s="124">
        <f t="shared" si="1"/>
        <v>45809</v>
      </c>
      <c r="P7" s="124">
        <f t="shared" si="1"/>
        <v>45839</v>
      </c>
      <c r="Q7" s="17"/>
    </row>
    <row r="8">
      <c r="B8" s="17"/>
      <c r="C8" s="17"/>
      <c r="D8" s="17"/>
      <c r="E8" s="17"/>
      <c r="F8" s="17"/>
      <c r="G8" s="17"/>
      <c r="H8" s="17"/>
      <c r="I8" s="17"/>
      <c r="J8" s="17"/>
      <c r="K8" s="17"/>
      <c r="L8" s="17"/>
      <c r="M8" s="17"/>
      <c r="N8" s="17"/>
      <c r="O8" s="17"/>
      <c r="P8" s="17"/>
      <c r="Q8" s="17"/>
    </row>
    <row r="9" ht="15.0" customHeight="1">
      <c r="B9" s="237" t="s">
        <v>169</v>
      </c>
      <c r="C9" s="17"/>
      <c r="D9" s="238" t="s">
        <v>170</v>
      </c>
      <c r="E9" s="239"/>
      <c r="F9" s="239"/>
      <c r="G9" s="239"/>
      <c r="H9" s="239"/>
      <c r="I9" s="239"/>
      <c r="J9" s="239"/>
      <c r="K9" s="239"/>
      <c r="L9" s="239"/>
      <c r="M9" s="239"/>
      <c r="N9" s="239"/>
      <c r="O9" s="239"/>
      <c r="P9" s="239"/>
      <c r="Q9" s="17"/>
    </row>
    <row r="10">
      <c r="A10" s="1"/>
      <c r="B10" s="240"/>
      <c r="C10" s="17"/>
      <c r="D10" s="124" t="s">
        <v>171</v>
      </c>
      <c r="E10" s="241" t="str">
        <f>E9</f>
        <v/>
      </c>
      <c r="F10" s="241">
        <f t="shared" ref="F10:P10" si="2">F9+E10</f>
        <v>0</v>
      </c>
      <c r="G10" s="241">
        <f t="shared" si="2"/>
        <v>0</v>
      </c>
      <c r="H10" s="241">
        <f t="shared" si="2"/>
        <v>0</v>
      </c>
      <c r="I10" s="241">
        <f t="shared" si="2"/>
        <v>0</v>
      </c>
      <c r="J10" s="241">
        <f t="shared" si="2"/>
        <v>0</v>
      </c>
      <c r="K10" s="241">
        <f t="shared" si="2"/>
        <v>0</v>
      </c>
      <c r="L10" s="241">
        <f t="shared" si="2"/>
        <v>0</v>
      </c>
      <c r="M10" s="241">
        <f t="shared" si="2"/>
        <v>0</v>
      </c>
      <c r="N10" s="241">
        <f t="shared" si="2"/>
        <v>0</v>
      </c>
      <c r="O10" s="241">
        <f t="shared" si="2"/>
        <v>0</v>
      </c>
      <c r="P10" s="241">
        <f t="shared" si="2"/>
        <v>0</v>
      </c>
      <c r="Q10" s="17"/>
      <c r="R10" s="1"/>
      <c r="S10" s="1"/>
      <c r="T10" s="1"/>
      <c r="U10" s="1"/>
      <c r="V10" s="1"/>
      <c r="W10" s="1"/>
      <c r="X10" s="1"/>
      <c r="Y10" s="1"/>
      <c r="Z10" s="1"/>
    </row>
    <row r="11">
      <c r="A11" s="1"/>
      <c r="B11" s="240"/>
      <c r="C11" s="17"/>
      <c r="D11" s="242"/>
      <c r="E11" s="243"/>
      <c r="F11" s="243"/>
      <c r="G11" s="243"/>
      <c r="H11" s="243"/>
      <c r="I11" s="243"/>
      <c r="J11" s="243"/>
      <c r="K11" s="243"/>
      <c r="L11" s="243"/>
      <c r="M11" s="243"/>
      <c r="N11" s="243"/>
      <c r="O11" s="243"/>
      <c r="P11" s="243"/>
      <c r="Q11" s="17"/>
      <c r="R11" s="1"/>
      <c r="S11" s="1"/>
      <c r="T11" s="1"/>
      <c r="U11" s="1"/>
      <c r="V11" s="1"/>
      <c r="W11" s="1"/>
      <c r="X11" s="1"/>
      <c r="Y11" s="1"/>
      <c r="Z11" s="1"/>
    </row>
    <row r="12">
      <c r="A12" s="1"/>
      <c r="B12" s="240"/>
      <c r="C12" s="17"/>
      <c r="D12" s="238" t="s">
        <v>172</v>
      </c>
      <c r="E12" s="244"/>
      <c r="F12" s="244"/>
      <c r="G12" s="244"/>
      <c r="H12" s="244"/>
      <c r="I12" s="244"/>
      <c r="J12" s="244"/>
      <c r="K12" s="244"/>
      <c r="L12" s="244"/>
      <c r="M12" s="244"/>
      <c r="N12" s="244"/>
      <c r="O12" s="244"/>
      <c r="P12" s="244"/>
      <c r="Q12" s="17"/>
      <c r="R12" s="1"/>
      <c r="S12" s="1"/>
      <c r="T12" s="1"/>
      <c r="U12" s="1"/>
      <c r="V12" s="1"/>
      <c r="W12" s="1"/>
      <c r="X12" s="1"/>
      <c r="Y12" s="1"/>
      <c r="Z12" s="1"/>
    </row>
    <row r="13">
      <c r="A13" s="1"/>
      <c r="B13" s="240"/>
      <c r="C13" s="17"/>
      <c r="D13" s="124" t="s">
        <v>173</v>
      </c>
      <c r="E13" s="241" t="str">
        <f>E12</f>
        <v/>
      </c>
      <c r="F13" s="241">
        <f t="shared" ref="F13:P13" si="3">F12+E13</f>
        <v>0</v>
      </c>
      <c r="G13" s="241">
        <f t="shared" si="3"/>
        <v>0</v>
      </c>
      <c r="H13" s="241">
        <f t="shared" si="3"/>
        <v>0</v>
      </c>
      <c r="I13" s="241">
        <f t="shared" si="3"/>
        <v>0</v>
      </c>
      <c r="J13" s="241">
        <f t="shared" si="3"/>
        <v>0</v>
      </c>
      <c r="K13" s="241">
        <f t="shared" si="3"/>
        <v>0</v>
      </c>
      <c r="L13" s="241">
        <f t="shared" si="3"/>
        <v>0</v>
      </c>
      <c r="M13" s="241">
        <f t="shared" si="3"/>
        <v>0</v>
      </c>
      <c r="N13" s="241">
        <f t="shared" si="3"/>
        <v>0</v>
      </c>
      <c r="O13" s="241">
        <f t="shared" si="3"/>
        <v>0</v>
      </c>
      <c r="P13" s="241">
        <f t="shared" si="3"/>
        <v>0</v>
      </c>
      <c r="Q13" s="17"/>
      <c r="R13" s="1"/>
      <c r="S13" s="1"/>
      <c r="T13" s="1"/>
      <c r="U13" s="1"/>
      <c r="V13" s="1"/>
      <c r="W13" s="1"/>
      <c r="X13" s="1"/>
      <c r="Y13" s="1"/>
      <c r="Z13" s="1"/>
    </row>
    <row r="14">
      <c r="A14" s="1"/>
      <c r="B14" s="240"/>
      <c r="C14" s="17"/>
      <c r="D14" s="242"/>
      <c r="E14" s="243"/>
      <c r="F14" s="243"/>
      <c r="G14" s="243"/>
      <c r="H14" s="243"/>
      <c r="I14" s="243"/>
      <c r="J14" s="243"/>
      <c r="K14" s="243"/>
      <c r="L14" s="243"/>
      <c r="M14" s="243"/>
      <c r="N14" s="243"/>
      <c r="O14" s="243"/>
      <c r="P14" s="243"/>
      <c r="Q14" s="17"/>
      <c r="R14" s="1"/>
      <c r="S14" s="1"/>
      <c r="T14" s="1"/>
      <c r="U14" s="1"/>
      <c r="V14" s="1"/>
      <c r="W14" s="1"/>
      <c r="X14" s="1"/>
      <c r="Y14" s="1"/>
      <c r="Z14" s="1"/>
    </row>
    <row r="15">
      <c r="A15" s="1"/>
      <c r="B15" s="117"/>
      <c r="C15" s="17"/>
      <c r="D15" s="124" t="s">
        <v>174</v>
      </c>
      <c r="E15" s="241">
        <f t="shared" ref="E15:P15" si="4">E13-E10</f>
        <v>0</v>
      </c>
      <c r="F15" s="241">
        <f t="shared" si="4"/>
        <v>0</v>
      </c>
      <c r="G15" s="241">
        <f t="shared" si="4"/>
        <v>0</v>
      </c>
      <c r="H15" s="241">
        <f t="shared" si="4"/>
        <v>0</v>
      </c>
      <c r="I15" s="241">
        <f t="shared" si="4"/>
        <v>0</v>
      </c>
      <c r="J15" s="241">
        <f t="shared" si="4"/>
        <v>0</v>
      </c>
      <c r="K15" s="241">
        <f t="shared" si="4"/>
        <v>0</v>
      </c>
      <c r="L15" s="241">
        <f t="shared" si="4"/>
        <v>0</v>
      </c>
      <c r="M15" s="241">
        <f t="shared" si="4"/>
        <v>0</v>
      </c>
      <c r="N15" s="241">
        <f t="shared" si="4"/>
        <v>0</v>
      </c>
      <c r="O15" s="241">
        <f t="shared" si="4"/>
        <v>0</v>
      </c>
      <c r="P15" s="241">
        <f t="shared" si="4"/>
        <v>0</v>
      </c>
      <c r="Q15" s="17"/>
      <c r="R15" s="1"/>
      <c r="S15" s="1"/>
      <c r="T15" s="1"/>
      <c r="U15" s="1"/>
      <c r="V15" s="1"/>
      <c r="W15" s="1"/>
      <c r="X15" s="1"/>
      <c r="Y15" s="1"/>
      <c r="Z15" s="1"/>
    </row>
    <row r="16">
      <c r="A16" s="1"/>
      <c r="B16" s="17"/>
      <c r="C16" s="17"/>
      <c r="D16" s="17"/>
      <c r="E16" s="243"/>
      <c r="F16" s="243"/>
      <c r="G16" s="243"/>
      <c r="H16" s="243"/>
      <c r="I16" s="243"/>
      <c r="J16" s="243"/>
      <c r="K16" s="243"/>
      <c r="L16" s="243"/>
      <c r="M16" s="243"/>
      <c r="N16" s="243"/>
      <c r="O16" s="243"/>
      <c r="P16" s="243"/>
      <c r="Q16" s="17"/>
      <c r="R16" s="1"/>
      <c r="S16" s="1"/>
      <c r="T16" s="1"/>
      <c r="U16" s="1"/>
      <c r="V16" s="1"/>
      <c r="W16" s="1"/>
      <c r="X16" s="1"/>
      <c r="Y16" s="1"/>
      <c r="Z16" s="1"/>
    </row>
    <row r="17">
      <c r="A17" s="1"/>
      <c r="B17" s="237" t="s">
        <v>175</v>
      </c>
      <c r="C17" s="17"/>
      <c r="D17" s="238" t="s">
        <v>170</v>
      </c>
      <c r="E17" s="245">
        <f>'Commandes - Calculs auto'!C42</f>
        <v>0</v>
      </c>
      <c r="F17" s="245">
        <f>'Commandes - Calculs auto'!D42</f>
        <v>0</v>
      </c>
      <c r="G17" s="245">
        <f>'Commandes - Calculs auto'!E42</f>
        <v>1700000</v>
      </c>
      <c r="H17" s="245">
        <f>'Commandes - Calculs auto'!F42</f>
        <v>3250000</v>
      </c>
      <c r="I17" s="245">
        <f>'Commandes - Calculs auto'!G42</f>
        <v>6125000</v>
      </c>
      <c r="J17" s="245">
        <f>'Commandes - Calculs auto'!H42</f>
        <v>21200000</v>
      </c>
      <c r="K17" s="245">
        <f>'Commandes - Calculs auto'!I42</f>
        <v>28850000</v>
      </c>
      <c r="L17" s="245">
        <f>'Commandes - Calculs auto'!J42</f>
        <v>34015000</v>
      </c>
      <c r="M17" s="245">
        <f>'Commandes - Calculs auto'!K42</f>
        <v>39196500</v>
      </c>
      <c r="N17" s="245">
        <f>'Commandes - Calculs auto'!L42</f>
        <v>39396150</v>
      </c>
      <c r="O17" s="245">
        <f>'Commandes - Calculs auto'!M42</f>
        <v>47115765</v>
      </c>
      <c r="P17" s="245">
        <f>'Commandes - Calculs auto'!N42</f>
        <v>47357341.5</v>
      </c>
      <c r="Q17" s="17"/>
      <c r="R17" s="1"/>
      <c r="S17" s="1"/>
      <c r="T17" s="1"/>
      <c r="U17" s="1"/>
      <c r="V17" s="1"/>
      <c r="W17" s="1"/>
      <c r="X17" s="1"/>
      <c r="Y17" s="1"/>
      <c r="Z17" s="1"/>
    </row>
    <row r="18">
      <c r="A18" s="1"/>
      <c r="B18" s="240"/>
      <c r="C18" s="17"/>
      <c r="D18" s="124" t="s">
        <v>171</v>
      </c>
      <c r="E18" s="241">
        <f>E17</f>
        <v>0</v>
      </c>
      <c r="F18" s="241">
        <f t="shared" ref="F18:P18" si="5">F17+E18</f>
        <v>0</v>
      </c>
      <c r="G18" s="241">
        <f t="shared" si="5"/>
        <v>1700000</v>
      </c>
      <c r="H18" s="241">
        <f t="shared" si="5"/>
        <v>4950000</v>
      </c>
      <c r="I18" s="241">
        <f t="shared" si="5"/>
        <v>11075000</v>
      </c>
      <c r="J18" s="241">
        <f t="shared" si="5"/>
        <v>32275000</v>
      </c>
      <c r="K18" s="241">
        <f t="shared" si="5"/>
        <v>61125000</v>
      </c>
      <c r="L18" s="241">
        <f t="shared" si="5"/>
        <v>95140000</v>
      </c>
      <c r="M18" s="241">
        <f t="shared" si="5"/>
        <v>134336500</v>
      </c>
      <c r="N18" s="241">
        <f t="shared" si="5"/>
        <v>173732650</v>
      </c>
      <c r="O18" s="241">
        <f t="shared" si="5"/>
        <v>220848415</v>
      </c>
      <c r="P18" s="241">
        <f t="shared" si="5"/>
        <v>268205756.5</v>
      </c>
      <c r="Q18" s="17"/>
      <c r="R18" s="1"/>
      <c r="S18" s="1"/>
      <c r="T18" s="1"/>
      <c r="U18" s="1"/>
      <c r="V18" s="1"/>
      <c r="W18" s="1"/>
      <c r="X18" s="1"/>
      <c r="Y18" s="1"/>
      <c r="Z18" s="1"/>
    </row>
    <row r="19">
      <c r="A19" s="1"/>
      <c r="B19" s="240"/>
      <c r="C19" s="17"/>
      <c r="D19" s="242"/>
      <c r="E19" s="243"/>
      <c r="F19" s="243"/>
      <c r="G19" s="243"/>
      <c r="H19" s="243"/>
      <c r="I19" s="243"/>
      <c r="J19" s="243"/>
      <c r="K19" s="243"/>
      <c r="L19" s="243"/>
      <c r="M19" s="243"/>
      <c r="N19" s="243"/>
      <c r="O19" s="243"/>
      <c r="P19" s="243"/>
      <c r="Q19" s="17"/>
      <c r="R19" s="1"/>
      <c r="S19" s="1"/>
      <c r="T19" s="1"/>
      <c r="U19" s="1"/>
      <c r="V19" s="1"/>
      <c r="W19" s="1"/>
      <c r="X19" s="1"/>
      <c r="Y19" s="1"/>
      <c r="Z19" s="1"/>
    </row>
    <row r="20">
      <c r="A20" s="1"/>
      <c r="B20" s="240"/>
      <c r="C20" s="17"/>
      <c r="D20" s="238" t="s">
        <v>172</v>
      </c>
      <c r="E20" s="244"/>
      <c r="F20" s="244"/>
      <c r="G20" s="244"/>
      <c r="H20" s="244"/>
      <c r="I20" s="244"/>
      <c r="J20" s="244"/>
      <c r="K20" s="244"/>
      <c r="L20" s="244"/>
      <c r="M20" s="244"/>
      <c r="N20" s="244"/>
      <c r="O20" s="244"/>
      <c r="P20" s="244"/>
      <c r="Q20" s="17"/>
      <c r="R20" s="1"/>
      <c r="S20" s="1"/>
      <c r="T20" s="1"/>
      <c r="U20" s="1"/>
      <c r="V20" s="1"/>
      <c r="W20" s="1"/>
      <c r="X20" s="1"/>
      <c r="Y20" s="1"/>
      <c r="Z20" s="1"/>
    </row>
    <row r="21" ht="15.75" customHeight="1">
      <c r="A21" s="1"/>
      <c r="B21" s="240"/>
      <c r="C21" s="17"/>
      <c r="D21" s="124" t="s">
        <v>173</v>
      </c>
      <c r="E21" s="241" t="str">
        <f>E20</f>
        <v/>
      </c>
      <c r="F21" s="241">
        <f t="shared" ref="F21:P21" si="6">F20+E21</f>
        <v>0</v>
      </c>
      <c r="G21" s="241">
        <f t="shared" si="6"/>
        <v>0</v>
      </c>
      <c r="H21" s="241">
        <f t="shared" si="6"/>
        <v>0</v>
      </c>
      <c r="I21" s="241">
        <f t="shared" si="6"/>
        <v>0</v>
      </c>
      <c r="J21" s="241">
        <f t="shared" si="6"/>
        <v>0</v>
      </c>
      <c r="K21" s="241">
        <f t="shared" si="6"/>
        <v>0</v>
      </c>
      <c r="L21" s="241">
        <f t="shared" si="6"/>
        <v>0</v>
      </c>
      <c r="M21" s="241">
        <f t="shared" si="6"/>
        <v>0</v>
      </c>
      <c r="N21" s="241">
        <f t="shared" si="6"/>
        <v>0</v>
      </c>
      <c r="O21" s="241">
        <f t="shared" si="6"/>
        <v>0</v>
      </c>
      <c r="P21" s="241">
        <f t="shared" si="6"/>
        <v>0</v>
      </c>
      <c r="Q21" s="17"/>
      <c r="R21" s="1"/>
      <c r="S21" s="1"/>
      <c r="T21" s="1"/>
      <c r="U21" s="1"/>
      <c r="V21" s="1"/>
      <c r="W21" s="1"/>
      <c r="X21" s="1"/>
      <c r="Y21" s="1"/>
      <c r="Z21" s="1"/>
    </row>
    <row r="22" ht="15.75" customHeight="1">
      <c r="A22" s="1"/>
      <c r="B22" s="240"/>
      <c r="C22" s="17"/>
      <c r="D22" s="242"/>
      <c r="E22" s="243"/>
      <c r="F22" s="243"/>
      <c r="G22" s="243"/>
      <c r="H22" s="243"/>
      <c r="I22" s="243"/>
      <c r="J22" s="243"/>
      <c r="K22" s="243"/>
      <c r="L22" s="243"/>
      <c r="M22" s="243"/>
      <c r="N22" s="243"/>
      <c r="O22" s="243"/>
      <c r="P22" s="243"/>
      <c r="Q22" s="17"/>
      <c r="R22" s="1"/>
      <c r="S22" s="1"/>
      <c r="T22" s="1"/>
      <c r="U22" s="1"/>
      <c r="V22" s="1"/>
      <c r="W22" s="1"/>
      <c r="X22" s="1"/>
      <c r="Y22" s="1"/>
      <c r="Z22" s="1"/>
    </row>
    <row r="23" ht="15.75" customHeight="1">
      <c r="A23" s="1"/>
      <c r="B23" s="117"/>
      <c r="C23" s="17"/>
      <c r="D23" s="124" t="s">
        <v>174</v>
      </c>
      <c r="E23" s="241">
        <f t="shared" ref="E23:P23" si="7">E21-E18</f>
        <v>0</v>
      </c>
      <c r="F23" s="241">
        <f t="shared" si="7"/>
        <v>0</v>
      </c>
      <c r="G23" s="241">
        <f t="shared" si="7"/>
        <v>-1700000</v>
      </c>
      <c r="H23" s="241">
        <f t="shared" si="7"/>
        <v>-4950000</v>
      </c>
      <c r="I23" s="241">
        <f t="shared" si="7"/>
        <v>-11075000</v>
      </c>
      <c r="J23" s="241">
        <f t="shared" si="7"/>
        <v>-32275000</v>
      </c>
      <c r="K23" s="241">
        <f t="shared" si="7"/>
        <v>-61125000</v>
      </c>
      <c r="L23" s="241">
        <f t="shared" si="7"/>
        <v>-95140000</v>
      </c>
      <c r="M23" s="241">
        <f t="shared" si="7"/>
        <v>-134336500</v>
      </c>
      <c r="N23" s="241">
        <f t="shared" si="7"/>
        <v>-173732650</v>
      </c>
      <c r="O23" s="241">
        <f t="shared" si="7"/>
        <v>-220848415</v>
      </c>
      <c r="P23" s="241">
        <f t="shared" si="7"/>
        <v>-268205756.5</v>
      </c>
      <c r="Q23" s="17"/>
      <c r="R23" s="1"/>
      <c r="S23" s="1"/>
      <c r="T23" s="1"/>
      <c r="U23" s="1"/>
      <c r="V23" s="1"/>
      <c r="W23" s="1"/>
      <c r="X23" s="1"/>
      <c r="Y23" s="1"/>
      <c r="Z23" s="1"/>
    </row>
    <row r="24" ht="15.75" customHeight="1">
      <c r="A24" s="1"/>
      <c r="B24" s="17"/>
      <c r="C24" s="17"/>
      <c r="D24" s="17"/>
      <c r="E24" s="243"/>
      <c r="F24" s="243"/>
      <c r="G24" s="243"/>
      <c r="H24" s="243"/>
      <c r="I24" s="243"/>
      <c r="J24" s="243"/>
      <c r="K24" s="243"/>
      <c r="L24" s="243"/>
      <c r="M24" s="243"/>
      <c r="N24" s="243"/>
      <c r="O24" s="243"/>
      <c r="P24" s="243"/>
      <c r="Q24" s="17"/>
      <c r="R24" s="1"/>
      <c r="S24" s="1"/>
      <c r="T24" s="1"/>
      <c r="U24" s="1"/>
      <c r="V24" s="1"/>
      <c r="W24" s="1"/>
      <c r="X24" s="1"/>
      <c r="Y24" s="1"/>
      <c r="Z24" s="1"/>
    </row>
    <row r="25" ht="15.75" customHeight="1">
      <c r="A25" s="1"/>
      <c r="B25" s="237" t="s">
        <v>176</v>
      </c>
      <c r="C25" s="17"/>
      <c r="D25" s="238" t="s">
        <v>170</v>
      </c>
      <c r="E25" s="245">
        <f>'Commandes - Calculs auto'!C22</f>
        <v>0</v>
      </c>
      <c r="F25" s="245">
        <f>'Commandes - Calculs auto'!D22</f>
        <v>0</v>
      </c>
      <c r="G25" s="245">
        <f>'Commandes - Calculs auto'!E22</f>
        <v>1700000</v>
      </c>
      <c r="H25" s="245">
        <f>'Commandes - Calculs auto'!F22</f>
        <v>3250000</v>
      </c>
      <c r="I25" s="245">
        <f>'Commandes - Calculs auto'!G22</f>
        <v>6125000</v>
      </c>
      <c r="J25" s="245">
        <f>'Commandes - Calculs auto'!H22</f>
        <v>21200000</v>
      </c>
      <c r="K25" s="245">
        <f>'Commandes - Calculs auto'!I22</f>
        <v>28850000</v>
      </c>
      <c r="L25" s="245">
        <f>'Commandes - Calculs auto'!J22</f>
        <v>34015000</v>
      </c>
      <c r="M25" s="245">
        <f>'Commandes - Calculs auto'!K22</f>
        <v>39196500</v>
      </c>
      <c r="N25" s="245">
        <f>'Commandes - Calculs auto'!L22</f>
        <v>39396150</v>
      </c>
      <c r="O25" s="245">
        <f>'Commandes - Calculs auto'!M22</f>
        <v>47115765</v>
      </c>
      <c r="P25" s="245">
        <f>'Commandes - Calculs auto'!N22</f>
        <v>47357341.5</v>
      </c>
      <c r="Q25" s="17"/>
      <c r="R25" s="1"/>
      <c r="S25" s="1"/>
      <c r="T25" s="1"/>
      <c r="U25" s="1"/>
      <c r="V25" s="1"/>
      <c r="W25" s="1"/>
      <c r="X25" s="1"/>
      <c r="Y25" s="1"/>
      <c r="Z25" s="1"/>
    </row>
    <row r="26" ht="15.75" customHeight="1">
      <c r="A26" s="1"/>
      <c r="B26" s="240"/>
      <c r="C26" s="17"/>
      <c r="D26" s="124" t="s">
        <v>171</v>
      </c>
      <c r="E26" s="241">
        <f>E25</f>
        <v>0</v>
      </c>
      <c r="F26" s="241">
        <f t="shared" ref="F26:P26" si="8">F25+E26</f>
        <v>0</v>
      </c>
      <c r="G26" s="241">
        <f t="shared" si="8"/>
        <v>1700000</v>
      </c>
      <c r="H26" s="241">
        <f t="shared" si="8"/>
        <v>4950000</v>
      </c>
      <c r="I26" s="241">
        <f t="shared" si="8"/>
        <v>11075000</v>
      </c>
      <c r="J26" s="241">
        <f t="shared" si="8"/>
        <v>32275000</v>
      </c>
      <c r="K26" s="241">
        <f t="shared" si="8"/>
        <v>61125000</v>
      </c>
      <c r="L26" s="241">
        <f t="shared" si="8"/>
        <v>95140000</v>
      </c>
      <c r="M26" s="241">
        <f t="shared" si="8"/>
        <v>134336500</v>
      </c>
      <c r="N26" s="241">
        <f t="shared" si="8"/>
        <v>173732650</v>
      </c>
      <c r="O26" s="241">
        <f t="shared" si="8"/>
        <v>220848415</v>
      </c>
      <c r="P26" s="241">
        <f t="shared" si="8"/>
        <v>268205756.5</v>
      </c>
      <c r="Q26" s="17"/>
      <c r="R26" s="1"/>
      <c r="S26" s="1"/>
      <c r="T26" s="1"/>
      <c r="U26" s="1"/>
      <c r="V26" s="1"/>
      <c r="W26" s="1"/>
      <c r="X26" s="1"/>
      <c r="Y26" s="1"/>
      <c r="Z26" s="1"/>
    </row>
    <row r="27" ht="15.75" customHeight="1">
      <c r="A27" s="1"/>
      <c r="B27" s="240"/>
      <c r="C27" s="17"/>
      <c r="D27" s="242"/>
      <c r="E27" s="243"/>
      <c r="F27" s="243"/>
      <c r="G27" s="243"/>
      <c r="H27" s="243"/>
      <c r="I27" s="243"/>
      <c r="J27" s="243"/>
      <c r="K27" s="243"/>
      <c r="L27" s="243"/>
      <c r="M27" s="243"/>
      <c r="N27" s="243"/>
      <c r="O27" s="243"/>
      <c r="P27" s="243"/>
      <c r="Q27" s="17"/>
      <c r="R27" s="1"/>
      <c r="S27" s="1"/>
      <c r="T27" s="1"/>
      <c r="U27" s="1"/>
      <c r="V27" s="1"/>
      <c r="W27" s="1"/>
      <c r="X27" s="1"/>
      <c r="Y27" s="1"/>
      <c r="Z27" s="1"/>
    </row>
    <row r="28" ht="15.75" customHeight="1">
      <c r="A28" s="1"/>
      <c r="B28" s="240"/>
      <c r="C28" s="17"/>
      <c r="D28" s="238" t="s">
        <v>172</v>
      </c>
      <c r="E28" s="244"/>
      <c r="F28" s="244"/>
      <c r="G28" s="244"/>
      <c r="H28" s="244"/>
      <c r="I28" s="244"/>
      <c r="J28" s="244"/>
      <c r="K28" s="244"/>
      <c r="L28" s="244"/>
      <c r="M28" s="244"/>
      <c r="N28" s="244"/>
      <c r="O28" s="244"/>
      <c r="P28" s="244"/>
      <c r="Q28" s="17"/>
      <c r="R28" s="1"/>
      <c r="S28" s="1"/>
      <c r="T28" s="1"/>
      <c r="U28" s="1"/>
      <c r="V28" s="1"/>
      <c r="W28" s="1"/>
      <c r="X28" s="1"/>
      <c r="Y28" s="1"/>
      <c r="Z28" s="1"/>
    </row>
    <row r="29" ht="15.75" customHeight="1">
      <c r="A29" s="1"/>
      <c r="B29" s="240"/>
      <c r="C29" s="17"/>
      <c r="D29" s="124" t="s">
        <v>173</v>
      </c>
      <c r="E29" s="241" t="str">
        <f>E28</f>
        <v/>
      </c>
      <c r="F29" s="241">
        <f t="shared" ref="F29:P29" si="9">F28+E29</f>
        <v>0</v>
      </c>
      <c r="G29" s="241">
        <f t="shared" si="9"/>
        <v>0</v>
      </c>
      <c r="H29" s="241">
        <f t="shared" si="9"/>
        <v>0</v>
      </c>
      <c r="I29" s="241">
        <f t="shared" si="9"/>
        <v>0</v>
      </c>
      <c r="J29" s="241">
        <f t="shared" si="9"/>
        <v>0</v>
      </c>
      <c r="K29" s="241">
        <f t="shared" si="9"/>
        <v>0</v>
      </c>
      <c r="L29" s="241">
        <f t="shared" si="9"/>
        <v>0</v>
      </c>
      <c r="M29" s="241">
        <f t="shared" si="9"/>
        <v>0</v>
      </c>
      <c r="N29" s="241">
        <f t="shared" si="9"/>
        <v>0</v>
      </c>
      <c r="O29" s="241">
        <f t="shared" si="9"/>
        <v>0</v>
      </c>
      <c r="P29" s="241">
        <f t="shared" si="9"/>
        <v>0</v>
      </c>
      <c r="Q29" s="17"/>
      <c r="R29" s="1"/>
      <c r="S29" s="1"/>
      <c r="T29" s="1"/>
      <c r="U29" s="1"/>
      <c r="V29" s="1"/>
      <c r="W29" s="1"/>
      <c r="X29" s="1"/>
      <c r="Y29" s="1"/>
      <c r="Z29" s="1"/>
    </row>
    <row r="30" ht="15.75" customHeight="1">
      <c r="A30" s="1"/>
      <c r="B30" s="240"/>
      <c r="C30" s="17"/>
      <c r="D30" s="242"/>
      <c r="E30" s="243"/>
      <c r="F30" s="243"/>
      <c r="G30" s="243"/>
      <c r="H30" s="243"/>
      <c r="I30" s="243"/>
      <c r="J30" s="243"/>
      <c r="K30" s="243"/>
      <c r="L30" s="243"/>
      <c r="M30" s="243"/>
      <c r="N30" s="243"/>
      <c r="O30" s="243"/>
      <c r="P30" s="243"/>
      <c r="Q30" s="17"/>
      <c r="R30" s="1"/>
      <c r="S30" s="1"/>
      <c r="T30" s="1"/>
      <c r="U30" s="1"/>
      <c r="V30" s="1"/>
      <c r="W30" s="1"/>
      <c r="X30" s="1"/>
      <c r="Y30" s="1"/>
      <c r="Z30" s="1"/>
    </row>
    <row r="31" ht="15.75" customHeight="1">
      <c r="A31" s="1"/>
      <c r="B31" s="117"/>
      <c r="C31" s="17"/>
      <c r="D31" s="124" t="s">
        <v>174</v>
      </c>
      <c r="E31" s="241">
        <f t="shared" ref="E31:P31" si="10">E29-E26</f>
        <v>0</v>
      </c>
      <c r="F31" s="241">
        <f t="shared" si="10"/>
        <v>0</v>
      </c>
      <c r="G31" s="241">
        <f t="shared" si="10"/>
        <v>-1700000</v>
      </c>
      <c r="H31" s="241">
        <f t="shared" si="10"/>
        <v>-4950000</v>
      </c>
      <c r="I31" s="241">
        <f t="shared" si="10"/>
        <v>-11075000</v>
      </c>
      <c r="J31" s="241">
        <f t="shared" si="10"/>
        <v>-32275000</v>
      </c>
      <c r="K31" s="241">
        <f t="shared" si="10"/>
        <v>-61125000</v>
      </c>
      <c r="L31" s="241">
        <f t="shared" si="10"/>
        <v>-95140000</v>
      </c>
      <c r="M31" s="241">
        <f t="shared" si="10"/>
        <v>-134336500</v>
      </c>
      <c r="N31" s="241">
        <f t="shared" si="10"/>
        <v>-173732650</v>
      </c>
      <c r="O31" s="241">
        <f t="shared" si="10"/>
        <v>-220848415</v>
      </c>
      <c r="P31" s="241">
        <f t="shared" si="10"/>
        <v>-268205756.5</v>
      </c>
      <c r="Q31" s="17"/>
      <c r="R31" s="1"/>
      <c r="S31" s="1"/>
      <c r="T31" s="1"/>
      <c r="U31" s="1"/>
      <c r="V31" s="1"/>
      <c r="W31" s="1"/>
      <c r="X31" s="1"/>
      <c r="Y31" s="1"/>
      <c r="Z31" s="1"/>
    </row>
    <row r="32" ht="15.75" customHeight="1">
      <c r="A32" s="1"/>
      <c r="B32" s="17"/>
      <c r="C32" s="17"/>
      <c r="D32" s="17"/>
      <c r="E32" s="243"/>
      <c r="F32" s="243"/>
      <c r="G32" s="243"/>
      <c r="H32" s="243"/>
      <c r="I32" s="243"/>
      <c r="J32" s="243"/>
      <c r="K32" s="243"/>
      <c r="L32" s="243"/>
      <c r="M32" s="243"/>
      <c r="N32" s="243"/>
      <c r="O32" s="243"/>
      <c r="P32" s="243"/>
      <c r="Q32" s="17"/>
      <c r="R32" s="1"/>
      <c r="S32" s="1"/>
      <c r="T32" s="1"/>
      <c r="U32" s="1"/>
      <c r="V32" s="1"/>
      <c r="W32" s="1"/>
      <c r="X32" s="1"/>
      <c r="Y32" s="1"/>
      <c r="Z32" s="1"/>
    </row>
    <row r="33" ht="15.75" customHeight="1">
      <c r="A33" s="1"/>
      <c r="B33" s="237" t="s">
        <v>177</v>
      </c>
      <c r="C33" s="17"/>
      <c r="D33" s="238" t="s">
        <v>170</v>
      </c>
      <c r="E33" s="245">
        <f>E25-'Charges variables'!C22</f>
        <v>0</v>
      </c>
      <c r="F33" s="245">
        <f>F25-'Charges variables'!D22</f>
        <v>0</v>
      </c>
      <c r="G33" s="245">
        <f>G25-'Charges variables'!E22</f>
        <v>0</v>
      </c>
      <c r="H33" s="245">
        <f>H25-'Charges variables'!F22</f>
        <v>0</v>
      </c>
      <c r="I33" s="245">
        <f>I25-'Charges variables'!G22</f>
        <v>0</v>
      </c>
      <c r="J33" s="245">
        <f>J25-'Charges variables'!H22</f>
        <v>0</v>
      </c>
      <c r="K33" s="245">
        <f>K25-'Charges variables'!I22</f>
        <v>0</v>
      </c>
      <c r="L33" s="245">
        <f>L25-'Charges variables'!J22</f>
        <v>0</v>
      </c>
      <c r="M33" s="245">
        <f>M25-'Charges variables'!K22</f>
        <v>0</v>
      </c>
      <c r="N33" s="245">
        <f>N25-'Charges variables'!L22</f>
        <v>0</v>
      </c>
      <c r="O33" s="245">
        <f>O25-'Charges variables'!M22</f>
        <v>0</v>
      </c>
      <c r="P33" s="245">
        <f>P25-'Charges variables'!N22</f>
        <v>0</v>
      </c>
      <c r="Q33" s="17"/>
      <c r="R33" s="1"/>
      <c r="S33" s="1"/>
      <c r="T33" s="1"/>
      <c r="U33" s="1"/>
      <c r="V33" s="1"/>
      <c r="W33" s="1"/>
      <c r="X33" s="1"/>
      <c r="Y33" s="1"/>
      <c r="Z33" s="1"/>
    </row>
    <row r="34" ht="15.75" customHeight="1">
      <c r="A34" s="1"/>
      <c r="B34" s="240"/>
      <c r="C34" s="17"/>
      <c r="D34" s="124" t="s">
        <v>171</v>
      </c>
      <c r="E34" s="241">
        <f>E33</f>
        <v>0</v>
      </c>
      <c r="F34" s="241">
        <f t="shared" ref="F34:P34" si="11">F33+E34</f>
        <v>0</v>
      </c>
      <c r="G34" s="241">
        <f t="shared" si="11"/>
        <v>0</v>
      </c>
      <c r="H34" s="241">
        <f t="shared" si="11"/>
        <v>0</v>
      </c>
      <c r="I34" s="241">
        <f t="shared" si="11"/>
        <v>0</v>
      </c>
      <c r="J34" s="241">
        <f t="shared" si="11"/>
        <v>0</v>
      </c>
      <c r="K34" s="241">
        <f t="shared" si="11"/>
        <v>0</v>
      </c>
      <c r="L34" s="241">
        <f t="shared" si="11"/>
        <v>0</v>
      </c>
      <c r="M34" s="241">
        <f t="shared" si="11"/>
        <v>0</v>
      </c>
      <c r="N34" s="241">
        <f t="shared" si="11"/>
        <v>0</v>
      </c>
      <c r="O34" s="241">
        <f t="shared" si="11"/>
        <v>0</v>
      </c>
      <c r="P34" s="241">
        <f t="shared" si="11"/>
        <v>0</v>
      </c>
      <c r="Q34" s="17"/>
      <c r="R34" s="1"/>
      <c r="S34" s="1"/>
      <c r="T34" s="1"/>
      <c r="U34" s="1"/>
      <c r="V34" s="1"/>
      <c r="W34" s="1"/>
      <c r="X34" s="1"/>
      <c r="Y34" s="1"/>
      <c r="Z34" s="1"/>
    </row>
    <row r="35" ht="15.75" customHeight="1">
      <c r="A35" s="1"/>
      <c r="B35" s="240"/>
      <c r="C35" s="17"/>
      <c r="D35" s="242"/>
      <c r="E35" s="243"/>
      <c r="F35" s="243"/>
      <c r="G35" s="243"/>
      <c r="H35" s="243"/>
      <c r="I35" s="243"/>
      <c r="J35" s="243"/>
      <c r="K35" s="243"/>
      <c r="L35" s="243"/>
      <c r="M35" s="243"/>
      <c r="N35" s="243"/>
      <c r="O35" s="243"/>
      <c r="P35" s="243"/>
      <c r="Q35" s="17"/>
      <c r="R35" s="1"/>
      <c r="S35" s="1"/>
      <c r="T35" s="1"/>
      <c r="U35" s="1"/>
      <c r="V35" s="1"/>
      <c r="W35" s="1"/>
      <c r="X35" s="1"/>
      <c r="Y35" s="1"/>
      <c r="Z35" s="1"/>
    </row>
    <row r="36" ht="15.75" customHeight="1">
      <c r="A36" s="1"/>
      <c r="B36" s="240"/>
      <c r="C36" s="17"/>
      <c r="D36" s="238" t="s">
        <v>172</v>
      </c>
      <c r="E36" s="244"/>
      <c r="F36" s="244"/>
      <c r="G36" s="244"/>
      <c r="H36" s="244"/>
      <c r="I36" s="244"/>
      <c r="J36" s="244"/>
      <c r="K36" s="244"/>
      <c r="L36" s="244"/>
      <c r="M36" s="244"/>
      <c r="N36" s="244"/>
      <c r="O36" s="244"/>
      <c r="P36" s="244"/>
      <c r="Q36" s="17"/>
      <c r="R36" s="1"/>
      <c r="S36" s="1"/>
      <c r="T36" s="1"/>
      <c r="U36" s="1"/>
      <c r="V36" s="1"/>
      <c r="W36" s="1"/>
      <c r="X36" s="1"/>
      <c r="Y36" s="1"/>
      <c r="Z36" s="1"/>
    </row>
    <row r="37" ht="15.75" customHeight="1">
      <c r="A37" s="1"/>
      <c r="B37" s="240"/>
      <c r="C37" s="17"/>
      <c r="D37" s="124" t="s">
        <v>173</v>
      </c>
      <c r="E37" s="241" t="str">
        <f>E36</f>
        <v/>
      </c>
      <c r="F37" s="241">
        <f t="shared" ref="F37:P37" si="12">F36+E37</f>
        <v>0</v>
      </c>
      <c r="G37" s="241">
        <f t="shared" si="12"/>
        <v>0</v>
      </c>
      <c r="H37" s="241">
        <f t="shared" si="12"/>
        <v>0</v>
      </c>
      <c r="I37" s="241">
        <f t="shared" si="12"/>
        <v>0</v>
      </c>
      <c r="J37" s="241">
        <f t="shared" si="12"/>
        <v>0</v>
      </c>
      <c r="K37" s="241">
        <f t="shared" si="12"/>
        <v>0</v>
      </c>
      <c r="L37" s="241">
        <f t="shared" si="12"/>
        <v>0</v>
      </c>
      <c r="M37" s="241">
        <f t="shared" si="12"/>
        <v>0</v>
      </c>
      <c r="N37" s="241">
        <f t="shared" si="12"/>
        <v>0</v>
      </c>
      <c r="O37" s="241">
        <f t="shared" si="12"/>
        <v>0</v>
      </c>
      <c r="P37" s="241">
        <f t="shared" si="12"/>
        <v>0</v>
      </c>
      <c r="Q37" s="17"/>
      <c r="R37" s="1"/>
      <c r="S37" s="1"/>
      <c r="T37" s="1"/>
      <c r="U37" s="1"/>
      <c r="V37" s="1"/>
      <c r="W37" s="1"/>
      <c r="X37" s="1"/>
      <c r="Y37" s="1"/>
      <c r="Z37" s="1"/>
    </row>
    <row r="38" ht="15.75" customHeight="1">
      <c r="A38" s="1"/>
      <c r="B38" s="240"/>
      <c r="C38" s="17"/>
      <c r="D38" s="242"/>
      <c r="E38" s="243"/>
      <c r="F38" s="243"/>
      <c r="G38" s="243"/>
      <c r="H38" s="243"/>
      <c r="I38" s="243"/>
      <c r="J38" s="243"/>
      <c r="K38" s="243"/>
      <c r="L38" s="243"/>
      <c r="M38" s="243"/>
      <c r="N38" s="243"/>
      <c r="O38" s="243"/>
      <c r="P38" s="243"/>
      <c r="Q38" s="17"/>
      <c r="R38" s="1"/>
      <c r="S38" s="1"/>
      <c r="T38" s="1"/>
      <c r="U38" s="1"/>
      <c r="V38" s="1"/>
      <c r="W38" s="1"/>
      <c r="X38" s="1"/>
      <c r="Y38" s="1"/>
      <c r="Z38" s="1"/>
    </row>
    <row r="39" ht="15.75" customHeight="1">
      <c r="A39" s="1"/>
      <c r="B39" s="117"/>
      <c r="C39" s="17"/>
      <c r="D39" s="124" t="s">
        <v>174</v>
      </c>
      <c r="E39" s="241">
        <f t="shared" ref="E39:P39" si="13">E37-E34</f>
        <v>0</v>
      </c>
      <c r="F39" s="241">
        <f t="shared" si="13"/>
        <v>0</v>
      </c>
      <c r="G39" s="241">
        <f t="shared" si="13"/>
        <v>0</v>
      </c>
      <c r="H39" s="241">
        <f t="shared" si="13"/>
        <v>0</v>
      </c>
      <c r="I39" s="241">
        <f t="shared" si="13"/>
        <v>0</v>
      </c>
      <c r="J39" s="241">
        <f t="shared" si="13"/>
        <v>0</v>
      </c>
      <c r="K39" s="241">
        <f t="shared" si="13"/>
        <v>0</v>
      </c>
      <c r="L39" s="241">
        <f t="shared" si="13"/>
        <v>0</v>
      </c>
      <c r="M39" s="241">
        <f t="shared" si="13"/>
        <v>0</v>
      </c>
      <c r="N39" s="241">
        <f t="shared" si="13"/>
        <v>0</v>
      </c>
      <c r="O39" s="241">
        <f t="shared" si="13"/>
        <v>0</v>
      </c>
      <c r="P39" s="241">
        <f t="shared" si="13"/>
        <v>0</v>
      </c>
      <c r="Q39" s="17"/>
      <c r="R39" s="1"/>
      <c r="S39" s="1"/>
      <c r="T39" s="1"/>
      <c r="U39" s="1"/>
      <c r="V39" s="1"/>
      <c r="W39" s="1"/>
      <c r="X39" s="1"/>
      <c r="Y39" s="1"/>
      <c r="Z39" s="1"/>
    </row>
    <row r="40" ht="15.75" customHeight="1">
      <c r="A40" s="1"/>
      <c r="B40" s="17"/>
      <c r="C40" s="17"/>
      <c r="D40" s="17"/>
      <c r="E40" s="243"/>
      <c r="F40" s="243"/>
      <c r="G40" s="243"/>
      <c r="H40" s="243"/>
      <c r="I40" s="243"/>
      <c r="J40" s="243"/>
      <c r="K40" s="243"/>
      <c r="L40" s="243"/>
      <c r="M40" s="243"/>
      <c r="N40" s="243"/>
      <c r="O40" s="243"/>
      <c r="P40" s="243"/>
      <c r="Q40" s="17"/>
      <c r="R40" s="1"/>
      <c r="S40" s="1"/>
      <c r="T40" s="1"/>
      <c r="U40" s="1"/>
      <c r="V40" s="1"/>
      <c r="W40" s="1"/>
      <c r="X40" s="1"/>
      <c r="Y40" s="1"/>
      <c r="Z40" s="1"/>
    </row>
    <row r="41" ht="15.75" customHeight="1">
      <c r="A41" s="1"/>
      <c r="B41" s="237" t="s">
        <v>178</v>
      </c>
      <c r="C41" s="17"/>
      <c r="D41" s="238" t="s">
        <v>170</v>
      </c>
      <c r="E41" s="245">
        <f>'Personnel - Calculs auto'!B81</f>
        <v>3094000</v>
      </c>
      <c r="F41" s="245">
        <f>'Personnel - Calculs auto'!C81</f>
        <v>3094000</v>
      </c>
      <c r="G41" s="245">
        <f>'Personnel - Calculs auto'!D81</f>
        <v>3094000</v>
      </c>
      <c r="H41" s="245">
        <f>'Personnel - Calculs auto'!E81</f>
        <v>3094000</v>
      </c>
      <c r="I41" s="245">
        <f>'Personnel - Calculs auto'!F81</f>
        <v>3094000</v>
      </c>
      <c r="J41" s="245">
        <f>'Personnel - Calculs auto'!G81</f>
        <v>4819500</v>
      </c>
      <c r="K41" s="245">
        <f>'Personnel - Calculs auto'!H81</f>
        <v>4819500</v>
      </c>
      <c r="L41" s="245">
        <f>'Personnel - Calculs auto'!I81</f>
        <v>4819500</v>
      </c>
      <c r="M41" s="245">
        <f>'Personnel - Calculs auto'!J81</f>
        <v>4819500</v>
      </c>
      <c r="N41" s="245">
        <f>'Personnel - Calculs auto'!K81</f>
        <v>4819500</v>
      </c>
      <c r="O41" s="245">
        <f>'Personnel - Calculs auto'!L81</f>
        <v>4819500</v>
      </c>
      <c r="P41" s="245">
        <f>'Personnel - Calculs auto'!M81</f>
        <v>4819500</v>
      </c>
      <c r="Q41" s="17"/>
      <c r="R41" s="1"/>
      <c r="S41" s="1"/>
      <c r="T41" s="1"/>
      <c r="U41" s="1"/>
      <c r="V41" s="1"/>
      <c r="W41" s="1"/>
      <c r="X41" s="1"/>
      <c r="Y41" s="1"/>
      <c r="Z41" s="1"/>
    </row>
    <row r="42" ht="15.75" customHeight="1">
      <c r="A42" s="1"/>
      <c r="B42" s="240"/>
      <c r="C42" s="17"/>
      <c r="D42" s="124" t="s">
        <v>171</v>
      </c>
      <c r="E42" s="241">
        <f>E41</f>
        <v>3094000</v>
      </c>
      <c r="F42" s="241">
        <f t="shared" ref="F42:P42" si="14">F41+E42</f>
        <v>6188000</v>
      </c>
      <c r="G42" s="241">
        <f t="shared" si="14"/>
        <v>9282000</v>
      </c>
      <c r="H42" s="241">
        <f t="shared" si="14"/>
        <v>12376000</v>
      </c>
      <c r="I42" s="241">
        <f t="shared" si="14"/>
        <v>15470000</v>
      </c>
      <c r="J42" s="241">
        <f t="shared" si="14"/>
        <v>20289500</v>
      </c>
      <c r="K42" s="241">
        <f t="shared" si="14"/>
        <v>25109000</v>
      </c>
      <c r="L42" s="241">
        <f t="shared" si="14"/>
        <v>29928500</v>
      </c>
      <c r="M42" s="241">
        <f t="shared" si="14"/>
        <v>34748000</v>
      </c>
      <c r="N42" s="241">
        <f t="shared" si="14"/>
        <v>39567500</v>
      </c>
      <c r="O42" s="241">
        <f t="shared" si="14"/>
        <v>44387000</v>
      </c>
      <c r="P42" s="241">
        <f t="shared" si="14"/>
        <v>49206500</v>
      </c>
      <c r="Q42" s="17"/>
      <c r="R42" s="1"/>
      <c r="S42" s="1"/>
      <c r="T42" s="1"/>
      <c r="U42" s="1"/>
      <c r="V42" s="1"/>
      <c r="W42" s="1"/>
      <c r="X42" s="1"/>
      <c r="Y42" s="1"/>
      <c r="Z42" s="1"/>
    </row>
    <row r="43" ht="15.75" customHeight="1">
      <c r="A43" s="1"/>
      <c r="B43" s="240"/>
      <c r="C43" s="17"/>
      <c r="D43" s="242"/>
      <c r="E43" s="243"/>
      <c r="F43" s="243"/>
      <c r="G43" s="243"/>
      <c r="H43" s="243"/>
      <c r="I43" s="243"/>
      <c r="J43" s="243"/>
      <c r="K43" s="243"/>
      <c r="L43" s="243"/>
      <c r="M43" s="243"/>
      <c r="N43" s="243"/>
      <c r="O43" s="243"/>
      <c r="P43" s="243"/>
      <c r="Q43" s="17"/>
      <c r="R43" s="1"/>
      <c r="S43" s="1"/>
      <c r="T43" s="1"/>
      <c r="U43" s="1"/>
      <c r="V43" s="1"/>
      <c r="W43" s="1"/>
      <c r="X43" s="1"/>
      <c r="Y43" s="1"/>
      <c r="Z43" s="1"/>
    </row>
    <row r="44" ht="15.75" customHeight="1">
      <c r="A44" s="1"/>
      <c r="B44" s="240"/>
      <c r="C44" s="17"/>
      <c r="D44" s="238" t="s">
        <v>172</v>
      </c>
      <c r="E44" s="244"/>
      <c r="F44" s="244"/>
      <c r="G44" s="244"/>
      <c r="H44" s="244"/>
      <c r="I44" s="244"/>
      <c r="J44" s="244"/>
      <c r="K44" s="244"/>
      <c r="L44" s="244"/>
      <c r="M44" s="244"/>
      <c r="N44" s="244"/>
      <c r="O44" s="244"/>
      <c r="P44" s="244"/>
      <c r="Q44" s="17"/>
      <c r="R44" s="1"/>
      <c r="S44" s="1"/>
      <c r="T44" s="1"/>
      <c r="U44" s="1"/>
      <c r="V44" s="1"/>
      <c r="W44" s="1"/>
      <c r="X44" s="1"/>
      <c r="Y44" s="1"/>
      <c r="Z44" s="1"/>
    </row>
    <row r="45" ht="15.75" customHeight="1">
      <c r="A45" s="1"/>
      <c r="B45" s="240"/>
      <c r="C45" s="17"/>
      <c r="D45" s="124" t="s">
        <v>173</v>
      </c>
      <c r="E45" s="241" t="str">
        <f>E44</f>
        <v/>
      </c>
      <c r="F45" s="241">
        <f t="shared" ref="F45:P45" si="15">F44+E45</f>
        <v>0</v>
      </c>
      <c r="G45" s="241">
        <f t="shared" si="15"/>
        <v>0</v>
      </c>
      <c r="H45" s="241">
        <f t="shared" si="15"/>
        <v>0</v>
      </c>
      <c r="I45" s="241">
        <f t="shared" si="15"/>
        <v>0</v>
      </c>
      <c r="J45" s="241">
        <f t="shared" si="15"/>
        <v>0</v>
      </c>
      <c r="K45" s="241">
        <f t="shared" si="15"/>
        <v>0</v>
      </c>
      <c r="L45" s="241">
        <f t="shared" si="15"/>
        <v>0</v>
      </c>
      <c r="M45" s="241">
        <f t="shared" si="15"/>
        <v>0</v>
      </c>
      <c r="N45" s="241">
        <f t="shared" si="15"/>
        <v>0</v>
      </c>
      <c r="O45" s="241">
        <f t="shared" si="15"/>
        <v>0</v>
      </c>
      <c r="P45" s="241">
        <f t="shared" si="15"/>
        <v>0</v>
      </c>
      <c r="Q45" s="17"/>
      <c r="R45" s="1"/>
      <c r="S45" s="1"/>
      <c r="T45" s="1"/>
      <c r="U45" s="1"/>
      <c r="V45" s="1"/>
      <c r="W45" s="1"/>
      <c r="X45" s="1"/>
      <c r="Y45" s="1"/>
      <c r="Z45" s="1"/>
    </row>
    <row r="46" ht="15.75" customHeight="1">
      <c r="A46" s="1"/>
      <c r="B46" s="240"/>
      <c r="C46" s="17"/>
      <c r="D46" s="242"/>
      <c r="E46" s="243"/>
      <c r="F46" s="243"/>
      <c r="G46" s="243"/>
      <c r="H46" s="243"/>
      <c r="I46" s="243"/>
      <c r="J46" s="243"/>
      <c r="K46" s="243"/>
      <c r="L46" s="243"/>
      <c r="M46" s="243"/>
      <c r="N46" s="243"/>
      <c r="O46" s="243"/>
      <c r="P46" s="243"/>
      <c r="Q46" s="17"/>
      <c r="R46" s="1"/>
      <c r="S46" s="1"/>
      <c r="T46" s="1"/>
      <c r="U46" s="1"/>
      <c r="V46" s="1"/>
      <c r="W46" s="1"/>
      <c r="X46" s="1"/>
      <c r="Y46" s="1"/>
      <c r="Z46" s="1"/>
    </row>
    <row r="47" ht="15.75" customHeight="1">
      <c r="B47" s="117"/>
      <c r="C47" s="17"/>
      <c r="D47" s="124" t="s">
        <v>174</v>
      </c>
      <c r="E47" s="241">
        <f t="shared" ref="E47:P47" si="16">E45-E42</f>
        <v>-3094000</v>
      </c>
      <c r="F47" s="241">
        <f t="shared" si="16"/>
        <v>-6188000</v>
      </c>
      <c r="G47" s="241">
        <f t="shared" si="16"/>
        <v>-9282000</v>
      </c>
      <c r="H47" s="241">
        <f t="shared" si="16"/>
        <v>-12376000</v>
      </c>
      <c r="I47" s="241">
        <f t="shared" si="16"/>
        <v>-15470000</v>
      </c>
      <c r="J47" s="241">
        <f t="shared" si="16"/>
        <v>-20289500</v>
      </c>
      <c r="K47" s="241">
        <f t="shared" si="16"/>
        <v>-25109000</v>
      </c>
      <c r="L47" s="241">
        <f t="shared" si="16"/>
        <v>-29928500</v>
      </c>
      <c r="M47" s="241">
        <f t="shared" si="16"/>
        <v>-34748000</v>
      </c>
      <c r="N47" s="241">
        <f t="shared" si="16"/>
        <v>-39567500</v>
      </c>
      <c r="O47" s="241">
        <f t="shared" si="16"/>
        <v>-44387000</v>
      </c>
      <c r="P47" s="241">
        <f t="shared" si="16"/>
        <v>-49206500</v>
      </c>
      <c r="Q47" s="17"/>
    </row>
    <row r="48" ht="15.75" customHeight="1">
      <c r="B48" s="17"/>
      <c r="C48" s="17"/>
      <c r="D48" s="17"/>
      <c r="E48" s="17"/>
      <c r="F48" s="17"/>
      <c r="G48" s="17"/>
      <c r="H48" s="17"/>
      <c r="I48" s="17"/>
      <c r="J48" s="17"/>
      <c r="K48" s="17"/>
      <c r="L48" s="17"/>
      <c r="M48" s="17"/>
      <c r="N48" s="17"/>
      <c r="O48" s="17"/>
      <c r="P48" s="17"/>
      <c r="Q48" s="17"/>
    </row>
    <row r="49" ht="15.75" customHeight="1">
      <c r="B49" s="237" t="s">
        <v>179</v>
      </c>
      <c r="C49" s="17"/>
      <c r="D49" s="238" t="s">
        <v>170</v>
      </c>
      <c r="E49" s="246">
        <f t="array" ref="E49">INDEX(SUMPRODUCT((Personnel!$B$10:$B$29&lt;&gt;1)*(Personnel!D$10:D$29&lt;&gt;0)),0,1)</f>
        <v>2</v>
      </c>
      <c r="F49" s="246">
        <f t="array" ref="F49">INDEX(SUMPRODUCT((Personnel!$B$10:$B$29&lt;&gt;1)*(Personnel!E$10:E$29&lt;&gt;0)),0,1)</f>
        <v>2</v>
      </c>
      <c r="G49" s="246">
        <f t="array" ref="G49">INDEX(SUMPRODUCT((Personnel!$B$10:$B$29&lt;&gt;1)*(Personnel!F$10:F$29&lt;&gt;0)),0,1)</f>
        <v>2</v>
      </c>
      <c r="H49" s="246">
        <f t="array" ref="H49">INDEX(SUMPRODUCT((Personnel!$B$10:$B$29&lt;&gt;1)*(Personnel!G$10:G$29&lt;&gt;0)),0,1)</f>
        <v>2</v>
      </c>
      <c r="I49" s="246">
        <f t="array" ref="I49">INDEX(SUMPRODUCT((Personnel!$B$10:$B$29&lt;&gt;1)*(Personnel!H$10:H$29&lt;&gt;0)),0,1)</f>
        <v>2</v>
      </c>
      <c r="J49" s="246">
        <f t="array" ref="J49">INDEX(SUMPRODUCT((Personnel!$B$10:$B$29&lt;&gt;1)*(Personnel!I$10:I$29&lt;&gt;0)),0,1)</f>
        <v>4</v>
      </c>
      <c r="K49" s="246">
        <f t="array" ref="K49">INDEX(SUMPRODUCT((Personnel!$B$10:$B$29&lt;&gt;1)*(Personnel!J$10:J$29&lt;&gt;0)),0,1)</f>
        <v>4</v>
      </c>
      <c r="L49" s="246">
        <f t="array" ref="L49">INDEX(SUMPRODUCT((Personnel!$B$10:$B$29&lt;&gt;1)*(Personnel!K$10:K$29&lt;&gt;0)),0,1)</f>
        <v>4</v>
      </c>
      <c r="M49" s="246">
        <f t="array" ref="M49">INDEX(SUMPRODUCT((Personnel!$B$10:$B$29&lt;&gt;1)*(Personnel!L$10:L$29&lt;&gt;0)),0,1)</f>
        <v>4</v>
      </c>
      <c r="N49" s="246">
        <f t="array" ref="N49">INDEX(SUMPRODUCT((Personnel!$B$10:$B$29&lt;&gt;1)*(Personnel!M$10:M$29&lt;&gt;0)),0,1)</f>
        <v>4</v>
      </c>
      <c r="O49" s="246">
        <f t="array" ref="O49">INDEX(SUMPRODUCT((Personnel!$B$10:$B$29&lt;&gt;1)*(Personnel!N$10:N$29&lt;&gt;0)),0,1)</f>
        <v>4</v>
      </c>
      <c r="P49" s="246">
        <f t="array" ref="P49">INDEX(SUMPRODUCT((Personnel!$B$10:$B$29&lt;&gt;1)*(Personnel!O$10:O$29&lt;&gt;0)),0,1)</f>
        <v>4</v>
      </c>
      <c r="Q49" s="17"/>
    </row>
    <row r="50" ht="15.75" customHeight="1">
      <c r="B50" s="240"/>
      <c r="C50" s="17"/>
      <c r="D50" s="242"/>
      <c r="E50" s="17"/>
      <c r="F50" s="17"/>
      <c r="G50" s="17"/>
      <c r="H50" s="17"/>
      <c r="I50" s="17"/>
      <c r="J50" s="17"/>
      <c r="K50" s="17"/>
      <c r="L50" s="17"/>
      <c r="M50" s="17"/>
      <c r="N50" s="17"/>
      <c r="O50" s="17"/>
      <c r="P50" s="17"/>
      <c r="Q50" s="17"/>
    </row>
    <row r="51" ht="15.75" customHeight="1">
      <c r="B51" s="117"/>
      <c r="C51" s="17"/>
      <c r="D51" s="238" t="s">
        <v>172</v>
      </c>
      <c r="E51" s="247"/>
      <c r="F51" s="247"/>
      <c r="G51" s="247"/>
      <c r="H51" s="247"/>
      <c r="I51" s="247"/>
      <c r="J51" s="247"/>
      <c r="K51" s="247"/>
      <c r="L51" s="247"/>
      <c r="M51" s="247"/>
      <c r="N51" s="247"/>
      <c r="O51" s="247"/>
      <c r="P51" s="247"/>
      <c r="Q51" s="17"/>
    </row>
    <row r="52" ht="15.75" customHeight="1">
      <c r="B52" s="17"/>
      <c r="C52" s="17"/>
      <c r="D52" s="17"/>
      <c r="E52" s="17"/>
      <c r="F52" s="17"/>
      <c r="G52" s="17"/>
      <c r="H52" s="17"/>
      <c r="I52" s="17"/>
      <c r="J52" s="17"/>
      <c r="K52" s="17"/>
      <c r="L52" s="17"/>
      <c r="M52" s="17"/>
      <c r="N52" s="17"/>
      <c r="O52" s="17"/>
      <c r="P52" s="17"/>
      <c r="Q52" s="17"/>
    </row>
    <row r="53" ht="15.75" customHeight="1">
      <c r="B53" s="237" t="s">
        <v>180</v>
      </c>
      <c r="C53" s="17"/>
      <c r="D53" s="238" t="s">
        <v>170</v>
      </c>
      <c r="E53" s="245">
        <f>'Trésorerie'!C71</f>
        <v>-7524676.287</v>
      </c>
      <c r="F53" s="245">
        <f>'Trésorerie'!D71</f>
        <v>-14317976.03</v>
      </c>
      <c r="G53" s="245">
        <f>'Trésorerie'!E71</f>
        <v>-21111275.78</v>
      </c>
      <c r="H53" s="245">
        <f>'Trésorerie'!F71</f>
        <v>-27904575.53</v>
      </c>
      <c r="I53" s="245">
        <f>'Trésorerie'!G71</f>
        <v>-34697875.28</v>
      </c>
      <c r="J53" s="245">
        <f>'Trésorerie'!H71</f>
        <v>-50416675.02</v>
      </c>
      <c r="K53" s="245">
        <f>'Trésorerie'!I71</f>
        <v>-57735474.77</v>
      </c>
      <c r="L53" s="245">
        <f>'Trésorerie'!J71</f>
        <v>-66254274.52</v>
      </c>
      <c r="M53" s="245">
        <f>'Trésorerie'!K71</f>
        <v>-74773074.27</v>
      </c>
      <c r="N53" s="245">
        <f>'Trésorerie'!L71</f>
        <v>-83291874.01</v>
      </c>
      <c r="O53" s="245">
        <f>'Trésorerie'!M71</f>
        <v>-91810673.76</v>
      </c>
      <c r="P53" s="245">
        <f>'Trésorerie'!N71</f>
        <v>-100329473.5</v>
      </c>
      <c r="Q53" s="17"/>
    </row>
    <row r="54" ht="15.75" customHeight="1">
      <c r="B54" s="240"/>
      <c r="C54" s="17"/>
      <c r="D54" s="242"/>
      <c r="E54" s="243"/>
      <c r="F54" s="243"/>
      <c r="G54" s="243"/>
      <c r="H54" s="243"/>
      <c r="I54" s="243"/>
      <c r="J54" s="243"/>
      <c r="K54" s="243"/>
      <c r="L54" s="243"/>
      <c r="M54" s="243"/>
      <c r="N54" s="243"/>
      <c r="O54" s="243"/>
      <c r="P54" s="243"/>
      <c r="Q54" s="17"/>
    </row>
    <row r="55" ht="15.75" customHeight="1">
      <c r="B55" s="240"/>
      <c r="C55" s="17"/>
      <c r="D55" s="238" t="s">
        <v>172</v>
      </c>
      <c r="E55" s="244"/>
      <c r="F55" s="244"/>
      <c r="G55" s="244"/>
      <c r="H55" s="244"/>
      <c r="I55" s="244"/>
      <c r="J55" s="244"/>
      <c r="K55" s="244"/>
      <c r="L55" s="244"/>
      <c r="M55" s="244"/>
      <c r="N55" s="244"/>
      <c r="O55" s="244"/>
      <c r="P55" s="244"/>
      <c r="Q55" s="17"/>
    </row>
    <row r="56" ht="15.75" customHeight="1">
      <c r="B56" s="240"/>
      <c r="C56" s="17"/>
      <c r="D56" s="242"/>
      <c r="E56" s="243"/>
      <c r="F56" s="243"/>
      <c r="G56" s="243"/>
      <c r="H56" s="243"/>
      <c r="I56" s="243"/>
      <c r="J56" s="243"/>
      <c r="K56" s="243"/>
      <c r="L56" s="243"/>
      <c r="M56" s="243"/>
      <c r="N56" s="243"/>
      <c r="O56" s="243"/>
      <c r="P56" s="243"/>
      <c r="Q56" s="17"/>
    </row>
    <row r="57" ht="15.75" customHeight="1">
      <c r="B57" s="117"/>
      <c r="C57" s="17"/>
      <c r="D57" s="124" t="s">
        <v>174</v>
      </c>
      <c r="E57" s="241">
        <f t="shared" ref="E57:P57" si="17">E55-E53</f>
        <v>7524676.287</v>
      </c>
      <c r="F57" s="241">
        <f t="shared" si="17"/>
        <v>14317976.03</v>
      </c>
      <c r="G57" s="241">
        <f t="shared" si="17"/>
        <v>21111275.78</v>
      </c>
      <c r="H57" s="241">
        <f t="shared" si="17"/>
        <v>27904575.53</v>
      </c>
      <c r="I57" s="241">
        <f t="shared" si="17"/>
        <v>34697875.28</v>
      </c>
      <c r="J57" s="241">
        <f t="shared" si="17"/>
        <v>50416675.02</v>
      </c>
      <c r="K57" s="241">
        <f t="shared" si="17"/>
        <v>57735474.77</v>
      </c>
      <c r="L57" s="241">
        <f t="shared" si="17"/>
        <v>66254274.52</v>
      </c>
      <c r="M57" s="241">
        <f t="shared" si="17"/>
        <v>74773074.27</v>
      </c>
      <c r="N57" s="241">
        <f t="shared" si="17"/>
        <v>83291874.01</v>
      </c>
      <c r="O57" s="241">
        <f t="shared" si="17"/>
        <v>91810673.76</v>
      </c>
      <c r="P57" s="241">
        <f t="shared" si="17"/>
        <v>100329473.5</v>
      </c>
      <c r="Q57" s="17"/>
    </row>
    <row r="58" ht="15.75" customHeight="1">
      <c r="B58" s="17"/>
      <c r="C58" s="17"/>
      <c r="D58" s="17"/>
      <c r="E58" s="243"/>
      <c r="F58" s="243"/>
      <c r="G58" s="243"/>
      <c r="H58" s="243"/>
      <c r="I58" s="243"/>
      <c r="J58" s="243"/>
      <c r="K58" s="243"/>
      <c r="L58" s="243"/>
      <c r="M58" s="243"/>
      <c r="N58" s="243"/>
      <c r="O58" s="243"/>
      <c r="P58" s="243"/>
      <c r="Q58" s="17"/>
    </row>
    <row r="59" ht="15.75" customHeight="1">
      <c r="B59" s="237" t="s">
        <v>181</v>
      </c>
      <c r="C59" s="17"/>
      <c r="D59" s="238" t="s">
        <v>182</v>
      </c>
      <c r="E59" s="241">
        <f t="shared" ref="E59:P59" si="18">IF(E49&lt;&gt;0,E25/E49,0)</f>
        <v>0</v>
      </c>
      <c r="F59" s="241">
        <f t="shared" si="18"/>
        <v>0</v>
      </c>
      <c r="G59" s="241">
        <f t="shared" si="18"/>
        <v>850000</v>
      </c>
      <c r="H59" s="241">
        <f t="shared" si="18"/>
        <v>1625000</v>
      </c>
      <c r="I59" s="241">
        <f t="shared" si="18"/>
        <v>3062500</v>
      </c>
      <c r="J59" s="241">
        <f t="shared" si="18"/>
        <v>5300000</v>
      </c>
      <c r="K59" s="241">
        <f t="shared" si="18"/>
        <v>7212500</v>
      </c>
      <c r="L59" s="241">
        <f t="shared" si="18"/>
        <v>8503750</v>
      </c>
      <c r="M59" s="241">
        <f t="shared" si="18"/>
        <v>9799125</v>
      </c>
      <c r="N59" s="241">
        <f t="shared" si="18"/>
        <v>9849037.5</v>
      </c>
      <c r="O59" s="241">
        <f t="shared" si="18"/>
        <v>11778941.25</v>
      </c>
      <c r="P59" s="241">
        <f t="shared" si="18"/>
        <v>11839335.38</v>
      </c>
      <c r="Q59" s="17"/>
    </row>
    <row r="60" ht="15.75" customHeight="1">
      <c r="B60" s="117"/>
      <c r="C60" s="17"/>
      <c r="D60" s="124" t="s">
        <v>183</v>
      </c>
      <c r="E60" s="241">
        <f t="shared" ref="E60:P60" si="19">IF(E49&lt;&gt;0,E26/E49,0)</f>
        <v>0</v>
      </c>
      <c r="F60" s="241">
        <f t="shared" si="19"/>
        <v>0</v>
      </c>
      <c r="G60" s="241">
        <f t="shared" si="19"/>
        <v>850000</v>
      </c>
      <c r="H60" s="241">
        <f t="shared" si="19"/>
        <v>2475000</v>
      </c>
      <c r="I60" s="241">
        <f t="shared" si="19"/>
        <v>5537500</v>
      </c>
      <c r="J60" s="241">
        <f t="shared" si="19"/>
        <v>8068750</v>
      </c>
      <c r="K60" s="241">
        <f t="shared" si="19"/>
        <v>15281250</v>
      </c>
      <c r="L60" s="241">
        <f t="shared" si="19"/>
        <v>23785000</v>
      </c>
      <c r="M60" s="241">
        <f t="shared" si="19"/>
        <v>33584125</v>
      </c>
      <c r="N60" s="241">
        <f t="shared" si="19"/>
        <v>43433162.5</v>
      </c>
      <c r="O60" s="241">
        <f t="shared" si="19"/>
        <v>55212103.75</v>
      </c>
      <c r="P60" s="241">
        <f t="shared" si="19"/>
        <v>67051439.13</v>
      </c>
      <c r="Q60" s="17"/>
    </row>
    <row r="61" ht="15.75" customHeight="1">
      <c r="B61" s="17"/>
      <c r="C61" s="17"/>
      <c r="D61" s="17"/>
      <c r="E61" s="17"/>
      <c r="F61" s="17"/>
      <c r="G61" s="17"/>
      <c r="H61" s="17"/>
      <c r="I61" s="17"/>
      <c r="J61" s="17"/>
      <c r="K61" s="17"/>
      <c r="L61" s="17"/>
      <c r="M61" s="17"/>
      <c r="N61" s="17"/>
      <c r="O61" s="17"/>
      <c r="P61" s="17"/>
      <c r="Q61" s="17"/>
    </row>
    <row r="62" ht="15.75" customHeight="1">
      <c r="C62" s="1"/>
      <c r="D62" s="1"/>
    </row>
    <row r="63" ht="15.75" customHeight="1">
      <c r="C63" s="1"/>
      <c r="D63" s="1"/>
    </row>
    <row r="64" ht="15.75" customHeight="1">
      <c r="C64" s="1"/>
      <c r="D64" s="1"/>
    </row>
    <row r="65" ht="15.75" customHeight="1">
      <c r="C65" s="1"/>
      <c r="D65" s="1"/>
    </row>
    <row r="66" ht="15.75" customHeight="1">
      <c r="C66" s="1"/>
      <c r="D66" s="1"/>
    </row>
    <row r="67" ht="15.75" customHeight="1">
      <c r="C67" s="1"/>
      <c r="D67" s="1"/>
    </row>
    <row r="68" ht="15.75" customHeight="1">
      <c r="C68" s="1"/>
      <c r="D68" s="1"/>
    </row>
    <row r="69" ht="15.75" customHeight="1">
      <c r="C69" s="1"/>
      <c r="D69" s="1"/>
    </row>
    <row r="70" ht="15.75" customHeight="1">
      <c r="C70" s="1"/>
      <c r="D70" s="1"/>
    </row>
    <row r="71" ht="15.75" customHeight="1">
      <c r="C71" s="1"/>
      <c r="D71" s="1"/>
    </row>
    <row r="72" ht="15.75" customHeight="1">
      <c r="C72" s="1"/>
      <c r="D72" s="1"/>
    </row>
    <row r="73" ht="15.75" customHeight="1">
      <c r="C73" s="1"/>
      <c r="D73" s="1"/>
    </row>
    <row r="74" ht="15.75" customHeight="1">
      <c r="C74" s="1"/>
      <c r="D74" s="1"/>
    </row>
    <row r="75" ht="15.75" customHeight="1">
      <c r="C75" s="1"/>
      <c r="D75" s="1"/>
    </row>
    <row r="76" ht="15.75" customHeight="1">
      <c r="C76" s="1"/>
      <c r="D76" s="1"/>
    </row>
    <row r="77" ht="15.75" customHeight="1">
      <c r="C77" s="1"/>
      <c r="D77" s="1"/>
    </row>
    <row r="78" ht="15.75" customHeight="1">
      <c r="C78" s="1"/>
      <c r="D78" s="1"/>
    </row>
    <row r="79" ht="15.75" customHeight="1">
      <c r="C79" s="1"/>
      <c r="D79" s="1"/>
    </row>
    <row r="80" ht="15.75" customHeight="1">
      <c r="C80" s="1"/>
      <c r="D80" s="1"/>
    </row>
    <row r="81" ht="15.75" customHeight="1">
      <c r="C81" s="1"/>
      <c r="D81" s="1"/>
    </row>
    <row r="82" ht="15.75" customHeight="1">
      <c r="C82" s="1"/>
      <c r="D82" s="1"/>
    </row>
    <row r="83" ht="15.75" customHeight="1">
      <c r="C83" s="1"/>
      <c r="D83" s="1"/>
    </row>
    <row r="84" ht="15.75" customHeight="1">
      <c r="C84" s="1"/>
      <c r="D84" s="1"/>
    </row>
    <row r="85" ht="15.75" customHeight="1">
      <c r="C85" s="1"/>
      <c r="D85" s="1"/>
    </row>
    <row r="86" ht="15.75" customHeight="1">
      <c r="C86" s="1"/>
      <c r="D86" s="1"/>
    </row>
    <row r="87" ht="15.75" customHeight="1">
      <c r="C87" s="1"/>
      <c r="D87" s="1"/>
    </row>
    <row r="88" ht="15.75" customHeight="1">
      <c r="C88" s="1"/>
      <c r="D88" s="1"/>
    </row>
    <row r="89" ht="15.75" customHeight="1">
      <c r="C89" s="1"/>
      <c r="D89" s="1"/>
    </row>
    <row r="90" ht="15.75" customHeight="1">
      <c r="C90" s="1"/>
      <c r="D90" s="1"/>
    </row>
    <row r="91" ht="15.75" customHeight="1">
      <c r="C91" s="1"/>
      <c r="D91" s="1"/>
    </row>
    <row r="92" ht="15.75" customHeight="1">
      <c r="C92" s="1"/>
      <c r="D92" s="1"/>
    </row>
    <row r="93" ht="15.75" customHeight="1">
      <c r="C93" s="1"/>
      <c r="D93" s="1"/>
    </row>
    <row r="94" ht="15.75" customHeight="1">
      <c r="C94" s="1"/>
      <c r="D94" s="1"/>
    </row>
    <row r="95" ht="15.75" customHeight="1">
      <c r="C95" s="1"/>
      <c r="D95" s="1"/>
    </row>
    <row r="96" ht="15.75" customHeight="1">
      <c r="C96" s="1"/>
      <c r="D96" s="1"/>
    </row>
    <row r="97" ht="15.75" customHeight="1">
      <c r="C97" s="1"/>
      <c r="D97" s="1"/>
    </row>
    <row r="98" ht="15.75" customHeight="1">
      <c r="C98" s="1"/>
      <c r="D98" s="1"/>
    </row>
    <row r="99" ht="15.75" customHeight="1">
      <c r="C99" s="1"/>
      <c r="D99" s="1"/>
    </row>
    <row r="100" ht="15.75" customHeight="1">
      <c r="C100" s="1"/>
      <c r="D100" s="1"/>
    </row>
    <row r="101" ht="15.75" customHeight="1">
      <c r="C101" s="1"/>
      <c r="D101" s="1"/>
    </row>
    <row r="102" ht="15.75" customHeight="1">
      <c r="C102" s="1"/>
      <c r="D102" s="1"/>
    </row>
    <row r="103" ht="15.75" customHeight="1">
      <c r="C103" s="1"/>
      <c r="D103" s="1"/>
    </row>
    <row r="104" ht="15.75" customHeight="1">
      <c r="C104" s="1"/>
      <c r="D104" s="1"/>
    </row>
    <row r="105" ht="15.75" customHeight="1">
      <c r="C105" s="1"/>
      <c r="D105" s="1"/>
    </row>
    <row r="106" ht="15.75" customHeight="1">
      <c r="C106" s="1"/>
      <c r="D106" s="1"/>
    </row>
    <row r="107" ht="15.75" customHeight="1">
      <c r="C107" s="1"/>
      <c r="D107" s="1"/>
    </row>
    <row r="108" ht="15.75" customHeight="1">
      <c r="C108" s="1"/>
      <c r="D108" s="1"/>
    </row>
    <row r="109" ht="15.75" customHeight="1">
      <c r="C109" s="1"/>
      <c r="D109" s="1"/>
    </row>
    <row r="110" ht="15.75" customHeight="1">
      <c r="C110" s="1"/>
      <c r="D110" s="1"/>
    </row>
    <row r="111" ht="15.75" customHeight="1">
      <c r="C111" s="1"/>
      <c r="D111" s="1"/>
    </row>
    <row r="112" ht="15.75" customHeight="1">
      <c r="C112" s="1"/>
      <c r="D112" s="1"/>
    </row>
    <row r="113" ht="15.75" customHeight="1">
      <c r="C113" s="1"/>
      <c r="D113" s="1"/>
    </row>
    <row r="114" ht="15.75" customHeight="1">
      <c r="C114" s="1"/>
      <c r="D114" s="1"/>
    </row>
    <row r="115" ht="15.75" customHeight="1">
      <c r="C115" s="1"/>
      <c r="D115" s="1"/>
    </row>
    <row r="116" ht="15.75" customHeight="1">
      <c r="C116" s="1"/>
      <c r="D116" s="1"/>
    </row>
    <row r="117" ht="15.75" customHeight="1">
      <c r="C117" s="1"/>
      <c r="D117" s="1"/>
    </row>
    <row r="118" ht="15.75" customHeight="1">
      <c r="C118" s="1"/>
      <c r="D118" s="1"/>
    </row>
    <row r="119" ht="15.75" customHeight="1">
      <c r="C119" s="1"/>
      <c r="D119" s="1"/>
    </row>
    <row r="120" ht="15.75" customHeight="1">
      <c r="C120" s="1"/>
      <c r="D120" s="1"/>
    </row>
    <row r="121" ht="15.75" customHeight="1">
      <c r="C121" s="1"/>
      <c r="D121" s="1"/>
    </row>
    <row r="122" ht="15.75" customHeight="1">
      <c r="C122" s="1"/>
      <c r="D122" s="1"/>
    </row>
    <row r="123" ht="15.75" customHeight="1">
      <c r="C123" s="1"/>
      <c r="D123" s="1"/>
    </row>
    <row r="124" ht="15.75" customHeight="1">
      <c r="C124" s="1"/>
      <c r="D124" s="1"/>
    </row>
    <row r="125" ht="15.75" customHeight="1">
      <c r="C125" s="1"/>
      <c r="D125" s="1"/>
    </row>
    <row r="126" ht="15.75" customHeight="1">
      <c r="C126" s="1"/>
      <c r="D126" s="1"/>
    </row>
    <row r="127" ht="15.75" customHeight="1">
      <c r="C127" s="1"/>
      <c r="D127" s="1"/>
    </row>
    <row r="128" ht="15.75" customHeight="1">
      <c r="C128" s="1"/>
      <c r="D128" s="1"/>
    </row>
    <row r="129" ht="15.75" customHeight="1">
      <c r="C129" s="1"/>
      <c r="D129" s="1"/>
    </row>
    <row r="130" ht="15.75" customHeight="1">
      <c r="C130" s="1"/>
      <c r="D130" s="1"/>
    </row>
    <row r="131" ht="15.75" customHeight="1">
      <c r="C131" s="1"/>
      <c r="D131" s="1"/>
    </row>
    <row r="132" ht="15.75" customHeight="1">
      <c r="C132" s="1"/>
      <c r="D132" s="1"/>
    </row>
    <row r="133" ht="15.75" customHeight="1">
      <c r="C133" s="1"/>
      <c r="D133" s="1"/>
    </row>
    <row r="134" ht="15.75" customHeight="1">
      <c r="C134" s="1"/>
      <c r="D134" s="1"/>
    </row>
    <row r="135" ht="15.75" customHeight="1">
      <c r="C135" s="1"/>
      <c r="D135" s="1"/>
    </row>
    <row r="136" ht="15.75" customHeight="1">
      <c r="C136" s="1"/>
      <c r="D136" s="1"/>
    </row>
    <row r="137" ht="15.75" customHeight="1">
      <c r="C137" s="1"/>
      <c r="D137" s="1"/>
    </row>
    <row r="138" ht="15.75" customHeight="1">
      <c r="C138" s="1"/>
      <c r="D138" s="1"/>
    </row>
    <row r="139" ht="15.75" customHeight="1">
      <c r="C139" s="1"/>
      <c r="D139" s="1"/>
    </row>
    <row r="140" ht="15.75" customHeight="1">
      <c r="C140" s="1"/>
      <c r="D140" s="1"/>
    </row>
    <row r="141" ht="15.75" customHeight="1">
      <c r="C141" s="1"/>
      <c r="D141" s="1"/>
    </row>
    <row r="142" ht="15.75" customHeight="1">
      <c r="C142" s="1"/>
      <c r="D142" s="1"/>
    </row>
    <row r="143" ht="15.75" customHeight="1">
      <c r="C143" s="1"/>
      <c r="D143" s="1"/>
    </row>
    <row r="144" ht="15.75" customHeight="1">
      <c r="C144" s="1"/>
      <c r="D144" s="1"/>
    </row>
    <row r="145" ht="15.75" customHeight="1">
      <c r="C145" s="1"/>
      <c r="D145" s="1"/>
    </row>
    <row r="146" ht="15.75" customHeight="1">
      <c r="C146" s="1"/>
      <c r="D146" s="1"/>
    </row>
    <row r="147" ht="15.75" customHeight="1">
      <c r="C147" s="1"/>
      <c r="D147" s="1"/>
    </row>
    <row r="148" ht="15.75" customHeight="1">
      <c r="C148" s="1"/>
      <c r="D148" s="1"/>
    </row>
    <row r="149" ht="15.75" customHeight="1">
      <c r="C149" s="1"/>
      <c r="D149" s="1"/>
    </row>
    <row r="150" ht="15.75" customHeight="1">
      <c r="C150" s="1"/>
      <c r="D150" s="1"/>
    </row>
    <row r="151" ht="15.75" customHeight="1">
      <c r="C151" s="1"/>
      <c r="D151" s="1"/>
    </row>
    <row r="152" ht="15.75" customHeight="1">
      <c r="C152" s="1"/>
      <c r="D152" s="1"/>
    </row>
    <row r="153" ht="15.75" customHeight="1">
      <c r="C153" s="1"/>
      <c r="D153" s="1"/>
    </row>
    <row r="154" ht="15.75" customHeight="1">
      <c r="C154" s="1"/>
      <c r="D154" s="1"/>
    </row>
    <row r="155" ht="15.75" customHeight="1">
      <c r="C155" s="1"/>
      <c r="D155" s="1"/>
    </row>
    <row r="156" ht="15.75" customHeight="1">
      <c r="C156" s="1"/>
      <c r="D156" s="1"/>
    </row>
    <row r="157" ht="15.75" customHeight="1">
      <c r="C157" s="1"/>
      <c r="D157" s="1"/>
    </row>
    <row r="158" ht="15.75" customHeight="1">
      <c r="C158" s="1"/>
      <c r="D158" s="1"/>
    </row>
    <row r="159" ht="15.75" customHeight="1">
      <c r="C159" s="1"/>
      <c r="D159" s="1"/>
    </row>
    <row r="160" ht="15.75" customHeight="1">
      <c r="C160" s="1"/>
      <c r="D160" s="1"/>
    </row>
    <row r="161" ht="15.75" customHeight="1">
      <c r="C161" s="1"/>
      <c r="D161" s="1"/>
    </row>
    <row r="162" ht="15.75" customHeight="1">
      <c r="C162" s="1"/>
      <c r="D162" s="1"/>
    </row>
    <row r="163" ht="15.75" customHeight="1">
      <c r="C163" s="1"/>
      <c r="D163" s="1"/>
    </row>
    <row r="164" ht="15.75" customHeight="1">
      <c r="C164" s="1"/>
      <c r="D164" s="1"/>
    </row>
    <row r="165" ht="15.75" customHeight="1">
      <c r="C165" s="1"/>
      <c r="D165" s="1"/>
    </row>
    <row r="166" ht="15.75" customHeight="1">
      <c r="C166" s="1"/>
      <c r="D166" s="1"/>
    </row>
    <row r="167" ht="15.75" customHeight="1">
      <c r="C167" s="1"/>
      <c r="D167" s="1"/>
    </row>
    <row r="168" ht="15.75" customHeight="1">
      <c r="C168" s="1"/>
      <c r="D168" s="1"/>
    </row>
    <row r="169" ht="15.75" customHeight="1">
      <c r="C169" s="1"/>
      <c r="D169" s="1"/>
    </row>
    <row r="170" ht="15.75" customHeight="1">
      <c r="C170" s="1"/>
      <c r="D170" s="1"/>
    </row>
    <row r="171" ht="15.75" customHeight="1">
      <c r="C171" s="1"/>
      <c r="D171" s="1"/>
    </row>
    <row r="172" ht="15.75" customHeight="1">
      <c r="C172" s="1"/>
      <c r="D172" s="1"/>
    </row>
    <row r="173" ht="15.75" customHeight="1">
      <c r="C173" s="1"/>
      <c r="D173" s="1"/>
    </row>
    <row r="174" ht="15.75" customHeight="1">
      <c r="C174" s="1"/>
      <c r="D174" s="1"/>
    </row>
    <row r="175" ht="15.75" customHeight="1">
      <c r="C175" s="1"/>
      <c r="D175" s="1"/>
    </row>
    <row r="176" ht="15.75" customHeight="1">
      <c r="C176" s="1"/>
      <c r="D176" s="1"/>
    </row>
    <row r="177" ht="15.75" customHeight="1">
      <c r="C177" s="1"/>
      <c r="D177" s="1"/>
    </row>
    <row r="178" ht="15.75" customHeight="1">
      <c r="C178" s="1"/>
      <c r="D178" s="1"/>
    </row>
    <row r="179" ht="15.75" customHeight="1">
      <c r="C179" s="1"/>
      <c r="D179" s="1"/>
    </row>
    <row r="180" ht="15.75" customHeight="1">
      <c r="C180" s="1"/>
      <c r="D180" s="1"/>
    </row>
    <row r="181" ht="15.75" customHeight="1">
      <c r="C181" s="1"/>
      <c r="D181" s="1"/>
    </row>
    <row r="182" ht="15.75" customHeight="1">
      <c r="C182" s="1"/>
      <c r="D182" s="1"/>
    </row>
    <row r="183" ht="15.75" customHeight="1">
      <c r="C183" s="1"/>
      <c r="D183" s="1"/>
    </row>
    <row r="184" ht="15.75" customHeight="1">
      <c r="C184" s="1"/>
      <c r="D184" s="1"/>
    </row>
    <row r="185" ht="15.75" customHeight="1">
      <c r="C185" s="1"/>
      <c r="D185" s="1"/>
    </row>
    <row r="186" ht="15.75" customHeight="1">
      <c r="C186" s="1"/>
      <c r="D186" s="1"/>
    </row>
    <row r="187" ht="15.75" customHeight="1">
      <c r="C187" s="1"/>
      <c r="D187" s="1"/>
    </row>
    <row r="188" ht="15.75" customHeight="1">
      <c r="C188" s="1"/>
      <c r="D188" s="1"/>
    </row>
    <row r="189" ht="15.75" customHeight="1">
      <c r="C189" s="1"/>
      <c r="D189" s="1"/>
    </row>
    <row r="190" ht="15.75" customHeight="1">
      <c r="C190" s="1"/>
      <c r="D190" s="1"/>
    </row>
    <row r="191" ht="15.75" customHeight="1">
      <c r="C191" s="1"/>
      <c r="D191" s="1"/>
    </row>
    <row r="192" ht="15.75" customHeight="1">
      <c r="C192" s="1"/>
      <c r="D192" s="1"/>
    </row>
    <row r="193" ht="15.75" customHeight="1">
      <c r="C193" s="1"/>
      <c r="D193" s="1"/>
    </row>
    <row r="194" ht="15.75" customHeight="1">
      <c r="C194" s="1"/>
      <c r="D194" s="1"/>
    </row>
    <row r="195" ht="15.75" customHeight="1">
      <c r="C195" s="1"/>
      <c r="D195" s="1"/>
    </row>
    <row r="196" ht="15.75" customHeight="1">
      <c r="C196" s="1"/>
      <c r="D196" s="1"/>
    </row>
    <row r="197" ht="15.75" customHeight="1">
      <c r="C197" s="1"/>
      <c r="D197" s="1"/>
    </row>
    <row r="198" ht="15.75" customHeight="1">
      <c r="C198" s="1"/>
      <c r="D198" s="1"/>
    </row>
    <row r="199" ht="15.75" customHeight="1">
      <c r="C199" s="1"/>
      <c r="D199" s="1"/>
    </row>
    <row r="200" ht="15.75" customHeight="1">
      <c r="C200" s="1"/>
      <c r="D200" s="1"/>
    </row>
    <row r="201" ht="15.75" customHeight="1">
      <c r="C201" s="1"/>
      <c r="D201" s="1"/>
    </row>
    <row r="202" ht="15.75" customHeight="1">
      <c r="C202" s="1"/>
      <c r="D202" s="1"/>
    </row>
    <row r="203" ht="15.75" customHeight="1">
      <c r="C203" s="1"/>
      <c r="D203" s="1"/>
    </row>
    <row r="204" ht="15.75" customHeight="1">
      <c r="C204" s="1"/>
      <c r="D204" s="1"/>
    </row>
    <row r="205" ht="15.75" customHeight="1">
      <c r="C205" s="1"/>
      <c r="D205" s="1"/>
    </row>
    <row r="206" ht="15.75" customHeight="1">
      <c r="C206" s="1"/>
      <c r="D206" s="1"/>
    </row>
    <row r="207" ht="15.75" customHeight="1">
      <c r="C207" s="1"/>
      <c r="D207" s="1"/>
    </row>
    <row r="208" ht="15.75" customHeight="1">
      <c r="C208" s="1"/>
      <c r="D208" s="1"/>
    </row>
    <row r="209" ht="15.75" customHeight="1">
      <c r="C209" s="1"/>
      <c r="D209" s="1"/>
    </row>
    <row r="210" ht="15.75" customHeight="1">
      <c r="C210" s="1"/>
      <c r="D210" s="1"/>
    </row>
    <row r="211" ht="15.75" customHeight="1">
      <c r="C211" s="1"/>
      <c r="D211" s="1"/>
    </row>
    <row r="212" ht="15.75" customHeight="1">
      <c r="C212" s="1"/>
      <c r="D212" s="1"/>
    </row>
    <row r="213" ht="15.75" customHeight="1">
      <c r="C213" s="1"/>
      <c r="D213" s="1"/>
    </row>
    <row r="214" ht="15.75" customHeight="1">
      <c r="C214" s="1"/>
      <c r="D214" s="1"/>
    </row>
    <row r="215" ht="15.75" customHeight="1">
      <c r="C215" s="1"/>
      <c r="D215" s="1"/>
    </row>
    <row r="216" ht="15.75" customHeight="1">
      <c r="C216" s="1"/>
      <c r="D216" s="1"/>
    </row>
    <row r="217" ht="15.75" customHeight="1">
      <c r="C217" s="1"/>
      <c r="D217" s="1"/>
    </row>
    <row r="218" ht="15.75" customHeight="1">
      <c r="C218" s="1"/>
      <c r="D218" s="1"/>
    </row>
    <row r="219" ht="15.75" customHeight="1">
      <c r="C219" s="1"/>
      <c r="D219" s="1"/>
    </row>
    <row r="220" ht="15.75" customHeight="1">
      <c r="C220" s="1"/>
      <c r="D220" s="1"/>
    </row>
    <row r="221" ht="15.75" customHeight="1">
      <c r="C221" s="1"/>
      <c r="D221" s="1"/>
    </row>
    <row r="222" ht="15.75" customHeight="1">
      <c r="C222" s="1"/>
      <c r="D222" s="1"/>
    </row>
    <row r="223" ht="15.75" customHeight="1">
      <c r="C223" s="1"/>
      <c r="D223" s="1"/>
    </row>
    <row r="224" ht="15.75" customHeight="1">
      <c r="C224" s="1"/>
      <c r="D224" s="1"/>
    </row>
    <row r="225" ht="15.75" customHeight="1">
      <c r="C225" s="1"/>
      <c r="D225" s="1"/>
    </row>
    <row r="226" ht="15.75" customHeight="1">
      <c r="C226" s="1"/>
      <c r="D226" s="1"/>
    </row>
    <row r="227" ht="15.75" customHeight="1">
      <c r="C227" s="1"/>
      <c r="D227" s="1"/>
    </row>
    <row r="228" ht="15.75" customHeight="1">
      <c r="C228" s="1"/>
      <c r="D228" s="1"/>
    </row>
    <row r="229" ht="15.75" customHeight="1">
      <c r="C229" s="1"/>
      <c r="D229" s="1"/>
    </row>
    <row r="230" ht="15.75" customHeight="1">
      <c r="C230" s="1"/>
      <c r="D230" s="1"/>
    </row>
    <row r="231" ht="15.75" customHeight="1">
      <c r="C231" s="1"/>
      <c r="D231" s="1"/>
    </row>
    <row r="232" ht="15.75" customHeight="1">
      <c r="C232" s="1"/>
      <c r="D232" s="1"/>
    </row>
    <row r="233" ht="15.75" customHeight="1">
      <c r="C233" s="1"/>
      <c r="D233" s="1"/>
    </row>
    <row r="234" ht="15.75" customHeight="1">
      <c r="C234" s="1"/>
      <c r="D234" s="1"/>
    </row>
    <row r="235" ht="15.75" customHeight="1">
      <c r="C235" s="1"/>
      <c r="D235" s="1"/>
    </row>
    <row r="236" ht="15.75" customHeight="1">
      <c r="C236" s="1"/>
      <c r="D236" s="1"/>
    </row>
    <row r="237" ht="15.75" customHeight="1">
      <c r="C237" s="1"/>
      <c r="D237" s="1"/>
    </row>
    <row r="238" ht="15.75" customHeight="1">
      <c r="C238" s="1"/>
      <c r="D238" s="1"/>
    </row>
    <row r="239" ht="15.75" customHeight="1">
      <c r="C239" s="1"/>
      <c r="D239" s="1"/>
    </row>
    <row r="240" ht="15.75" customHeight="1">
      <c r="C240" s="1"/>
      <c r="D240" s="1"/>
    </row>
    <row r="241" ht="15.75" customHeight="1">
      <c r="C241" s="1"/>
      <c r="D241" s="1"/>
    </row>
    <row r="242" ht="15.75" customHeight="1">
      <c r="C242" s="1"/>
      <c r="D242" s="1"/>
    </row>
    <row r="243" ht="15.75" customHeight="1">
      <c r="C243" s="1"/>
      <c r="D243" s="1"/>
    </row>
    <row r="244" ht="15.75" customHeight="1">
      <c r="C244" s="1"/>
      <c r="D244" s="1"/>
    </row>
    <row r="245" ht="15.75" customHeight="1">
      <c r="C245" s="1"/>
      <c r="D245" s="1"/>
    </row>
    <row r="246" ht="15.75" customHeight="1">
      <c r="C246" s="1"/>
      <c r="D246" s="1"/>
    </row>
    <row r="247" ht="15.75" customHeight="1">
      <c r="C247" s="1"/>
      <c r="D247" s="1"/>
    </row>
    <row r="248" ht="15.75" customHeight="1">
      <c r="C248" s="1"/>
      <c r="D248" s="1"/>
    </row>
    <row r="249" ht="15.75" customHeight="1">
      <c r="C249" s="1"/>
      <c r="D249" s="1"/>
    </row>
    <row r="250" ht="15.75" customHeight="1">
      <c r="C250" s="1"/>
      <c r="D250" s="1"/>
    </row>
    <row r="251" ht="15.75" customHeight="1">
      <c r="C251" s="1"/>
      <c r="D251" s="1"/>
    </row>
    <row r="252" ht="15.75" customHeight="1">
      <c r="C252" s="1"/>
      <c r="D252" s="1"/>
    </row>
    <row r="253" ht="15.75" customHeight="1">
      <c r="C253" s="1"/>
      <c r="D253" s="1"/>
    </row>
    <row r="254" ht="15.75" customHeight="1">
      <c r="C254" s="1"/>
      <c r="D254" s="1"/>
    </row>
    <row r="255" ht="15.75" customHeight="1">
      <c r="C255" s="1"/>
      <c r="D255" s="1"/>
    </row>
    <row r="256" ht="15.75" customHeight="1">
      <c r="C256" s="1"/>
      <c r="D256" s="1"/>
    </row>
    <row r="257" ht="15.75" customHeight="1">
      <c r="C257" s="1"/>
      <c r="D257" s="1"/>
    </row>
    <row r="258" ht="15.75" customHeight="1">
      <c r="C258" s="1"/>
      <c r="D258" s="1"/>
    </row>
    <row r="259" ht="15.75" customHeight="1">
      <c r="C259" s="1"/>
      <c r="D259" s="1"/>
    </row>
    <row r="260" ht="15.75" customHeight="1">
      <c r="C260" s="1"/>
      <c r="D260" s="1"/>
    </row>
    <row r="261" ht="15.75" customHeight="1">
      <c r="C261" s="1"/>
      <c r="D261" s="1"/>
    </row>
    <row r="262" ht="15.75" customHeight="1">
      <c r="C262" s="1"/>
      <c r="D262" s="1"/>
    </row>
    <row r="263" ht="15.75" customHeight="1">
      <c r="C263" s="1"/>
      <c r="D263" s="1"/>
    </row>
    <row r="264" ht="15.75" customHeight="1">
      <c r="C264" s="1"/>
      <c r="D264" s="1"/>
    </row>
    <row r="265" ht="15.75" customHeight="1">
      <c r="C265" s="1"/>
      <c r="D265" s="1"/>
    </row>
    <row r="266" ht="15.75" customHeight="1">
      <c r="C266" s="1"/>
      <c r="D266" s="1"/>
    </row>
    <row r="267" ht="15.75" customHeight="1">
      <c r="C267" s="1"/>
      <c r="D267" s="1"/>
    </row>
    <row r="268" ht="15.75" customHeight="1">
      <c r="C268" s="1"/>
      <c r="D268" s="1"/>
    </row>
    <row r="269" ht="15.75" customHeight="1">
      <c r="C269" s="1"/>
      <c r="D269" s="1"/>
    </row>
    <row r="270" ht="15.75" customHeight="1">
      <c r="C270" s="1"/>
      <c r="D270" s="1"/>
    </row>
    <row r="271" ht="15.75" customHeight="1">
      <c r="C271" s="1"/>
      <c r="D271" s="1"/>
    </row>
    <row r="272" ht="15.75" customHeight="1">
      <c r="C272" s="1"/>
      <c r="D272" s="1"/>
    </row>
    <row r="273" ht="15.75" customHeight="1">
      <c r="C273" s="1"/>
      <c r="D273" s="1"/>
    </row>
    <row r="274" ht="15.75" customHeight="1">
      <c r="C274" s="1"/>
      <c r="D274" s="1"/>
    </row>
    <row r="275" ht="15.75" customHeight="1">
      <c r="C275" s="1"/>
      <c r="D275" s="1"/>
    </row>
    <row r="276" ht="15.75" customHeight="1">
      <c r="C276" s="1"/>
      <c r="D276" s="1"/>
    </row>
    <row r="277" ht="15.75" customHeight="1">
      <c r="C277" s="1"/>
      <c r="D277" s="1"/>
    </row>
    <row r="278" ht="15.75" customHeight="1">
      <c r="C278" s="1"/>
      <c r="D278" s="1"/>
    </row>
    <row r="279" ht="15.75" customHeight="1">
      <c r="C279" s="1"/>
      <c r="D279" s="1"/>
    </row>
    <row r="280" ht="15.75" customHeight="1">
      <c r="C280" s="1"/>
      <c r="D280" s="1"/>
    </row>
    <row r="281" ht="15.75" customHeight="1">
      <c r="C281" s="1"/>
      <c r="D281" s="1"/>
    </row>
    <row r="282" ht="15.75" customHeight="1">
      <c r="C282" s="1"/>
      <c r="D282" s="1"/>
    </row>
    <row r="283" ht="15.75" customHeight="1">
      <c r="C283" s="1"/>
      <c r="D283" s="1"/>
    </row>
    <row r="284" ht="15.75" customHeight="1">
      <c r="C284" s="1"/>
      <c r="D284" s="1"/>
    </row>
    <row r="285" ht="15.75" customHeight="1">
      <c r="C285" s="1"/>
      <c r="D285" s="1"/>
    </row>
    <row r="286" ht="15.75" customHeight="1">
      <c r="C286" s="1"/>
      <c r="D286" s="1"/>
    </row>
    <row r="287" ht="15.75" customHeight="1">
      <c r="C287" s="1"/>
      <c r="D287" s="1"/>
    </row>
    <row r="288" ht="15.75" customHeight="1">
      <c r="C288" s="1"/>
      <c r="D288" s="1"/>
    </row>
    <row r="289" ht="15.75" customHeight="1">
      <c r="C289" s="1"/>
      <c r="D289" s="1"/>
    </row>
    <row r="290" ht="15.75" customHeight="1">
      <c r="C290" s="1"/>
      <c r="D290" s="1"/>
    </row>
    <row r="291" ht="15.75" customHeight="1">
      <c r="C291" s="1"/>
      <c r="D291" s="1"/>
    </row>
    <row r="292" ht="15.75" customHeight="1">
      <c r="C292" s="1"/>
      <c r="D292" s="1"/>
    </row>
    <row r="293" ht="15.75" customHeight="1">
      <c r="C293" s="1"/>
      <c r="D293" s="1"/>
    </row>
    <row r="294" ht="15.75" customHeight="1">
      <c r="C294" s="1"/>
      <c r="D294" s="1"/>
    </row>
    <row r="295" ht="15.75" customHeight="1">
      <c r="C295" s="1"/>
      <c r="D295" s="1"/>
    </row>
    <row r="296" ht="15.75" customHeight="1">
      <c r="C296" s="1"/>
      <c r="D296" s="1"/>
    </row>
    <row r="297" ht="15.75" customHeight="1">
      <c r="C297" s="1"/>
      <c r="D297" s="1"/>
    </row>
    <row r="298" ht="15.75" customHeight="1">
      <c r="C298" s="1"/>
      <c r="D298" s="1"/>
    </row>
    <row r="299" ht="15.75" customHeight="1">
      <c r="C299" s="1"/>
      <c r="D299" s="1"/>
    </row>
    <row r="300" ht="15.75" customHeight="1">
      <c r="C300" s="1"/>
      <c r="D300" s="1"/>
    </row>
    <row r="301" ht="15.75" customHeight="1">
      <c r="C301" s="1"/>
      <c r="D301" s="1"/>
    </row>
    <row r="302" ht="15.75" customHeight="1">
      <c r="C302" s="1"/>
      <c r="D302" s="1"/>
    </row>
    <row r="303" ht="15.75" customHeight="1">
      <c r="C303" s="1"/>
      <c r="D303" s="1"/>
    </row>
    <row r="304" ht="15.75" customHeight="1">
      <c r="C304" s="1"/>
      <c r="D304" s="1"/>
    </row>
    <row r="305" ht="15.75" customHeight="1">
      <c r="C305" s="1"/>
      <c r="D305" s="1"/>
    </row>
    <row r="306" ht="15.75" customHeight="1">
      <c r="C306" s="1"/>
      <c r="D306" s="1"/>
    </row>
    <row r="307" ht="15.75" customHeight="1">
      <c r="C307" s="1"/>
      <c r="D307" s="1"/>
    </row>
    <row r="308" ht="15.75" customHeight="1">
      <c r="C308" s="1"/>
      <c r="D308" s="1"/>
    </row>
    <row r="309" ht="15.75" customHeight="1">
      <c r="C309" s="1"/>
      <c r="D309" s="1"/>
    </row>
    <row r="310" ht="15.75" customHeight="1">
      <c r="C310" s="1"/>
      <c r="D310" s="1"/>
    </row>
    <row r="311" ht="15.75" customHeight="1">
      <c r="C311" s="1"/>
      <c r="D311" s="1"/>
    </row>
    <row r="312" ht="15.75" customHeight="1">
      <c r="C312" s="1"/>
      <c r="D312" s="1"/>
    </row>
    <row r="313" ht="15.75" customHeight="1">
      <c r="C313" s="1"/>
      <c r="D313" s="1"/>
    </row>
    <row r="314" ht="15.75" customHeight="1">
      <c r="C314" s="1"/>
      <c r="D314" s="1"/>
    </row>
    <row r="315" ht="15.75" customHeight="1">
      <c r="C315" s="1"/>
      <c r="D315" s="1"/>
    </row>
    <row r="316" ht="15.75" customHeight="1">
      <c r="C316" s="1"/>
      <c r="D316" s="1"/>
    </row>
    <row r="317" ht="15.75" customHeight="1">
      <c r="C317" s="1"/>
      <c r="D317" s="1"/>
    </row>
    <row r="318" ht="15.75" customHeight="1">
      <c r="C318" s="1"/>
      <c r="D318" s="1"/>
    </row>
    <row r="319" ht="15.75" customHeight="1">
      <c r="C319" s="1"/>
      <c r="D319" s="1"/>
    </row>
    <row r="320" ht="15.75" customHeight="1">
      <c r="C320" s="1"/>
      <c r="D320" s="1"/>
    </row>
    <row r="321" ht="15.75" customHeight="1">
      <c r="C321" s="1"/>
      <c r="D321" s="1"/>
    </row>
    <row r="322" ht="15.75" customHeight="1">
      <c r="C322" s="1"/>
      <c r="D322" s="1"/>
    </row>
    <row r="323" ht="15.75" customHeight="1">
      <c r="C323" s="1"/>
      <c r="D323" s="1"/>
    </row>
    <row r="324" ht="15.75" customHeight="1">
      <c r="C324" s="1"/>
      <c r="D324" s="1"/>
    </row>
    <row r="325" ht="15.75" customHeight="1">
      <c r="C325" s="1"/>
      <c r="D325" s="1"/>
    </row>
    <row r="326" ht="15.75" customHeight="1">
      <c r="C326" s="1"/>
      <c r="D326" s="1"/>
    </row>
    <row r="327" ht="15.75" customHeight="1">
      <c r="C327" s="1"/>
      <c r="D327" s="1"/>
    </row>
    <row r="328" ht="15.75" customHeight="1">
      <c r="C328" s="1"/>
      <c r="D328" s="1"/>
    </row>
    <row r="329" ht="15.75" customHeight="1">
      <c r="C329" s="1"/>
      <c r="D329" s="1"/>
    </row>
    <row r="330" ht="15.75" customHeight="1">
      <c r="C330" s="1"/>
      <c r="D330" s="1"/>
    </row>
    <row r="331" ht="15.75" customHeight="1">
      <c r="C331" s="1"/>
      <c r="D331" s="1"/>
    </row>
    <row r="332" ht="15.75" customHeight="1">
      <c r="C332" s="1"/>
      <c r="D332" s="1"/>
    </row>
    <row r="333" ht="15.75" customHeight="1">
      <c r="C333" s="1"/>
      <c r="D333" s="1"/>
    </row>
    <row r="334" ht="15.75" customHeight="1">
      <c r="C334" s="1"/>
      <c r="D334" s="1"/>
    </row>
    <row r="335" ht="15.75" customHeight="1">
      <c r="C335" s="1"/>
      <c r="D335" s="1"/>
    </row>
    <row r="336" ht="15.75" customHeight="1">
      <c r="C336" s="1"/>
      <c r="D336" s="1"/>
    </row>
    <row r="337" ht="15.75" customHeight="1">
      <c r="C337" s="1"/>
      <c r="D337" s="1"/>
    </row>
    <row r="338" ht="15.75" customHeight="1">
      <c r="C338" s="1"/>
      <c r="D338" s="1"/>
    </row>
    <row r="339" ht="15.75" customHeight="1">
      <c r="C339" s="1"/>
      <c r="D339" s="1"/>
    </row>
    <row r="340" ht="15.75" customHeight="1">
      <c r="C340" s="1"/>
      <c r="D340" s="1"/>
    </row>
    <row r="341" ht="15.75" customHeight="1">
      <c r="C341" s="1"/>
      <c r="D341" s="1"/>
    </row>
    <row r="342" ht="15.75" customHeight="1">
      <c r="C342" s="1"/>
      <c r="D342" s="1"/>
    </row>
    <row r="343" ht="15.75" customHeight="1">
      <c r="C343" s="1"/>
      <c r="D343" s="1"/>
    </row>
    <row r="344" ht="15.75" customHeight="1">
      <c r="C344" s="1"/>
      <c r="D344" s="1"/>
    </row>
    <row r="345" ht="15.75" customHeight="1">
      <c r="C345" s="1"/>
      <c r="D345" s="1"/>
    </row>
    <row r="346" ht="15.75" customHeight="1">
      <c r="C346" s="1"/>
      <c r="D346" s="1"/>
    </row>
    <row r="347" ht="15.75" customHeight="1">
      <c r="C347" s="1"/>
      <c r="D347" s="1"/>
    </row>
    <row r="348" ht="15.75" customHeight="1">
      <c r="C348" s="1"/>
      <c r="D348" s="1"/>
    </row>
    <row r="349" ht="15.75" customHeight="1">
      <c r="C349" s="1"/>
      <c r="D349" s="1"/>
    </row>
    <row r="350" ht="15.75" customHeight="1">
      <c r="C350" s="1"/>
      <c r="D350" s="1"/>
    </row>
    <row r="351" ht="15.75" customHeight="1">
      <c r="C351" s="1"/>
      <c r="D351" s="1"/>
    </row>
    <row r="352" ht="15.75" customHeight="1">
      <c r="C352" s="1"/>
      <c r="D352" s="1"/>
    </row>
    <row r="353" ht="15.75" customHeight="1">
      <c r="C353" s="1"/>
      <c r="D353" s="1"/>
    </row>
    <row r="354" ht="15.75" customHeight="1">
      <c r="C354" s="1"/>
      <c r="D354" s="1"/>
    </row>
    <row r="355" ht="15.75" customHeight="1">
      <c r="C355" s="1"/>
      <c r="D355" s="1"/>
    </row>
    <row r="356" ht="15.75" customHeight="1">
      <c r="C356" s="1"/>
      <c r="D356" s="1"/>
    </row>
    <row r="357" ht="15.75" customHeight="1">
      <c r="C357" s="1"/>
      <c r="D357" s="1"/>
    </row>
    <row r="358" ht="15.75" customHeight="1">
      <c r="C358" s="1"/>
      <c r="D358" s="1"/>
    </row>
    <row r="359" ht="15.75" customHeight="1">
      <c r="C359" s="1"/>
      <c r="D359" s="1"/>
    </row>
    <row r="360" ht="15.75" customHeight="1">
      <c r="C360" s="1"/>
      <c r="D360" s="1"/>
    </row>
    <row r="361" ht="15.75" customHeight="1">
      <c r="C361" s="1"/>
      <c r="D361" s="1"/>
    </row>
    <row r="362" ht="15.75" customHeight="1">
      <c r="C362" s="1"/>
      <c r="D362" s="1"/>
    </row>
    <row r="363" ht="15.75" customHeight="1">
      <c r="C363" s="1"/>
      <c r="D363" s="1"/>
    </row>
    <row r="364" ht="15.75" customHeight="1">
      <c r="C364" s="1"/>
      <c r="D364" s="1"/>
    </row>
    <row r="365" ht="15.75" customHeight="1">
      <c r="C365" s="1"/>
      <c r="D365" s="1"/>
    </row>
    <row r="366" ht="15.75" customHeight="1">
      <c r="C366" s="1"/>
      <c r="D366" s="1"/>
    </row>
    <row r="367" ht="15.75" customHeight="1">
      <c r="C367" s="1"/>
      <c r="D367" s="1"/>
    </row>
    <row r="368" ht="15.75" customHeight="1">
      <c r="C368" s="1"/>
      <c r="D368" s="1"/>
    </row>
    <row r="369" ht="15.75" customHeight="1">
      <c r="C369" s="1"/>
      <c r="D369" s="1"/>
    </row>
    <row r="370" ht="15.75" customHeight="1">
      <c r="C370" s="1"/>
      <c r="D370" s="1"/>
    </row>
    <row r="371" ht="15.75" customHeight="1">
      <c r="C371" s="1"/>
      <c r="D371" s="1"/>
    </row>
    <row r="372" ht="15.75" customHeight="1">
      <c r="C372" s="1"/>
      <c r="D372" s="1"/>
    </row>
    <row r="373" ht="15.75" customHeight="1">
      <c r="C373" s="1"/>
      <c r="D373" s="1"/>
    </row>
    <row r="374" ht="15.75" customHeight="1">
      <c r="C374" s="1"/>
      <c r="D374" s="1"/>
    </row>
    <row r="375" ht="15.75" customHeight="1">
      <c r="C375" s="1"/>
      <c r="D375" s="1"/>
    </row>
    <row r="376" ht="15.75" customHeight="1">
      <c r="C376" s="1"/>
      <c r="D376" s="1"/>
    </row>
    <row r="377" ht="15.75" customHeight="1">
      <c r="C377" s="1"/>
      <c r="D377" s="1"/>
    </row>
    <row r="378" ht="15.75" customHeight="1">
      <c r="C378" s="1"/>
      <c r="D378" s="1"/>
    </row>
    <row r="379" ht="15.75" customHeight="1">
      <c r="C379" s="1"/>
      <c r="D379" s="1"/>
    </row>
    <row r="380" ht="15.75" customHeight="1">
      <c r="C380" s="1"/>
      <c r="D380" s="1"/>
    </row>
    <row r="381" ht="15.75" customHeight="1">
      <c r="C381" s="1"/>
      <c r="D381" s="1"/>
    </row>
    <row r="382" ht="15.75" customHeight="1">
      <c r="C382" s="1"/>
      <c r="D382" s="1"/>
    </row>
    <row r="383" ht="15.75" customHeight="1">
      <c r="C383" s="1"/>
      <c r="D383" s="1"/>
    </row>
    <row r="384" ht="15.75" customHeight="1">
      <c r="C384" s="1"/>
      <c r="D384" s="1"/>
    </row>
    <row r="385" ht="15.75" customHeight="1">
      <c r="C385" s="1"/>
      <c r="D385" s="1"/>
    </row>
    <row r="386" ht="15.75" customHeight="1">
      <c r="C386" s="1"/>
      <c r="D386" s="1"/>
    </row>
    <row r="387" ht="15.75" customHeight="1">
      <c r="C387" s="1"/>
      <c r="D387" s="1"/>
    </row>
    <row r="388" ht="15.75" customHeight="1">
      <c r="C388" s="1"/>
      <c r="D388" s="1"/>
    </row>
    <row r="389" ht="15.75" customHeight="1">
      <c r="C389" s="1"/>
      <c r="D389" s="1"/>
    </row>
    <row r="390" ht="15.75" customHeight="1">
      <c r="C390" s="1"/>
      <c r="D390" s="1"/>
    </row>
    <row r="391" ht="15.75" customHeight="1">
      <c r="C391" s="1"/>
      <c r="D391" s="1"/>
    </row>
    <row r="392" ht="15.75" customHeight="1">
      <c r="C392" s="1"/>
      <c r="D392" s="1"/>
    </row>
    <row r="393" ht="15.75" customHeight="1">
      <c r="C393" s="1"/>
      <c r="D393" s="1"/>
    </row>
    <row r="394" ht="15.75" customHeight="1">
      <c r="C394" s="1"/>
      <c r="D394" s="1"/>
    </row>
    <row r="395" ht="15.75" customHeight="1">
      <c r="C395" s="1"/>
      <c r="D395" s="1"/>
    </row>
    <row r="396" ht="15.75" customHeight="1">
      <c r="C396" s="1"/>
      <c r="D396" s="1"/>
    </row>
    <row r="397" ht="15.75" customHeight="1">
      <c r="C397" s="1"/>
      <c r="D397" s="1"/>
    </row>
    <row r="398" ht="15.75" customHeight="1">
      <c r="C398" s="1"/>
      <c r="D398" s="1"/>
    </row>
    <row r="399" ht="15.75" customHeight="1">
      <c r="C399" s="1"/>
      <c r="D399" s="1"/>
    </row>
    <row r="400" ht="15.75" customHeight="1">
      <c r="C400" s="1"/>
      <c r="D400" s="1"/>
    </row>
    <row r="401" ht="15.75" customHeight="1">
      <c r="C401" s="1"/>
      <c r="D401" s="1"/>
    </row>
    <row r="402" ht="15.75" customHeight="1">
      <c r="C402" s="1"/>
      <c r="D402" s="1"/>
    </row>
    <row r="403" ht="15.75" customHeight="1">
      <c r="C403" s="1"/>
      <c r="D403" s="1"/>
    </row>
    <row r="404" ht="15.75" customHeight="1">
      <c r="C404" s="1"/>
      <c r="D404" s="1"/>
    </row>
    <row r="405" ht="15.75" customHeight="1">
      <c r="C405" s="1"/>
      <c r="D405" s="1"/>
    </row>
    <row r="406" ht="15.75" customHeight="1">
      <c r="C406" s="1"/>
      <c r="D406" s="1"/>
    </row>
    <row r="407" ht="15.75" customHeight="1">
      <c r="C407" s="1"/>
      <c r="D407" s="1"/>
    </row>
    <row r="408" ht="15.75" customHeight="1">
      <c r="C408" s="1"/>
      <c r="D408" s="1"/>
    </row>
    <row r="409" ht="15.75" customHeight="1">
      <c r="C409" s="1"/>
      <c r="D409" s="1"/>
    </row>
    <row r="410" ht="15.75" customHeight="1">
      <c r="C410" s="1"/>
      <c r="D410" s="1"/>
    </row>
    <row r="411" ht="15.75" customHeight="1">
      <c r="C411" s="1"/>
      <c r="D411" s="1"/>
    </row>
    <row r="412" ht="15.75" customHeight="1">
      <c r="C412" s="1"/>
      <c r="D412" s="1"/>
    </row>
    <row r="413" ht="15.75" customHeight="1">
      <c r="C413" s="1"/>
      <c r="D413" s="1"/>
    </row>
    <row r="414" ht="15.75" customHeight="1">
      <c r="C414" s="1"/>
      <c r="D414" s="1"/>
    </row>
    <row r="415" ht="15.75" customHeight="1">
      <c r="C415" s="1"/>
      <c r="D415" s="1"/>
    </row>
    <row r="416" ht="15.75" customHeight="1">
      <c r="C416" s="1"/>
      <c r="D416" s="1"/>
    </row>
    <row r="417" ht="15.75" customHeight="1">
      <c r="C417" s="1"/>
      <c r="D417" s="1"/>
    </row>
    <row r="418" ht="15.75" customHeight="1">
      <c r="C418" s="1"/>
      <c r="D418" s="1"/>
    </row>
    <row r="419" ht="15.75" customHeight="1">
      <c r="C419" s="1"/>
      <c r="D419" s="1"/>
    </row>
    <row r="420" ht="15.75" customHeight="1">
      <c r="C420" s="1"/>
      <c r="D420" s="1"/>
    </row>
    <row r="421" ht="15.75" customHeight="1">
      <c r="C421" s="1"/>
      <c r="D421" s="1"/>
    </row>
    <row r="422" ht="15.75" customHeight="1">
      <c r="C422" s="1"/>
      <c r="D422" s="1"/>
    </row>
    <row r="423" ht="15.75" customHeight="1">
      <c r="C423" s="1"/>
      <c r="D423" s="1"/>
    </row>
    <row r="424" ht="15.75" customHeight="1">
      <c r="C424" s="1"/>
      <c r="D424" s="1"/>
    </row>
    <row r="425" ht="15.75" customHeight="1">
      <c r="C425" s="1"/>
      <c r="D425" s="1"/>
    </row>
    <row r="426" ht="15.75" customHeight="1">
      <c r="C426" s="1"/>
      <c r="D426" s="1"/>
    </row>
    <row r="427" ht="15.75" customHeight="1">
      <c r="C427" s="1"/>
      <c r="D427" s="1"/>
    </row>
    <row r="428" ht="15.75" customHeight="1">
      <c r="C428" s="1"/>
      <c r="D428" s="1"/>
    </row>
    <row r="429" ht="15.75" customHeight="1">
      <c r="C429" s="1"/>
      <c r="D429" s="1"/>
    </row>
    <row r="430" ht="15.75" customHeight="1">
      <c r="C430" s="1"/>
      <c r="D430" s="1"/>
    </row>
    <row r="431" ht="15.75" customHeight="1">
      <c r="C431" s="1"/>
      <c r="D431" s="1"/>
    </row>
    <row r="432" ht="15.75" customHeight="1">
      <c r="C432" s="1"/>
      <c r="D432" s="1"/>
    </row>
    <row r="433" ht="15.75" customHeight="1">
      <c r="C433" s="1"/>
      <c r="D433" s="1"/>
    </row>
    <row r="434" ht="15.75" customHeight="1">
      <c r="C434" s="1"/>
      <c r="D434" s="1"/>
    </row>
    <row r="435" ht="15.75" customHeight="1">
      <c r="C435" s="1"/>
      <c r="D435" s="1"/>
    </row>
    <row r="436" ht="15.75" customHeight="1">
      <c r="C436" s="1"/>
      <c r="D436" s="1"/>
    </row>
    <row r="437" ht="15.75" customHeight="1">
      <c r="C437" s="1"/>
      <c r="D437" s="1"/>
    </row>
    <row r="438" ht="15.75" customHeight="1">
      <c r="C438" s="1"/>
      <c r="D438" s="1"/>
    </row>
    <row r="439" ht="15.75" customHeight="1">
      <c r="C439" s="1"/>
      <c r="D439" s="1"/>
    </row>
    <row r="440" ht="15.75" customHeight="1">
      <c r="C440" s="1"/>
      <c r="D440" s="1"/>
    </row>
    <row r="441" ht="15.75" customHeight="1">
      <c r="C441" s="1"/>
      <c r="D441" s="1"/>
    </row>
    <row r="442" ht="15.75" customHeight="1">
      <c r="C442" s="1"/>
      <c r="D442" s="1"/>
    </row>
    <row r="443" ht="15.75" customHeight="1">
      <c r="C443" s="1"/>
      <c r="D443" s="1"/>
    </row>
    <row r="444" ht="15.75" customHeight="1">
      <c r="C444" s="1"/>
      <c r="D444" s="1"/>
    </row>
    <row r="445" ht="15.75" customHeight="1">
      <c r="C445" s="1"/>
      <c r="D445" s="1"/>
    </row>
    <row r="446" ht="15.75" customHeight="1">
      <c r="C446" s="1"/>
      <c r="D446" s="1"/>
    </row>
    <row r="447" ht="15.75" customHeight="1">
      <c r="C447" s="1"/>
      <c r="D447" s="1"/>
    </row>
    <row r="448" ht="15.75" customHeight="1">
      <c r="C448" s="1"/>
      <c r="D448" s="1"/>
    </row>
    <row r="449" ht="15.75" customHeight="1">
      <c r="C449" s="1"/>
      <c r="D449" s="1"/>
    </row>
    <row r="450" ht="15.75" customHeight="1">
      <c r="C450" s="1"/>
      <c r="D450" s="1"/>
    </row>
    <row r="451" ht="15.75" customHeight="1">
      <c r="C451" s="1"/>
      <c r="D451" s="1"/>
    </row>
    <row r="452" ht="15.75" customHeight="1">
      <c r="C452" s="1"/>
      <c r="D452" s="1"/>
    </row>
    <row r="453" ht="15.75" customHeight="1">
      <c r="C453" s="1"/>
      <c r="D453" s="1"/>
    </row>
    <row r="454" ht="15.75" customHeight="1">
      <c r="C454" s="1"/>
      <c r="D454" s="1"/>
    </row>
    <row r="455" ht="15.75" customHeight="1">
      <c r="C455" s="1"/>
      <c r="D455" s="1"/>
    </row>
    <row r="456" ht="15.75" customHeight="1">
      <c r="C456" s="1"/>
      <c r="D456" s="1"/>
    </row>
    <row r="457" ht="15.75" customHeight="1">
      <c r="C457" s="1"/>
      <c r="D457" s="1"/>
    </row>
    <row r="458" ht="15.75" customHeight="1">
      <c r="C458" s="1"/>
      <c r="D458" s="1"/>
    </row>
    <row r="459" ht="15.75" customHeight="1">
      <c r="C459" s="1"/>
      <c r="D459" s="1"/>
    </row>
    <row r="460" ht="15.75" customHeight="1">
      <c r="C460" s="1"/>
      <c r="D460" s="1"/>
    </row>
    <row r="461" ht="15.75" customHeight="1">
      <c r="C461" s="1"/>
      <c r="D461" s="1"/>
    </row>
    <row r="462" ht="15.75" customHeight="1">
      <c r="C462" s="1"/>
      <c r="D462" s="1"/>
    </row>
    <row r="463" ht="15.75" customHeight="1">
      <c r="C463" s="1"/>
      <c r="D463" s="1"/>
    </row>
    <row r="464" ht="15.75" customHeight="1">
      <c r="C464" s="1"/>
      <c r="D464" s="1"/>
    </row>
    <row r="465" ht="15.75" customHeight="1">
      <c r="C465" s="1"/>
      <c r="D465" s="1"/>
    </row>
    <row r="466" ht="15.75" customHeight="1">
      <c r="C466" s="1"/>
      <c r="D466" s="1"/>
    </row>
    <row r="467" ht="15.75" customHeight="1">
      <c r="C467" s="1"/>
      <c r="D467" s="1"/>
    </row>
    <row r="468" ht="15.75" customHeight="1">
      <c r="C468" s="1"/>
      <c r="D468" s="1"/>
    </row>
    <row r="469" ht="15.75" customHeight="1">
      <c r="C469" s="1"/>
      <c r="D469" s="1"/>
    </row>
    <row r="470" ht="15.75" customHeight="1">
      <c r="C470" s="1"/>
      <c r="D470" s="1"/>
    </row>
    <row r="471" ht="15.75" customHeight="1">
      <c r="C471" s="1"/>
      <c r="D471" s="1"/>
    </row>
    <row r="472" ht="15.75" customHeight="1">
      <c r="C472" s="1"/>
      <c r="D472" s="1"/>
    </row>
    <row r="473" ht="15.75" customHeight="1">
      <c r="C473" s="1"/>
      <c r="D473" s="1"/>
    </row>
    <row r="474" ht="15.75" customHeight="1">
      <c r="C474" s="1"/>
      <c r="D474" s="1"/>
    </row>
    <row r="475" ht="15.75" customHeight="1">
      <c r="C475" s="1"/>
      <c r="D475" s="1"/>
    </row>
    <row r="476" ht="15.75" customHeight="1">
      <c r="C476" s="1"/>
      <c r="D476" s="1"/>
    </row>
    <row r="477" ht="15.75" customHeight="1">
      <c r="C477" s="1"/>
      <c r="D477" s="1"/>
    </row>
    <row r="478" ht="15.75" customHeight="1">
      <c r="C478" s="1"/>
      <c r="D478" s="1"/>
    </row>
    <row r="479" ht="15.75" customHeight="1">
      <c r="C479" s="1"/>
      <c r="D479" s="1"/>
    </row>
    <row r="480" ht="15.75" customHeight="1">
      <c r="C480" s="1"/>
      <c r="D480" s="1"/>
    </row>
    <row r="481" ht="15.75" customHeight="1">
      <c r="C481" s="1"/>
      <c r="D481" s="1"/>
    </row>
    <row r="482" ht="15.75" customHeight="1">
      <c r="C482" s="1"/>
      <c r="D482" s="1"/>
    </row>
    <row r="483" ht="15.75" customHeight="1">
      <c r="C483" s="1"/>
      <c r="D483" s="1"/>
    </row>
    <row r="484" ht="15.75" customHeight="1">
      <c r="C484" s="1"/>
      <c r="D484" s="1"/>
    </row>
    <row r="485" ht="15.75" customHeight="1">
      <c r="C485" s="1"/>
      <c r="D485" s="1"/>
    </row>
    <row r="486" ht="15.75" customHeight="1">
      <c r="C486" s="1"/>
      <c r="D486" s="1"/>
    </row>
    <row r="487" ht="15.75" customHeight="1">
      <c r="C487" s="1"/>
      <c r="D487" s="1"/>
    </row>
    <row r="488" ht="15.75" customHeight="1">
      <c r="C488" s="1"/>
      <c r="D488" s="1"/>
    </row>
    <row r="489" ht="15.75" customHeight="1">
      <c r="C489" s="1"/>
      <c r="D489" s="1"/>
    </row>
    <row r="490" ht="15.75" customHeight="1">
      <c r="C490" s="1"/>
      <c r="D490" s="1"/>
    </row>
    <row r="491" ht="15.75" customHeight="1">
      <c r="C491" s="1"/>
      <c r="D491" s="1"/>
    </row>
    <row r="492" ht="15.75" customHeight="1">
      <c r="C492" s="1"/>
      <c r="D492" s="1"/>
    </row>
    <row r="493" ht="15.75" customHeight="1">
      <c r="C493" s="1"/>
      <c r="D493" s="1"/>
    </row>
    <row r="494" ht="15.75" customHeight="1">
      <c r="C494" s="1"/>
      <c r="D494" s="1"/>
    </row>
    <row r="495" ht="15.75" customHeight="1">
      <c r="C495" s="1"/>
      <c r="D495" s="1"/>
    </row>
    <row r="496" ht="15.75" customHeight="1">
      <c r="C496" s="1"/>
      <c r="D496" s="1"/>
    </row>
    <row r="497" ht="15.75" customHeight="1">
      <c r="C497" s="1"/>
      <c r="D497" s="1"/>
    </row>
    <row r="498" ht="15.75" customHeight="1">
      <c r="C498" s="1"/>
      <c r="D498" s="1"/>
    </row>
    <row r="499" ht="15.75" customHeight="1">
      <c r="C499" s="1"/>
      <c r="D499" s="1"/>
    </row>
    <row r="500" ht="15.75" customHeight="1">
      <c r="C500" s="1"/>
      <c r="D500" s="1"/>
    </row>
    <row r="501" ht="15.75" customHeight="1">
      <c r="C501" s="1"/>
      <c r="D501" s="1"/>
    </row>
    <row r="502" ht="15.75" customHeight="1">
      <c r="C502" s="1"/>
      <c r="D502" s="1"/>
    </row>
    <row r="503" ht="15.75" customHeight="1">
      <c r="C503" s="1"/>
      <c r="D503" s="1"/>
    </row>
    <row r="504" ht="15.75" customHeight="1">
      <c r="C504" s="1"/>
      <c r="D504" s="1"/>
    </row>
    <row r="505" ht="15.75" customHeight="1">
      <c r="C505" s="1"/>
      <c r="D505" s="1"/>
    </row>
    <row r="506" ht="15.75" customHeight="1">
      <c r="C506" s="1"/>
      <c r="D506" s="1"/>
    </row>
    <row r="507" ht="15.75" customHeight="1">
      <c r="C507" s="1"/>
      <c r="D507" s="1"/>
    </row>
    <row r="508" ht="15.75" customHeight="1">
      <c r="C508" s="1"/>
      <c r="D508" s="1"/>
    </row>
    <row r="509" ht="15.75" customHeight="1">
      <c r="C509" s="1"/>
      <c r="D509" s="1"/>
    </row>
    <row r="510" ht="15.75" customHeight="1">
      <c r="C510" s="1"/>
      <c r="D510" s="1"/>
    </row>
    <row r="511" ht="15.75" customHeight="1">
      <c r="C511" s="1"/>
      <c r="D511" s="1"/>
    </row>
    <row r="512" ht="15.75" customHeight="1">
      <c r="C512" s="1"/>
      <c r="D512" s="1"/>
    </row>
    <row r="513" ht="15.75" customHeight="1">
      <c r="C513" s="1"/>
      <c r="D513" s="1"/>
    </row>
    <row r="514" ht="15.75" customHeight="1">
      <c r="C514" s="1"/>
      <c r="D514" s="1"/>
    </row>
    <row r="515" ht="15.75" customHeight="1">
      <c r="C515" s="1"/>
      <c r="D515" s="1"/>
    </row>
    <row r="516" ht="15.75" customHeight="1">
      <c r="C516" s="1"/>
      <c r="D516" s="1"/>
    </row>
    <row r="517" ht="15.75" customHeight="1">
      <c r="C517" s="1"/>
      <c r="D517" s="1"/>
    </row>
    <row r="518" ht="15.75" customHeight="1">
      <c r="C518" s="1"/>
      <c r="D518" s="1"/>
    </row>
    <row r="519" ht="15.75" customHeight="1">
      <c r="C519" s="1"/>
      <c r="D519" s="1"/>
    </row>
    <row r="520" ht="15.75" customHeight="1">
      <c r="C520" s="1"/>
      <c r="D520" s="1"/>
    </row>
    <row r="521" ht="15.75" customHeight="1">
      <c r="C521" s="1"/>
      <c r="D521" s="1"/>
    </row>
    <row r="522" ht="15.75" customHeight="1">
      <c r="C522" s="1"/>
      <c r="D522" s="1"/>
    </row>
    <row r="523" ht="15.75" customHeight="1">
      <c r="C523" s="1"/>
      <c r="D523" s="1"/>
    </row>
    <row r="524" ht="15.75" customHeight="1">
      <c r="C524" s="1"/>
      <c r="D524" s="1"/>
    </row>
    <row r="525" ht="15.75" customHeight="1">
      <c r="C525" s="1"/>
      <c r="D525" s="1"/>
    </row>
    <row r="526" ht="15.75" customHeight="1">
      <c r="C526" s="1"/>
      <c r="D526" s="1"/>
    </row>
    <row r="527" ht="15.75" customHeight="1">
      <c r="C527" s="1"/>
      <c r="D527" s="1"/>
    </row>
    <row r="528" ht="15.75" customHeight="1">
      <c r="C528" s="1"/>
      <c r="D528" s="1"/>
    </row>
    <row r="529" ht="15.75" customHeight="1">
      <c r="C529" s="1"/>
      <c r="D529" s="1"/>
    </row>
    <row r="530" ht="15.75" customHeight="1">
      <c r="C530" s="1"/>
      <c r="D530" s="1"/>
    </row>
    <row r="531" ht="15.75" customHeight="1">
      <c r="C531" s="1"/>
      <c r="D531" s="1"/>
    </row>
    <row r="532" ht="15.75" customHeight="1">
      <c r="C532" s="1"/>
      <c r="D532" s="1"/>
    </row>
    <row r="533" ht="15.75" customHeight="1">
      <c r="C533" s="1"/>
      <c r="D533" s="1"/>
    </row>
    <row r="534" ht="15.75" customHeight="1">
      <c r="C534" s="1"/>
      <c r="D534" s="1"/>
    </row>
    <row r="535" ht="15.75" customHeight="1">
      <c r="C535" s="1"/>
      <c r="D535" s="1"/>
    </row>
    <row r="536" ht="15.75" customHeight="1">
      <c r="C536" s="1"/>
      <c r="D536" s="1"/>
    </row>
    <row r="537" ht="15.75" customHeight="1">
      <c r="C537" s="1"/>
      <c r="D537" s="1"/>
    </row>
    <row r="538" ht="15.75" customHeight="1">
      <c r="C538" s="1"/>
      <c r="D538" s="1"/>
    </row>
    <row r="539" ht="15.75" customHeight="1">
      <c r="C539" s="1"/>
      <c r="D539" s="1"/>
    </row>
    <row r="540" ht="15.75" customHeight="1">
      <c r="C540" s="1"/>
      <c r="D540" s="1"/>
    </row>
    <row r="541" ht="15.75" customHeight="1">
      <c r="C541" s="1"/>
      <c r="D541" s="1"/>
    </row>
    <row r="542" ht="15.75" customHeight="1">
      <c r="C542" s="1"/>
      <c r="D542" s="1"/>
    </row>
    <row r="543" ht="15.75" customHeight="1">
      <c r="C543" s="1"/>
      <c r="D543" s="1"/>
    </row>
    <row r="544" ht="15.75" customHeight="1">
      <c r="C544" s="1"/>
      <c r="D544" s="1"/>
    </row>
    <row r="545" ht="15.75" customHeight="1">
      <c r="C545" s="1"/>
      <c r="D545" s="1"/>
    </row>
    <row r="546" ht="15.75" customHeight="1">
      <c r="C546" s="1"/>
      <c r="D546" s="1"/>
    </row>
    <row r="547" ht="15.75" customHeight="1">
      <c r="C547" s="1"/>
      <c r="D547" s="1"/>
    </row>
    <row r="548" ht="15.75" customHeight="1">
      <c r="C548" s="1"/>
      <c r="D548" s="1"/>
    </row>
    <row r="549" ht="15.75" customHeight="1">
      <c r="C549" s="1"/>
      <c r="D549" s="1"/>
    </row>
    <row r="550" ht="15.75" customHeight="1">
      <c r="C550" s="1"/>
      <c r="D550" s="1"/>
    </row>
    <row r="551" ht="15.75" customHeight="1">
      <c r="C551" s="1"/>
      <c r="D551" s="1"/>
    </row>
    <row r="552" ht="15.75" customHeight="1">
      <c r="C552" s="1"/>
      <c r="D552" s="1"/>
    </row>
    <row r="553" ht="15.75" customHeight="1">
      <c r="C553" s="1"/>
      <c r="D553" s="1"/>
    </row>
    <row r="554" ht="15.75" customHeight="1">
      <c r="C554" s="1"/>
      <c r="D554" s="1"/>
    </row>
    <row r="555" ht="15.75" customHeight="1">
      <c r="C555" s="1"/>
      <c r="D555" s="1"/>
    </row>
    <row r="556" ht="15.75" customHeight="1">
      <c r="C556" s="1"/>
      <c r="D556" s="1"/>
    </row>
    <row r="557" ht="15.75" customHeight="1">
      <c r="C557" s="1"/>
      <c r="D557" s="1"/>
    </row>
    <row r="558" ht="15.75" customHeight="1">
      <c r="C558" s="1"/>
      <c r="D558" s="1"/>
    </row>
    <row r="559" ht="15.75" customHeight="1">
      <c r="C559" s="1"/>
      <c r="D559" s="1"/>
    </row>
    <row r="560" ht="15.75" customHeight="1">
      <c r="C560" s="1"/>
      <c r="D560" s="1"/>
    </row>
    <row r="561" ht="15.75" customHeight="1">
      <c r="C561" s="1"/>
      <c r="D561" s="1"/>
    </row>
    <row r="562" ht="15.75" customHeight="1">
      <c r="C562" s="1"/>
      <c r="D562" s="1"/>
    </row>
    <row r="563" ht="15.75" customHeight="1">
      <c r="C563" s="1"/>
      <c r="D563" s="1"/>
    </row>
    <row r="564" ht="15.75" customHeight="1">
      <c r="C564" s="1"/>
      <c r="D564" s="1"/>
    </row>
    <row r="565" ht="15.75" customHeight="1">
      <c r="C565" s="1"/>
      <c r="D565" s="1"/>
    </row>
    <row r="566" ht="15.75" customHeight="1">
      <c r="C566" s="1"/>
      <c r="D566" s="1"/>
    </row>
    <row r="567" ht="15.75" customHeight="1">
      <c r="C567" s="1"/>
      <c r="D567" s="1"/>
    </row>
    <row r="568" ht="15.75" customHeight="1">
      <c r="C568" s="1"/>
      <c r="D568" s="1"/>
    </row>
    <row r="569" ht="15.75" customHeight="1">
      <c r="C569" s="1"/>
      <c r="D569" s="1"/>
    </row>
    <row r="570" ht="15.75" customHeight="1">
      <c r="C570" s="1"/>
      <c r="D570" s="1"/>
    </row>
    <row r="571" ht="15.75" customHeight="1">
      <c r="C571" s="1"/>
      <c r="D571" s="1"/>
    </row>
    <row r="572" ht="15.75" customHeight="1">
      <c r="C572" s="1"/>
      <c r="D572" s="1"/>
    </row>
    <row r="573" ht="15.75" customHeight="1">
      <c r="C573" s="1"/>
      <c r="D573" s="1"/>
    </row>
    <row r="574" ht="15.75" customHeight="1">
      <c r="C574" s="1"/>
      <c r="D574" s="1"/>
    </row>
    <row r="575" ht="15.75" customHeight="1">
      <c r="C575" s="1"/>
      <c r="D575" s="1"/>
    </row>
    <row r="576" ht="15.75" customHeight="1">
      <c r="C576" s="1"/>
      <c r="D576" s="1"/>
    </row>
    <row r="577" ht="15.75" customHeight="1">
      <c r="C577" s="1"/>
      <c r="D577" s="1"/>
    </row>
    <row r="578" ht="15.75" customHeight="1">
      <c r="C578" s="1"/>
      <c r="D578" s="1"/>
    </row>
    <row r="579" ht="15.75" customHeight="1">
      <c r="C579" s="1"/>
      <c r="D579" s="1"/>
    </row>
    <row r="580" ht="15.75" customHeight="1">
      <c r="C580" s="1"/>
      <c r="D580" s="1"/>
    </row>
    <row r="581" ht="15.75" customHeight="1">
      <c r="C581" s="1"/>
      <c r="D581" s="1"/>
    </row>
    <row r="582" ht="15.75" customHeight="1">
      <c r="C582" s="1"/>
      <c r="D582" s="1"/>
    </row>
    <row r="583" ht="15.75" customHeight="1">
      <c r="C583" s="1"/>
      <c r="D583" s="1"/>
    </row>
    <row r="584" ht="15.75" customHeight="1">
      <c r="C584" s="1"/>
      <c r="D584" s="1"/>
    </row>
    <row r="585" ht="15.75" customHeight="1">
      <c r="C585" s="1"/>
      <c r="D585" s="1"/>
    </row>
    <row r="586" ht="15.75" customHeight="1">
      <c r="C586" s="1"/>
      <c r="D586" s="1"/>
    </row>
    <row r="587" ht="15.75" customHeight="1">
      <c r="C587" s="1"/>
      <c r="D587" s="1"/>
    </row>
    <row r="588" ht="15.75" customHeight="1">
      <c r="C588" s="1"/>
      <c r="D588" s="1"/>
    </row>
    <row r="589" ht="15.75" customHeight="1">
      <c r="C589" s="1"/>
      <c r="D589" s="1"/>
    </row>
    <row r="590" ht="15.75" customHeight="1">
      <c r="C590" s="1"/>
      <c r="D590" s="1"/>
    </row>
    <row r="591" ht="15.75" customHeight="1">
      <c r="C591" s="1"/>
      <c r="D591" s="1"/>
    </row>
    <row r="592" ht="15.75" customHeight="1">
      <c r="C592" s="1"/>
      <c r="D592" s="1"/>
    </row>
    <row r="593" ht="15.75" customHeight="1">
      <c r="C593" s="1"/>
      <c r="D593" s="1"/>
    </row>
    <row r="594" ht="15.75" customHeight="1">
      <c r="C594" s="1"/>
      <c r="D594" s="1"/>
    </row>
    <row r="595" ht="15.75" customHeight="1">
      <c r="C595" s="1"/>
      <c r="D595" s="1"/>
    </row>
    <row r="596" ht="15.75" customHeight="1">
      <c r="C596" s="1"/>
      <c r="D596" s="1"/>
    </row>
    <row r="597" ht="15.75" customHeight="1">
      <c r="C597" s="1"/>
      <c r="D597" s="1"/>
    </row>
    <row r="598" ht="15.75" customHeight="1">
      <c r="C598" s="1"/>
      <c r="D598" s="1"/>
    </row>
    <row r="599" ht="15.75" customHeight="1">
      <c r="C599" s="1"/>
      <c r="D599" s="1"/>
    </row>
    <row r="600" ht="15.75" customHeight="1">
      <c r="C600" s="1"/>
      <c r="D600" s="1"/>
    </row>
    <row r="601" ht="15.75" customHeight="1">
      <c r="C601" s="1"/>
      <c r="D601" s="1"/>
    </row>
    <row r="602" ht="15.75" customHeight="1">
      <c r="C602" s="1"/>
      <c r="D602" s="1"/>
    </row>
    <row r="603" ht="15.75" customHeight="1">
      <c r="C603" s="1"/>
      <c r="D603" s="1"/>
    </row>
    <row r="604" ht="15.75" customHeight="1">
      <c r="C604" s="1"/>
      <c r="D604" s="1"/>
    </row>
    <row r="605" ht="15.75" customHeight="1">
      <c r="C605" s="1"/>
      <c r="D605" s="1"/>
    </row>
    <row r="606" ht="15.75" customHeight="1">
      <c r="C606" s="1"/>
      <c r="D606" s="1"/>
    </row>
    <row r="607" ht="15.75" customHeight="1">
      <c r="C607" s="1"/>
      <c r="D607" s="1"/>
    </row>
    <row r="608" ht="15.75" customHeight="1">
      <c r="C608" s="1"/>
      <c r="D608" s="1"/>
    </row>
    <row r="609" ht="15.75" customHeight="1">
      <c r="C609" s="1"/>
      <c r="D609" s="1"/>
    </row>
    <row r="610" ht="15.75" customHeight="1">
      <c r="C610" s="1"/>
      <c r="D610" s="1"/>
    </row>
    <row r="611" ht="15.75" customHeight="1">
      <c r="C611" s="1"/>
      <c r="D611" s="1"/>
    </row>
    <row r="612" ht="15.75" customHeight="1">
      <c r="C612" s="1"/>
      <c r="D612" s="1"/>
    </row>
    <row r="613" ht="15.75" customHeight="1">
      <c r="C613" s="1"/>
      <c r="D613" s="1"/>
    </row>
    <row r="614" ht="15.75" customHeight="1">
      <c r="C614" s="1"/>
      <c r="D614" s="1"/>
    </row>
    <row r="615" ht="15.75" customHeight="1">
      <c r="C615" s="1"/>
      <c r="D615" s="1"/>
    </row>
    <row r="616" ht="15.75" customHeight="1">
      <c r="C616" s="1"/>
      <c r="D616" s="1"/>
    </row>
    <row r="617" ht="15.75" customHeight="1">
      <c r="C617" s="1"/>
      <c r="D617" s="1"/>
    </row>
    <row r="618" ht="15.75" customHeight="1">
      <c r="C618" s="1"/>
      <c r="D618" s="1"/>
    </row>
    <row r="619" ht="15.75" customHeight="1">
      <c r="C619" s="1"/>
      <c r="D619" s="1"/>
    </row>
    <row r="620" ht="15.75" customHeight="1">
      <c r="C620" s="1"/>
      <c r="D620" s="1"/>
    </row>
    <row r="621" ht="15.75" customHeight="1">
      <c r="C621" s="1"/>
      <c r="D621" s="1"/>
    </row>
    <row r="622" ht="15.75" customHeight="1">
      <c r="C622" s="1"/>
      <c r="D622" s="1"/>
    </row>
    <row r="623" ht="15.75" customHeight="1">
      <c r="C623" s="1"/>
      <c r="D623" s="1"/>
    </row>
    <row r="624" ht="15.75" customHeight="1">
      <c r="C624" s="1"/>
      <c r="D624" s="1"/>
    </row>
    <row r="625" ht="15.75" customHeight="1">
      <c r="C625" s="1"/>
      <c r="D625" s="1"/>
    </row>
    <row r="626" ht="15.75" customHeight="1">
      <c r="C626" s="1"/>
      <c r="D626" s="1"/>
    </row>
    <row r="627" ht="15.75" customHeight="1">
      <c r="C627" s="1"/>
      <c r="D627" s="1"/>
    </row>
    <row r="628" ht="15.75" customHeight="1">
      <c r="C628" s="1"/>
      <c r="D628" s="1"/>
    </row>
    <row r="629" ht="15.75" customHeight="1">
      <c r="C629" s="1"/>
      <c r="D629" s="1"/>
    </row>
    <row r="630" ht="15.75" customHeight="1">
      <c r="C630" s="1"/>
      <c r="D630" s="1"/>
    </row>
    <row r="631" ht="15.75" customHeight="1">
      <c r="C631" s="1"/>
      <c r="D631" s="1"/>
    </row>
    <row r="632" ht="15.75" customHeight="1">
      <c r="C632" s="1"/>
      <c r="D632" s="1"/>
    </row>
    <row r="633" ht="15.75" customHeight="1">
      <c r="C633" s="1"/>
      <c r="D633" s="1"/>
    </row>
    <row r="634" ht="15.75" customHeight="1">
      <c r="C634" s="1"/>
      <c r="D634" s="1"/>
    </row>
    <row r="635" ht="15.75" customHeight="1">
      <c r="C635" s="1"/>
      <c r="D635" s="1"/>
    </row>
    <row r="636" ht="15.75" customHeight="1">
      <c r="C636" s="1"/>
      <c r="D636" s="1"/>
    </row>
    <row r="637" ht="15.75" customHeight="1">
      <c r="C637" s="1"/>
      <c r="D637" s="1"/>
    </row>
    <row r="638" ht="15.75" customHeight="1">
      <c r="C638" s="1"/>
      <c r="D638" s="1"/>
    </row>
    <row r="639" ht="15.75" customHeight="1">
      <c r="C639" s="1"/>
      <c r="D639" s="1"/>
    </row>
    <row r="640" ht="15.75" customHeight="1">
      <c r="C640" s="1"/>
      <c r="D640" s="1"/>
    </row>
    <row r="641" ht="15.75" customHeight="1">
      <c r="C641" s="1"/>
      <c r="D641" s="1"/>
    </row>
    <row r="642" ht="15.75" customHeight="1">
      <c r="C642" s="1"/>
      <c r="D642" s="1"/>
    </row>
    <row r="643" ht="15.75" customHeight="1">
      <c r="C643" s="1"/>
      <c r="D643" s="1"/>
    </row>
    <row r="644" ht="15.75" customHeight="1">
      <c r="C644" s="1"/>
      <c r="D644" s="1"/>
    </row>
    <row r="645" ht="15.75" customHeight="1">
      <c r="C645" s="1"/>
      <c r="D645" s="1"/>
    </row>
    <row r="646" ht="15.75" customHeight="1">
      <c r="C646" s="1"/>
      <c r="D646" s="1"/>
    </row>
    <row r="647" ht="15.75" customHeight="1">
      <c r="C647" s="1"/>
      <c r="D647" s="1"/>
    </row>
    <row r="648" ht="15.75" customHeight="1">
      <c r="C648" s="1"/>
      <c r="D648" s="1"/>
    </row>
    <row r="649" ht="15.75" customHeight="1">
      <c r="C649" s="1"/>
      <c r="D649" s="1"/>
    </row>
    <row r="650" ht="15.75" customHeight="1">
      <c r="C650" s="1"/>
      <c r="D650" s="1"/>
    </row>
    <row r="651" ht="15.75" customHeight="1">
      <c r="C651" s="1"/>
      <c r="D651" s="1"/>
    </row>
    <row r="652" ht="15.75" customHeight="1">
      <c r="C652" s="1"/>
      <c r="D652" s="1"/>
    </row>
    <row r="653" ht="15.75" customHeight="1">
      <c r="C653" s="1"/>
      <c r="D653" s="1"/>
    </row>
    <row r="654" ht="15.75" customHeight="1">
      <c r="C654" s="1"/>
      <c r="D654" s="1"/>
    </row>
    <row r="655" ht="15.75" customHeight="1">
      <c r="C655" s="1"/>
      <c r="D655" s="1"/>
    </row>
    <row r="656" ht="15.75" customHeight="1">
      <c r="C656" s="1"/>
      <c r="D656" s="1"/>
    </row>
    <row r="657" ht="15.75" customHeight="1">
      <c r="C657" s="1"/>
      <c r="D657" s="1"/>
    </row>
    <row r="658" ht="15.75" customHeight="1">
      <c r="C658" s="1"/>
      <c r="D658" s="1"/>
    </row>
    <row r="659" ht="15.75" customHeight="1">
      <c r="C659" s="1"/>
      <c r="D659" s="1"/>
    </row>
    <row r="660" ht="15.75" customHeight="1">
      <c r="C660" s="1"/>
      <c r="D660" s="1"/>
    </row>
    <row r="661" ht="15.75" customHeight="1">
      <c r="C661" s="1"/>
      <c r="D661" s="1"/>
    </row>
    <row r="662" ht="15.75" customHeight="1">
      <c r="C662" s="1"/>
      <c r="D662" s="1"/>
    </row>
    <row r="663" ht="15.75" customHeight="1">
      <c r="C663" s="1"/>
      <c r="D663" s="1"/>
    </row>
    <row r="664" ht="15.75" customHeight="1">
      <c r="C664" s="1"/>
      <c r="D664" s="1"/>
    </row>
    <row r="665" ht="15.75" customHeight="1">
      <c r="C665" s="1"/>
      <c r="D665" s="1"/>
    </row>
    <row r="666" ht="15.75" customHeight="1">
      <c r="C666" s="1"/>
      <c r="D666" s="1"/>
    </row>
    <row r="667" ht="15.75" customHeight="1">
      <c r="C667" s="1"/>
      <c r="D667" s="1"/>
    </row>
    <row r="668" ht="15.75" customHeight="1">
      <c r="C668" s="1"/>
      <c r="D668" s="1"/>
    </row>
    <row r="669" ht="15.75" customHeight="1">
      <c r="C669" s="1"/>
      <c r="D669" s="1"/>
    </row>
    <row r="670" ht="15.75" customHeight="1">
      <c r="C670" s="1"/>
      <c r="D670" s="1"/>
    </row>
    <row r="671" ht="15.75" customHeight="1">
      <c r="C671" s="1"/>
      <c r="D671" s="1"/>
    </row>
    <row r="672" ht="15.75" customHeight="1">
      <c r="C672" s="1"/>
      <c r="D672" s="1"/>
    </row>
    <row r="673" ht="15.75" customHeight="1">
      <c r="C673" s="1"/>
      <c r="D673" s="1"/>
    </row>
    <row r="674" ht="15.75" customHeight="1">
      <c r="C674" s="1"/>
      <c r="D674" s="1"/>
    </row>
    <row r="675" ht="15.75" customHeight="1">
      <c r="C675" s="1"/>
      <c r="D675" s="1"/>
    </row>
    <row r="676" ht="15.75" customHeight="1">
      <c r="C676" s="1"/>
      <c r="D676" s="1"/>
    </row>
    <row r="677" ht="15.75" customHeight="1">
      <c r="C677" s="1"/>
      <c r="D677" s="1"/>
    </row>
    <row r="678" ht="15.75" customHeight="1">
      <c r="C678" s="1"/>
      <c r="D678" s="1"/>
    </row>
    <row r="679" ht="15.75" customHeight="1">
      <c r="C679" s="1"/>
      <c r="D679" s="1"/>
    </row>
    <row r="680" ht="15.75" customHeight="1">
      <c r="C680" s="1"/>
      <c r="D680" s="1"/>
    </row>
    <row r="681" ht="15.75" customHeight="1">
      <c r="C681" s="1"/>
      <c r="D681" s="1"/>
    </row>
    <row r="682" ht="15.75" customHeight="1">
      <c r="C682" s="1"/>
      <c r="D682" s="1"/>
    </row>
    <row r="683" ht="15.75" customHeight="1">
      <c r="C683" s="1"/>
      <c r="D683" s="1"/>
    </row>
    <row r="684" ht="15.75" customHeight="1">
      <c r="C684" s="1"/>
      <c r="D684" s="1"/>
    </row>
    <row r="685" ht="15.75" customHeight="1">
      <c r="C685" s="1"/>
      <c r="D685" s="1"/>
    </row>
    <row r="686" ht="15.75" customHeight="1">
      <c r="C686" s="1"/>
      <c r="D686" s="1"/>
    </row>
    <row r="687" ht="15.75" customHeight="1">
      <c r="C687" s="1"/>
      <c r="D687" s="1"/>
    </row>
    <row r="688" ht="15.75" customHeight="1">
      <c r="C688" s="1"/>
      <c r="D688" s="1"/>
    </row>
    <row r="689" ht="15.75" customHeight="1">
      <c r="C689" s="1"/>
      <c r="D689" s="1"/>
    </row>
    <row r="690" ht="15.75" customHeight="1">
      <c r="C690" s="1"/>
      <c r="D690" s="1"/>
    </row>
    <row r="691" ht="15.75" customHeight="1">
      <c r="C691" s="1"/>
      <c r="D691" s="1"/>
    </row>
    <row r="692" ht="15.75" customHeight="1">
      <c r="C692" s="1"/>
      <c r="D692" s="1"/>
    </row>
    <row r="693" ht="15.75" customHeight="1">
      <c r="C693" s="1"/>
      <c r="D693" s="1"/>
    </row>
    <row r="694" ht="15.75" customHeight="1">
      <c r="C694" s="1"/>
      <c r="D694" s="1"/>
    </row>
    <row r="695" ht="15.75" customHeight="1">
      <c r="C695" s="1"/>
      <c r="D695" s="1"/>
    </row>
    <row r="696" ht="15.75" customHeight="1">
      <c r="C696" s="1"/>
      <c r="D696" s="1"/>
    </row>
    <row r="697" ht="15.75" customHeight="1">
      <c r="C697" s="1"/>
      <c r="D697" s="1"/>
    </row>
    <row r="698" ht="15.75" customHeight="1">
      <c r="C698" s="1"/>
      <c r="D698" s="1"/>
    </row>
    <row r="699" ht="15.75" customHeight="1">
      <c r="C699" s="1"/>
      <c r="D699" s="1"/>
    </row>
    <row r="700" ht="15.75" customHeight="1">
      <c r="C700" s="1"/>
      <c r="D700" s="1"/>
    </row>
    <row r="701" ht="15.75" customHeight="1">
      <c r="C701" s="1"/>
      <c r="D701" s="1"/>
    </row>
    <row r="702" ht="15.75" customHeight="1">
      <c r="C702" s="1"/>
      <c r="D702" s="1"/>
    </row>
    <row r="703" ht="15.75" customHeight="1">
      <c r="C703" s="1"/>
      <c r="D703" s="1"/>
    </row>
    <row r="704" ht="15.75" customHeight="1">
      <c r="C704" s="1"/>
      <c r="D704" s="1"/>
    </row>
    <row r="705" ht="15.75" customHeight="1">
      <c r="C705" s="1"/>
      <c r="D705" s="1"/>
    </row>
    <row r="706" ht="15.75" customHeight="1">
      <c r="C706" s="1"/>
      <c r="D706" s="1"/>
    </row>
    <row r="707" ht="15.75" customHeight="1">
      <c r="C707" s="1"/>
      <c r="D707" s="1"/>
    </row>
    <row r="708" ht="15.75" customHeight="1">
      <c r="C708" s="1"/>
      <c r="D708" s="1"/>
    </row>
    <row r="709" ht="15.75" customHeight="1">
      <c r="C709" s="1"/>
      <c r="D709" s="1"/>
    </row>
    <row r="710" ht="15.75" customHeight="1">
      <c r="C710" s="1"/>
      <c r="D710" s="1"/>
    </row>
    <row r="711" ht="15.75" customHeight="1">
      <c r="C711" s="1"/>
      <c r="D711" s="1"/>
    </row>
    <row r="712" ht="15.75" customHeight="1">
      <c r="C712" s="1"/>
      <c r="D712" s="1"/>
    </row>
    <row r="713" ht="15.75" customHeight="1">
      <c r="C713" s="1"/>
      <c r="D713" s="1"/>
    </row>
    <row r="714" ht="15.75" customHeight="1">
      <c r="C714" s="1"/>
      <c r="D714" s="1"/>
    </row>
    <row r="715" ht="15.75" customHeight="1">
      <c r="C715" s="1"/>
      <c r="D715" s="1"/>
    </row>
    <row r="716" ht="15.75" customHeight="1">
      <c r="C716" s="1"/>
      <c r="D716" s="1"/>
    </row>
    <row r="717" ht="15.75" customHeight="1">
      <c r="C717" s="1"/>
      <c r="D717" s="1"/>
    </row>
    <row r="718" ht="15.75" customHeight="1">
      <c r="C718" s="1"/>
      <c r="D718" s="1"/>
    </row>
    <row r="719" ht="15.75" customHeight="1">
      <c r="C719" s="1"/>
      <c r="D719" s="1"/>
    </row>
    <row r="720" ht="15.75" customHeight="1">
      <c r="C720" s="1"/>
      <c r="D720" s="1"/>
    </row>
    <row r="721" ht="15.75" customHeight="1">
      <c r="C721" s="1"/>
      <c r="D721" s="1"/>
    </row>
    <row r="722" ht="15.75" customHeight="1">
      <c r="C722" s="1"/>
      <c r="D722" s="1"/>
    </row>
    <row r="723" ht="15.75" customHeight="1">
      <c r="C723" s="1"/>
      <c r="D723" s="1"/>
    </row>
    <row r="724" ht="15.75" customHeight="1">
      <c r="C724" s="1"/>
      <c r="D724" s="1"/>
    </row>
    <row r="725" ht="15.75" customHeight="1">
      <c r="C725" s="1"/>
      <c r="D725" s="1"/>
    </row>
    <row r="726" ht="15.75" customHeight="1">
      <c r="C726" s="1"/>
      <c r="D726" s="1"/>
    </row>
    <row r="727" ht="15.75" customHeight="1">
      <c r="C727" s="1"/>
      <c r="D727" s="1"/>
    </row>
    <row r="728" ht="15.75" customHeight="1">
      <c r="C728" s="1"/>
      <c r="D728" s="1"/>
    </row>
    <row r="729" ht="15.75" customHeight="1">
      <c r="C729" s="1"/>
      <c r="D729" s="1"/>
    </row>
    <row r="730" ht="15.75" customHeight="1">
      <c r="C730" s="1"/>
      <c r="D730" s="1"/>
    </row>
    <row r="731" ht="15.75" customHeight="1">
      <c r="C731" s="1"/>
      <c r="D731" s="1"/>
    </row>
    <row r="732" ht="15.75" customHeight="1">
      <c r="C732" s="1"/>
      <c r="D732" s="1"/>
    </row>
    <row r="733" ht="15.75" customHeight="1">
      <c r="C733" s="1"/>
      <c r="D733" s="1"/>
    </row>
    <row r="734" ht="15.75" customHeight="1">
      <c r="C734" s="1"/>
      <c r="D734" s="1"/>
    </row>
    <row r="735" ht="15.75" customHeight="1">
      <c r="C735" s="1"/>
      <c r="D735" s="1"/>
    </row>
    <row r="736" ht="15.75" customHeight="1">
      <c r="C736" s="1"/>
      <c r="D736" s="1"/>
    </row>
    <row r="737" ht="15.75" customHeight="1">
      <c r="C737" s="1"/>
      <c r="D737" s="1"/>
    </row>
    <row r="738" ht="15.75" customHeight="1">
      <c r="C738" s="1"/>
      <c r="D738" s="1"/>
    </row>
    <row r="739" ht="15.75" customHeight="1">
      <c r="C739" s="1"/>
      <c r="D739" s="1"/>
    </row>
    <row r="740" ht="15.75" customHeight="1">
      <c r="C740" s="1"/>
      <c r="D740" s="1"/>
    </row>
    <row r="741" ht="15.75" customHeight="1">
      <c r="C741" s="1"/>
      <c r="D741" s="1"/>
    </row>
    <row r="742" ht="15.75" customHeight="1">
      <c r="C742" s="1"/>
      <c r="D742" s="1"/>
    </row>
    <row r="743" ht="15.75" customHeight="1">
      <c r="C743" s="1"/>
      <c r="D743" s="1"/>
    </row>
    <row r="744" ht="15.75" customHeight="1">
      <c r="C744" s="1"/>
      <c r="D744" s="1"/>
    </row>
    <row r="745" ht="15.75" customHeight="1">
      <c r="C745" s="1"/>
      <c r="D745" s="1"/>
    </row>
    <row r="746" ht="15.75" customHeight="1">
      <c r="C746" s="1"/>
      <c r="D746" s="1"/>
    </row>
    <row r="747" ht="15.75" customHeight="1">
      <c r="C747" s="1"/>
      <c r="D747" s="1"/>
    </row>
    <row r="748" ht="15.75" customHeight="1">
      <c r="C748" s="1"/>
      <c r="D748" s="1"/>
    </row>
    <row r="749" ht="15.75" customHeight="1">
      <c r="C749" s="1"/>
      <c r="D749" s="1"/>
    </row>
    <row r="750" ht="15.75" customHeight="1">
      <c r="C750" s="1"/>
      <c r="D750" s="1"/>
    </row>
    <row r="751" ht="15.75" customHeight="1">
      <c r="C751" s="1"/>
      <c r="D751" s="1"/>
    </row>
    <row r="752" ht="15.75" customHeight="1">
      <c r="C752" s="1"/>
      <c r="D752" s="1"/>
    </row>
    <row r="753" ht="15.75" customHeight="1">
      <c r="C753" s="1"/>
      <c r="D753" s="1"/>
    </row>
    <row r="754" ht="15.75" customHeight="1">
      <c r="C754" s="1"/>
      <c r="D754" s="1"/>
    </row>
    <row r="755" ht="15.75" customHeight="1">
      <c r="C755" s="1"/>
      <c r="D755" s="1"/>
    </row>
    <row r="756" ht="15.75" customHeight="1">
      <c r="C756" s="1"/>
      <c r="D756" s="1"/>
    </row>
    <row r="757" ht="15.75" customHeight="1">
      <c r="C757" s="1"/>
      <c r="D757" s="1"/>
    </row>
    <row r="758" ht="15.75" customHeight="1">
      <c r="C758" s="1"/>
      <c r="D758" s="1"/>
    </row>
    <row r="759" ht="15.75" customHeight="1">
      <c r="C759" s="1"/>
      <c r="D759" s="1"/>
    </row>
    <row r="760" ht="15.75" customHeight="1">
      <c r="C760" s="1"/>
      <c r="D760" s="1"/>
    </row>
    <row r="761" ht="15.75" customHeight="1">
      <c r="C761" s="1"/>
      <c r="D761" s="1"/>
    </row>
    <row r="762" ht="15.75" customHeight="1">
      <c r="C762" s="1"/>
      <c r="D762" s="1"/>
    </row>
    <row r="763" ht="15.75" customHeight="1">
      <c r="C763" s="1"/>
      <c r="D763" s="1"/>
    </row>
    <row r="764" ht="15.75" customHeight="1">
      <c r="C764" s="1"/>
      <c r="D764" s="1"/>
    </row>
    <row r="765" ht="15.75" customHeight="1">
      <c r="C765" s="1"/>
      <c r="D765" s="1"/>
    </row>
    <row r="766" ht="15.75" customHeight="1">
      <c r="C766" s="1"/>
      <c r="D766" s="1"/>
    </row>
    <row r="767" ht="15.75" customHeight="1">
      <c r="C767" s="1"/>
      <c r="D767" s="1"/>
    </row>
    <row r="768" ht="15.75" customHeight="1">
      <c r="C768" s="1"/>
      <c r="D768" s="1"/>
    </row>
    <row r="769" ht="15.75" customHeight="1">
      <c r="C769" s="1"/>
      <c r="D769" s="1"/>
    </row>
    <row r="770" ht="15.75" customHeight="1">
      <c r="C770" s="1"/>
      <c r="D770" s="1"/>
    </row>
    <row r="771" ht="15.75" customHeight="1">
      <c r="C771" s="1"/>
      <c r="D771" s="1"/>
    </row>
    <row r="772" ht="15.75" customHeight="1">
      <c r="C772" s="1"/>
      <c r="D772" s="1"/>
    </row>
    <row r="773" ht="15.75" customHeight="1">
      <c r="C773" s="1"/>
      <c r="D773" s="1"/>
    </row>
    <row r="774" ht="15.75" customHeight="1">
      <c r="C774" s="1"/>
      <c r="D774" s="1"/>
    </row>
    <row r="775" ht="15.75" customHeight="1">
      <c r="C775" s="1"/>
      <c r="D775" s="1"/>
    </row>
    <row r="776" ht="15.75" customHeight="1">
      <c r="C776" s="1"/>
      <c r="D776" s="1"/>
    </row>
    <row r="777" ht="15.75" customHeight="1">
      <c r="C777" s="1"/>
      <c r="D777" s="1"/>
    </row>
    <row r="778" ht="15.75" customHeight="1">
      <c r="C778" s="1"/>
      <c r="D778" s="1"/>
    </row>
    <row r="779" ht="15.75" customHeight="1">
      <c r="C779" s="1"/>
      <c r="D779" s="1"/>
    </row>
    <row r="780" ht="15.75" customHeight="1">
      <c r="C780" s="1"/>
      <c r="D780" s="1"/>
    </row>
    <row r="781" ht="15.75" customHeight="1">
      <c r="C781" s="1"/>
      <c r="D781" s="1"/>
    </row>
    <row r="782" ht="15.75" customHeight="1">
      <c r="C782" s="1"/>
      <c r="D782" s="1"/>
    </row>
    <row r="783" ht="15.75" customHeight="1">
      <c r="C783" s="1"/>
      <c r="D783" s="1"/>
    </row>
    <row r="784" ht="15.75" customHeight="1">
      <c r="C784" s="1"/>
      <c r="D784" s="1"/>
    </row>
    <row r="785" ht="15.75" customHeight="1">
      <c r="C785" s="1"/>
      <c r="D785" s="1"/>
    </row>
    <row r="786" ht="15.75" customHeight="1">
      <c r="C786" s="1"/>
      <c r="D786" s="1"/>
    </row>
    <row r="787" ht="15.75" customHeight="1">
      <c r="C787" s="1"/>
      <c r="D787" s="1"/>
    </row>
    <row r="788" ht="15.75" customHeight="1">
      <c r="C788" s="1"/>
      <c r="D788" s="1"/>
    </row>
    <row r="789" ht="15.75" customHeight="1">
      <c r="C789" s="1"/>
      <c r="D789" s="1"/>
    </row>
    <row r="790" ht="15.75" customHeight="1">
      <c r="C790" s="1"/>
      <c r="D790" s="1"/>
    </row>
    <row r="791" ht="15.75" customHeight="1">
      <c r="C791" s="1"/>
      <c r="D791" s="1"/>
    </row>
    <row r="792" ht="15.75" customHeight="1">
      <c r="C792" s="1"/>
      <c r="D792" s="1"/>
    </row>
    <row r="793" ht="15.75" customHeight="1">
      <c r="C793" s="1"/>
      <c r="D793" s="1"/>
    </row>
    <row r="794" ht="15.75" customHeight="1">
      <c r="C794" s="1"/>
      <c r="D794" s="1"/>
    </row>
    <row r="795" ht="15.75" customHeight="1">
      <c r="C795" s="1"/>
      <c r="D795" s="1"/>
    </row>
    <row r="796" ht="15.75" customHeight="1">
      <c r="C796" s="1"/>
      <c r="D796" s="1"/>
    </row>
    <row r="797" ht="15.75" customHeight="1">
      <c r="C797" s="1"/>
      <c r="D797" s="1"/>
    </row>
    <row r="798" ht="15.75" customHeight="1">
      <c r="C798" s="1"/>
      <c r="D798" s="1"/>
    </row>
    <row r="799" ht="15.75" customHeight="1">
      <c r="C799" s="1"/>
      <c r="D799" s="1"/>
    </row>
    <row r="800" ht="15.75" customHeight="1">
      <c r="C800" s="1"/>
      <c r="D800" s="1"/>
    </row>
    <row r="801" ht="15.75" customHeight="1">
      <c r="C801" s="1"/>
      <c r="D801" s="1"/>
    </row>
    <row r="802" ht="15.75" customHeight="1">
      <c r="C802" s="1"/>
      <c r="D802" s="1"/>
    </row>
    <row r="803" ht="15.75" customHeight="1">
      <c r="C803" s="1"/>
      <c r="D803" s="1"/>
    </row>
    <row r="804" ht="15.75" customHeight="1">
      <c r="C804" s="1"/>
      <c r="D804" s="1"/>
    </row>
    <row r="805" ht="15.75" customHeight="1">
      <c r="C805" s="1"/>
      <c r="D805" s="1"/>
    </row>
    <row r="806" ht="15.75" customHeight="1">
      <c r="C806" s="1"/>
      <c r="D806" s="1"/>
    </row>
    <row r="807" ht="15.75" customHeight="1">
      <c r="C807" s="1"/>
      <c r="D807" s="1"/>
    </row>
    <row r="808" ht="15.75" customHeight="1">
      <c r="C808" s="1"/>
      <c r="D808" s="1"/>
    </row>
    <row r="809" ht="15.75" customHeight="1">
      <c r="C809" s="1"/>
      <c r="D809" s="1"/>
    </row>
    <row r="810" ht="15.75" customHeight="1">
      <c r="C810" s="1"/>
      <c r="D810" s="1"/>
    </row>
    <row r="811" ht="15.75" customHeight="1">
      <c r="C811" s="1"/>
      <c r="D811" s="1"/>
    </row>
    <row r="812" ht="15.75" customHeight="1">
      <c r="C812" s="1"/>
      <c r="D812" s="1"/>
    </row>
    <row r="813" ht="15.75" customHeight="1">
      <c r="C813" s="1"/>
      <c r="D813" s="1"/>
    </row>
    <row r="814" ht="15.75" customHeight="1">
      <c r="C814" s="1"/>
      <c r="D814" s="1"/>
    </row>
    <row r="815" ht="15.75" customHeight="1">
      <c r="C815" s="1"/>
      <c r="D815" s="1"/>
    </row>
    <row r="816" ht="15.75" customHeight="1">
      <c r="C816" s="1"/>
      <c r="D816" s="1"/>
    </row>
    <row r="817" ht="15.75" customHeight="1">
      <c r="C817" s="1"/>
      <c r="D817" s="1"/>
    </row>
    <row r="818" ht="15.75" customHeight="1">
      <c r="C818" s="1"/>
      <c r="D818" s="1"/>
    </row>
    <row r="819" ht="15.75" customHeight="1">
      <c r="C819" s="1"/>
      <c r="D819" s="1"/>
    </row>
    <row r="820" ht="15.75" customHeight="1">
      <c r="C820" s="1"/>
      <c r="D820" s="1"/>
    </row>
    <row r="821" ht="15.75" customHeight="1">
      <c r="C821" s="1"/>
      <c r="D821" s="1"/>
    </row>
    <row r="822" ht="15.75" customHeight="1">
      <c r="C822" s="1"/>
      <c r="D822" s="1"/>
    </row>
    <row r="823" ht="15.75" customHeight="1">
      <c r="C823" s="1"/>
      <c r="D823" s="1"/>
    </row>
    <row r="824" ht="15.75" customHeight="1">
      <c r="C824" s="1"/>
      <c r="D824" s="1"/>
    </row>
    <row r="825" ht="15.75" customHeight="1">
      <c r="C825" s="1"/>
      <c r="D825" s="1"/>
    </row>
    <row r="826" ht="15.75" customHeight="1">
      <c r="C826" s="1"/>
      <c r="D826" s="1"/>
    </row>
    <row r="827" ht="15.75" customHeight="1">
      <c r="C827" s="1"/>
      <c r="D827" s="1"/>
    </row>
    <row r="828" ht="15.75" customHeight="1">
      <c r="C828" s="1"/>
      <c r="D828" s="1"/>
    </row>
    <row r="829" ht="15.75" customHeight="1">
      <c r="C829" s="1"/>
      <c r="D829" s="1"/>
    </row>
    <row r="830" ht="15.75" customHeight="1">
      <c r="C830" s="1"/>
      <c r="D830" s="1"/>
    </row>
    <row r="831" ht="15.75" customHeight="1">
      <c r="C831" s="1"/>
      <c r="D831" s="1"/>
    </row>
    <row r="832" ht="15.75" customHeight="1">
      <c r="C832" s="1"/>
      <c r="D832" s="1"/>
    </row>
    <row r="833" ht="15.75" customHeight="1">
      <c r="C833" s="1"/>
      <c r="D833" s="1"/>
    </row>
    <row r="834" ht="15.75" customHeight="1">
      <c r="C834" s="1"/>
      <c r="D834" s="1"/>
    </row>
    <row r="835" ht="15.75" customHeight="1">
      <c r="C835" s="1"/>
      <c r="D835" s="1"/>
    </row>
    <row r="836" ht="15.75" customHeight="1">
      <c r="C836" s="1"/>
      <c r="D836" s="1"/>
    </row>
    <row r="837" ht="15.75" customHeight="1">
      <c r="C837" s="1"/>
      <c r="D837" s="1"/>
    </row>
    <row r="838" ht="15.75" customHeight="1">
      <c r="C838" s="1"/>
      <c r="D838" s="1"/>
    </row>
    <row r="839" ht="15.75" customHeight="1">
      <c r="C839" s="1"/>
      <c r="D839" s="1"/>
    </row>
    <row r="840" ht="15.75" customHeight="1">
      <c r="C840" s="1"/>
      <c r="D840" s="1"/>
    </row>
    <row r="841" ht="15.75" customHeight="1">
      <c r="C841" s="1"/>
      <c r="D841" s="1"/>
    </row>
    <row r="842" ht="15.75" customHeight="1">
      <c r="C842" s="1"/>
      <c r="D842" s="1"/>
    </row>
    <row r="843" ht="15.75" customHeight="1">
      <c r="C843" s="1"/>
      <c r="D843" s="1"/>
    </row>
    <row r="844" ht="15.75" customHeight="1">
      <c r="C844" s="1"/>
      <c r="D844" s="1"/>
    </row>
    <row r="845" ht="15.75" customHeight="1">
      <c r="C845" s="1"/>
      <c r="D845" s="1"/>
    </row>
    <row r="846" ht="15.75" customHeight="1">
      <c r="C846" s="1"/>
      <c r="D846" s="1"/>
    </row>
    <row r="847" ht="15.75" customHeight="1">
      <c r="C847" s="1"/>
      <c r="D847" s="1"/>
    </row>
    <row r="848" ht="15.75" customHeight="1">
      <c r="C848" s="1"/>
      <c r="D848" s="1"/>
    </row>
    <row r="849" ht="15.75" customHeight="1">
      <c r="C849" s="1"/>
      <c r="D849" s="1"/>
    </row>
    <row r="850" ht="15.75" customHeight="1">
      <c r="C850" s="1"/>
      <c r="D850" s="1"/>
    </row>
    <row r="851" ht="15.75" customHeight="1">
      <c r="C851" s="1"/>
      <c r="D851" s="1"/>
    </row>
    <row r="852" ht="15.75" customHeight="1">
      <c r="C852" s="1"/>
      <c r="D852" s="1"/>
    </row>
    <row r="853" ht="15.75" customHeight="1">
      <c r="C853" s="1"/>
      <c r="D853" s="1"/>
    </row>
    <row r="854" ht="15.75" customHeight="1">
      <c r="C854" s="1"/>
      <c r="D854" s="1"/>
    </row>
    <row r="855" ht="15.75" customHeight="1">
      <c r="C855" s="1"/>
      <c r="D855" s="1"/>
    </row>
    <row r="856" ht="15.75" customHeight="1">
      <c r="C856" s="1"/>
      <c r="D856" s="1"/>
    </row>
    <row r="857" ht="15.75" customHeight="1">
      <c r="C857" s="1"/>
      <c r="D857" s="1"/>
    </row>
    <row r="858" ht="15.75" customHeight="1">
      <c r="C858" s="1"/>
      <c r="D858" s="1"/>
    </row>
    <row r="859" ht="15.75" customHeight="1">
      <c r="C859" s="1"/>
      <c r="D859" s="1"/>
    </row>
    <row r="860" ht="15.75" customHeight="1">
      <c r="C860" s="1"/>
      <c r="D860" s="1"/>
    </row>
    <row r="861" ht="15.75" customHeight="1">
      <c r="C861" s="1"/>
      <c r="D861" s="1"/>
    </row>
    <row r="862" ht="15.75" customHeight="1">
      <c r="C862" s="1"/>
      <c r="D862" s="1"/>
    </row>
    <row r="863" ht="15.75" customHeight="1">
      <c r="C863" s="1"/>
      <c r="D863" s="1"/>
    </row>
    <row r="864" ht="15.75" customHeight="1">
      <c r="C864" s="1"/>
      <c r="D864" s="1"/>
    </row>
    <row r="865" ht="15.75" customHeight="1">
      <c r="C865" s="1"/>
      <c r="D865" s="1"/>
    </row>
    <row r="866" ht="15.75" customHeight="1">
      <c r="C866" s="1"/>
      <c r="D866" s="1"/>
    </row>
    <row r="867" ht="15.75" customHeight="1">
      <c r="C867" s="1"/>
      <c r="D867" s="1"/>
    </row>
    <row r="868" ht="15.75" customHeight="1">
      <c r="C868" s="1"/>
      <c r="D868" s="1"/>
    </row>
    <row r="869" ht="15.75" customHeight="1">
      <c r="C869" s="1"/>
      <c r="D869" s="1"/>
    </row>
    <row r="870" ht="15.75" customHeight="1">
      <c r="C870" s="1"/>
      <c r="D870" s="1"/>
    </row>
    <row r="871" ht="15.75" customHeight="1">
      <c r="C871" s="1"/>
      <c r="D871" s="1"/>
    </row>
    <row r="872" ht="15.75" customHeight="1">
      <c r="C872" s="1"/>
      <c r="D872" s="1"/>
    </row>
    <row r="873" ht="15.75" customHeight="1">
      <c r="C873" s="1"/>
      <c r="D873" s="1"/>
    </row>
    <row r="874" ht="15.75" customHeight="1">
      <c r="C874" s="1"/>
      <c r="D874" s="1"/>
    </row>
    <row r="875" ht="15.75" customHeight="1">
      <c r="C875" s="1"/>
      <c r="D875" s="1"/>
    </row>
    <row r="876" ht="15.75" customHeight="1">
      <c r="C876" s="1"/>
      <c r="D876" s="1"/>
    </row>
    <row r="877" ht="15.75" customHeight="1">
      <c r="C877" s="1"/>
      <c r="D877" s="1"/>
    </row>
    <row r="878" ht="15.75" customHeight="1">
      <c r="C878" s="1"/>
      <c r="D878" s="1"/>
    </row>
    <row r="879" ht="15.75" customHeight="1">
      <c r="C879" s="1"/>
      <c r="D879" s="1"/>
    </row>
    <row r="880" ht="15.75" customHeight="1">
      <c r="C880" s="1"/>
      <c r="D880" s="1"/>
    </row>
    <row r="881" ht="15.75" customHeight="1">
      <c r="C881" s="1"/>
      <c r="D881" s="1"/>
    </row>
    <row r="882" ht="15.75" customHeight="1">
      <c r="C882" s="1"/>
      <c r="D882" s="1"/>
    </row>
    <row r="883" ht="15.75" customHeight="1">
      <c r="C883" s="1"/>
      <c r="D883" s="1"/>
    </row>
    <row r="884" ht="15.75" customHeight="1">
      <c r="C884" s="1"/>
      <c r="D884" s="1"/>
    </row>
    <row r="885" ht="15.75" customHeight="1">
      <c r="C885" s="1"/>
      <c r="D885" s="1"/>
    </row>
    <row r="886" ht="15.75" customHeight="1">
      <c r="C886" s="1"/>
      <c r="D886" s="1"/>
    </row>
    <row r="887" ht="15.75" customHeight="1">
      <c r="C887" s="1"/>
      <c r="D887" s="1"/>
    </row>
    <row r="888" ht="15.75" customHeight="1">
      <c r="C888" s="1"/>
      <c r="D888" s="1"/>
    </row>
    <row r="889" ht="15.75" customHeight="1">
      <c r="C889" s="1"/>
      <c r="D889" s="1"/>
    </row>
    <row r="890" ht="15.75" customHeight="1">
      <c r="C890" s="1"/>
      <c r="D890" s="1"/>
    </row>
    <row r="891" ht="15.75" customHeight="1">
      <c r="C891" s="1"/>
      <c r="D891" s="1"/>
    </row>
    <row r="892" ht="15.75" customHeight="1">
      <c r="C892" s="1"/>
      <c r="D892" s="1"/>
    </row>
    <row r="893" ht="15.75" customHeight="1">
      <c r="C893" s="1"/>
      <c r="D893" s="1"/>
    </row>
    <row r="894" ht="15.75" customHeight="1">
      <c r="C894" s="1"/>
      <c r="D894" s="1"/>
    </row>
    <row r="895" ht="15.75" customHeight="1">
      <c r="C895" s="1"/>
      <c r="D895" s="1"/>
    </row>
    <row r="896" ht="15.75" customHeight="1">
      <c r="C896" s="1"/>
      <c r="D896" s="1"/>
    </row>
    <row r="897" ht="15.75" customHeight="1">
      <c r="C897" s="1"/>
      <c r="D897" s="1"/>
    </row>
    <row r="898" ht="15.75" customHeight="1">
      <c r="C898" s="1"/>
      <c r="D898" s="1"/>
    </row>
    <row r="899" ht="15.75" customHeight="1">
      <c r="C899" s="1"/>
      <c r="D899" s="1"/>
    </row>
    <row r="900" ht="15.75" customHeight="1">
      <c r="C900" s="1"/>
      <c r="D900" s="1"/>
    </row>
    <row r="901" ht="15.75" customHeight="1">
      <c r="C901" s="1"/>
      <c r="D901" s="1"/>
    </row>
    <row r="902" ht="15.75" customHeight="1">
      <c r="C902" s="1"/>
      <c r="D902" s="1"/>
    </row>
    <row r="903" ht="15.75" customHeight="1">
      <c r="C903" s="1"/>
      <c r="D903" s="1"/>
    </row>
    <row r="904" ht="15.75" customHeight="1">
      <c r="C904" s="1"/>
      <c r="D904" s="1"/>
    </row>
    <row r="905" ht="15.75" customHeight="1">
      <c r="C905" s="1"/>
      <c r="D905" s="1"/>
    </row>
    <row r="906" ht="15.75" customHeight="1">
      <c r="C906" s="1"/>
      <c r="D906" s="1"/>
    </row>
    <row r="907" ht="15.75" customHeight="1">
      <c r="C907" s="1"/>
      <c r="D907" s="1"/>
    </row>
    <row r="908" ht="15.75" customHeight="1">
      <c r="C908" s="1"/>
      <c r="D908" s="1"/>
    </row>
    <row r="909" ht="15.75" customHeight="1">
      <c r="C909" s="1"/>
      <c r="D909" s="1"/>
    </row>
    <row r="910" ht="15.75" customHeight="1">
      <c r="C910" s="1"/>
      <c r="D910" s="1"/>
    </row>
    <row r="911" ht="15.75" customHeight="1">
      <c r="C911" s="1"/>
      <c r="D911" s="1"/>
    </row>
    <row r="912" ht="15.75" customHeight="1">
      <c r="C912" s="1"/>
      <c r="D912" s="1"/>
    </row>
    <row r="913" ht="15.75" customHeight="1">
      <c r="C913" s="1"/>
      <c r="D913" s="1"/>
    </row>
    <row r="914" ht="15.75" customHeight="1">
      <c r="C914" s="1"/>
      <c r="D914" s="1"/>
    </row>
    <row r="915" ht="15.75" customHeight="1">
      <c r="C915" s="1"/>
      <c r="D915" s="1"/>
    </row>
    <row r="916" ht="15.75" customHeight="1">
      <c r="C916" s="1"/>
      <c r="D916" s="1"/>
    </row>
    <row r="917" ht="15.75" customHeight="1">
      <c r="C917" s="1"/>
      <c r="D917" s="1"/>
    </row>
    <row r="918" ht="15.75" customHeight="1">
      <c r="C918" s="1"/>
      <c r="D918" s="1"/>
    </row>
    <row r="919" ht="15.75" customHeight="1">
      <c r="C919" s="1"/>
      <c r="D919" s="1"/>
    </row>
    <row r="920" ht="15.75" customHeight="1">
      <c r="C920" s="1"/>
      <c r="D920" s="1"/>
    </row>
    <row r="921" ht="15.75" customHeight="1">
      <c r="C921" s="1"/>
      <c r="D921" s="1"/>
    </row>
    <row r="922" ht="15.75" customHeight="1">
      <c r="C922" s="1"/>
      <c r="D922" s="1"/>
    </row>
    <row r="923" ht="15.75" customHeight="1">
      <c r="C923" s="1"/>
      <c r="D923" s="1"/>
    </row>
    <row r="924" ht="15.75" customHeight="1">
      <c r="C924" s="1"/>
      <c r="D924" s="1"/>
    </row>
    <row r="925" ht="15.75" customHeight="1">
      <c r="C925" s="1"/>
      <c r="D925" s="1"/>
    </row>
    <row r="926" ht="15.75" customHeight="1">
      <c r="C926" s="1"/>
      <c r="D926" s="1"/>
    </row>
    <row r="927" ht="15.75" customHeight="1">
      <c r="C927" s="1"/>
      <c r="D927" s="1"/>
    </row>
    <row r="928" ht="15.75" customHeight="1">
      <c r="C928" s="1"/>
      <c r="D928" s="1"/>
    </row>
    <row r="929" ht="15.75" customHeight="1">
      <c r="C929" s="1"/>
      <c r="D929" s="1"/>
    </row>
    <row r="930" ht="15.75" customHeight="1">
      <c r="C930" s="1"/>
      <c r="D930" s="1"/>
    </row>
    <row r="931" ht="15.75" customHeight="1">
      <c r="C931" s="1"/>
      <c r="D931" s="1"/>
    </row>
    <row r="932" ht="15.75" customHeight="1">
      <c r="C932" s="1"/>
      <c r="D932" s="1"/>
    </row>
    <row r="933" ht="15.75" customHeight="1">
      <c r="C933" s="1"/>
      <c r="D933" s="1"/>
    </row>
    <row r="934" ht="15.75" customHeight="1">
      <c r="C934" s="1"/>
      <c r="D934" s="1"/>
    </row>
    <row r="935" ht="15.75" customHeight="1">
      <c r="C935" s="1"/>
      <c r="D935" s="1"/>
    </row>
    <row r="936" ht="15.75" customHeight="1">
      <c r="C936" s="1"/>
      <c r="D936" s="1"/>
    </row>
    <row r="937" ht="15.75" customHeight="1">
      <c r="C937" s="1"/>
      <c r="D937" s="1"/>
    </row>
    <row r="938" ht="15.75" customHeight="1">
      <c r="C938" s="1"/>
      <c r="D938" s="1"/>
    </row>
    <row r="939" ht="15.75" customHeight="1">
      <c r="C939" s="1"/>
      <c r="D939" s="1"/>
    </row>
    <row r="940" ht="15.75" customHeight="1">
      <c r="C940" s="1"/>
      <c r="D940" s="1"/>
    </row>
    <row r="941" ht="15.75" customHeight="1">
      <c r="C941" s="1"/>
      <c r="D941" s="1"/>
    </row>
    <row r="942" ht="15.75" customHeight="1">
      <c r="C942" s="1"/>
      <c r="D942" s="1"/>
    </row>
    <row r="943" ht="15.75" customHeight="1">
      <c r="C943" s="1"/>
      <c r="D943" s="1"/>
    </row>
    <row r="944" ht="15.75" customHeight="1">
      <c r="C944" s="1"/>
      <c r="D944" s="1"/>
    </row>
    <row r="945" ht="15.75" customHeight="1">
      <c r="C945" s="1"/>
      <c r="D945" s="1"/>
    </row>
    <row r="946" ht="15.75" customHeight="1">
      <c r="C946" s="1"/>
      <c r="D946" s="1"/>
    </row>
    <row r="947" ht="15.75" customHeight="1">
      <c r="C947" s="1"/>
      <c r="D947" s="1"/>
    </row>
    <row r="948" ht="15.75" customHeight="1">
      <c r="C948" s="1"/>
      <c r="D948" s="1"/>
    </row>
    <row r="949" ht="15.75" customHeight="1">
      <c r="C949" s="1"/>
      <c r="D949" s="1"/>
    </row>
    <row r="950" ht="15.75" customHeight="1">
      <c r="C950" s="1"/>
      <c r="D950" s="1"/>
    </row>
    <row r="951" ht="15.75" customHeight="1">
      <c r="C951" s="1"/>
      <c r="D951" s="1"/>
    </row>
    <row r="952" ht="15.75" customHeight="1">
      <c r="C952" s="1"/>
      <c r="D952" s="1"/>
    </row>
    <row r="953" ht="15.75" customHeight="1">
      <c r="C953" s="1"/>
      <c r="D953" s="1"/>
    </row>
    <row r="954" ht="15.75" customHeight="1">
      <c r="C954" s="1"/>
      <c r="D954" s="1"/>
    </row>
    <row r="955" ht="15.75" customHeight="1">
      <c r="C955" s="1"/>
      <c r="D955" s="1"/>
    </row>
    <row r="956" ht="15.75" customHeight="1">
      <c r="C956" s="1"/>
      <c r="D956" s="1"/>
    </row>
    <row r="957" ht="15.75" customHeight="1">
      <c r="C957" s="1"/>
      <c r="D957" s="1"/>
    </row>
    <row r="958" ht="15.75" customHeight="1">
      <c r="C958" s="1"/>
      <c r="D958" s="1"/>
    </row>
    <row r="959" ht="15.75" customHeight="1">
      <c r="C959" s="1"/>
      <c r="D959" s="1"/>
    </row>
    <row r="960" ht="15.75" customHeight="1">
      <c r="C960" s="1"/>
      <c r="D960" s="1"/>
    </row>
    <row r="961" ht="15.75" customHeight="1">
      <c r="C961" s="1"/>
      <c r="D961" s="1"/>
    </row>
    <row r="962" ht="15.75" customHeight="1">
      <c r="C962" s="1"/>
      <c r="D962" s="1"/>
    </row>
    <row r="963" ht="15.75" customHeight="1">
      <c r="C963" s="1"/>
      <c r="D963" s="1"/>
    </row>
    <row r="964" ht="15.75" customHeight="1">
      <c r="C964" s="1"/>
      <c r="D964" s="1"/>
    </row>
    <row r="965" ht="15.75" customHeight="1">
      <c r="C965" s="1"/>
      <c r="D965" s="1"/>
    </row>
    <row r="966" ht="15.75" customHeight="1">
      <c r="C966" s="1"/>
      <c r="D966" s="1"/>
    </row>
    <row r="967" ht="15.75" customHeight="1">
      <c r="C967" s="1"/>
      <c r="D967" s="1"/>
    </row>
    <row r="968" ht="15.75" customHeight="1">
      <c r="C968" s="1"/>
      <c r="D968" s="1"/>
    </row>
    <row r="969" ht="15.75" customHeight="1">
      <c r="C969" s="1"/>
      <c r="D969" s="1"/>
    </row>
    <row r="970" ht="15.75" customHeight="1">
      <c r="C970" s="1"/>
      <c r="D970" s="1"/>
    </row>
    <row r="971" ht="15.75" customHeight="1">
      <c r="C971" s="1"/>
      <c r="D971" s="1"/>
    </row>
    <row r="972" ht="15.75" customHeight="1">
      <c r="C972" s="1"/>
      <c r="D972" s="1"/>
    </row>
    <row r="973" ht="15.75" customHeight="1">
      <c r="C973" s="1"/>
      <c r="D973" s="1"/>
    </row>
    <row r="974" ht="15.75" customHeight="1">
      <c r="C974" s="1"/>
      <c r="D974" s="1"/>
    </row>
    <row r="975" ht="15.75" customHeight="1">
      <c r="C975" s="1"/>
      <c r="D975" s="1"/>
    </row>
    <row r="976" ht="15.75" customHeight="1">
      <c r="C976" s="1"/>
      <c r="D976" s="1"/>
    </row>
    <row r="977" ht="15.75" customHeight="1">
      <c r="C977" s="1"/>
      <c r="D977" s="1"/>
    </row>
    <row r="978" ht="15.75" customHeight="1">
      <c r="C978" s="1"/>
      <c r="D978" s="1"/>
    </row>
    <row r="979" ht="15.75" customHeight="1">
      <c r="C979" s="1"/>
      <c r="D979" s="1"/>
    </row>
    <row r="980" ht="15.75" customHeight="1">
      <c r="C980" s="1"/>
      <c r="D980" s="1"/>
    </row>
    <row r="981" ht="15.75" customHeight="1">
      <c r="C981" s="1"/>
      <c r="D981" s="1"/>
    </row>
    <row r="982" ht="15.75" customHeight="1">
      <c r="C982" s="1"/>
      <c r="D982" s="1"/>
    </row>
    <row r="983" ht="15.75" customHeight="1">
      <c r="C983" s="1"/>
      <c r="D983" s="1"/>
    </row>
    <row r="984" ht="15.75" customHeight="1">
      <c r="C984" s="1"/>
      <c r="D984" s="1"/>
    </row>
    <row r="985" ht="15.75" customHeight="1">
      <c r="C985" s="1"/>
      <c r="D985" s="1"/>
    </row>
    <row r="986" ht="15.75" customHeight="1">
      <c r="C986" s="1"/>
      <c r="D986" s="1"/>
    </row>
    <row r="987" ht="15.75" customHeight="1">
      <c r="C987" s="1"/>
      <c r="D987" s="1"/>
    </row>
    <row r="988" ht="15.75" customHeight="1">
      <c r="C988" s="1"/>
      <c r="D988" s="1"/>
    </row>
    <row r="989" ht="15.75" customHeight="1">
      <c r="C989" s="1"/>
      <c r="D989" s="1"/>
    </row>
    <row r="990" ht="15.75" customHeight="1">
      <c r="C990" s="1"/>
      <c r="D990" s="1"/>
    </row>
    <row r="991" ht="15.75" customHeight="1">
      <c r="C991" s="1"/>
      <c r="D991" s="1"/>
    </row>
    <row r="992" ht="15.75" customHeight="1">
      <c r="C992" s="1"/>
      <c r="D992" s="1"/>
    </row>
    <row r="993" ht="15.75" customHeight="1">
      <c r="C993" s="1"/>
      <c r="D993" s="1"/>
    </row>
    <row r="994" ht="15.75" customHeight="1">
      <c r="C994" s="1"/>
      <c r="D994" s="1"/>
    </row>
    <row r="995" ht="15.75" customHeight="1">
      <c r="C995" s="1"/>
      <c r="D995" s="1"/>
    </row>
    <row r="996" ht="15.75" customHeight="1">
      <c r="C996" s="1"/>
      <c r="D996" s="1"/>
    </row>
    <row r="997" ht="15.75" customHeight="1">
      <c r="C997" s="1"/>
      <c r="D997" s="1"/>
    </row>
    <row r="998" ht="15.75" customHeight="1">
      <c r="C998" s="1"/>
      <c r="D998" s="1"/>
    </row>
    <row r="999" ht="15.75" customHeight="1">
      <c r="C999" s="1"/>
      <c r="D999" s="1"/>
    </row>
    <row r="1000" ht="15.75" customHeight="1">
      <c r="C1000" s="1"/>
      <c r="D1000" s="1"/>
    </row>
  </sheetData>
  <mergeCells count="11">
    <mergeCell ref="B41:B47"/>
    <mergeCell ref="B49:B51"/>
    <mergeCell ref="B53:B57"/>
    <mergeCell ref="B59:B60"/>
    <mergeCell ref="B2:D3"/>
    <mergeCell ref="B5:P5"/>
    <mergeCell ref="B7:D7"/>
    <mergeCell ref="B9:B15"/>
    <mergeCell ref="B17:B23"/>
    <mergeCell ref="B25:B31"/>
    <mergeCell ref="B33:B39"/>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14"/>
    <col customWidth="1" min="2" max="2" width="31.29"/>
    <col customWidth="1" min="3" max="7" width="16.57"/>
    <col customWidth="1" min="8" max="8" width="3.71"/>
    <col customWidth="1" min="9"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99" t="s">
        <v>184</v>
      </c>
      <c r="C2" s="201"/>
      <c r="D2" s="159"/>
      <c r="E2" s="159"/>
      <c r="F2" s="159"/>
      <c r="G2" s="159"/>
      <c r="H2" s="159"/>
      <c r="J2" s="70"/>
    </row>
    <row r="3">
      <c r="A3" s="1"/>
      <c r="B3" s="202"/>
      <c r="C3" s="154"/>
      <c r="D3" s="194"/>
      <c r="E3" s="159"/>
      <c r="F3" s="159"/>
      <c r="G3" s="159"/>
      <c r="H3" s="159"/>
    </row>
    <row r="4">
      <c r="A4" s="1"/>
      <c r="B4" s="159"/>
      <c r="C4" s="159"/>
      <c r="D4" s="159"/>
      <c r="E4" s="159"/>
      <c r="F4" s="159"/>
      <c r="G4" s="159"/>
      <c r="H4" s="159"/>
    </row>
    <row r="5">
      <c r="A5" s="1"/>
      <c r="B5" s="204" t="s">
        <v>185</v>
      </c>
      <c r="C5" s="58"/>
      <c r="D5" s="58"/>
      <c r="E5" s="58"/>
      <c r="F5" s="58"/>
      <c r="G5" s="59"/>
      <c r="H5" s="159"/>
      <c r="I5" s="1"/>
      <c r="J5" s="1"/>
      <c r="K5" s="1"/>
      <c r="L5" s="1"/>
      <c r="M5" s="1"/>
      <c r="N5" s="1"/>
      <c r="O5" s="1"/>
      <c r="P5" s="1"/>
      <c r="Q5" s="1"/>
      <c r="R5" s="1"/>
      <c r="S5" s="1"/>
      <c r="T5" s="1"/>
      <c r="U5" s="1"/>
      <c r="V5" s="1"/>
      <c r="W5" s="1"/>
      <c r="X5" s="1"/>
      <c r="Y5" s="1"/>
      <c r="Z5" s="1"/>
    </row>
    <row r="6">
      <c r="A6" s="1"/>
      <c r="B6" s="159"/>
      <c r="C6" s="159"/>
      <c r="D6" s="159"/>
      <c r="E6" s="159"/>
      <c r="F6" s="159"/>
      <c r="G6" s="159"/>
      <c r="H6" s="159"/>
      <c r="I6" s="1"/>
      <c r="J6" s="1"/>
      <c r="K6" s="1"/>
      <c r="L6" s="1"/>
      <c r="M6" s="1"/>
      <c r="N6" s="1"/>
      <c r="O6" s="1"/>
      <c r="P6" s="1"/>
      <c r="Q6" s="1"/>
      <c r="R6" s="1"/>
      <c r="S6" s="1"/>
      <c r="T6" s="1"/>
      <c r="U6" s="1"/>
      <c r="V6" s="1"/>
      <c r="W6" s="1"/>
      <c r="X6" s="1"/>
      <c r="Y6" s="1"/>
      <c r="Z6" s="1"/>
    </row>
    <row r="7">
      <c r="A7" s="1"/>
      <c r="B7" s="159"/>
      <c r="C7" s="113" t="s">
        <v>77</v>
      </c>
      <c r="D7" s="113" t="s">
        <v>78</v>
      </c>
      <c r="E7" s="113" t="s">
        <v>79</v>
      </c>
      <c r="F7" s="113" t="s">
        <v>80</v>
      </c>
      <c r="G7" s="113" t="s">
        <v>81</v>
      </c>
      <c r="H7" s="159"/>
    </row>
    <row r="8">
      <c r="B8" s="225"/>
      <c r="C8" s="225"/>
      <c r="D8" s="225"/>
      <c r="E8" s="225"/>
      <c r="F8" s="225"/>
      <c r="G8" s="225"/>
      <c r="H8" s="225"/>
    </row>
    <row r="9">
      <c r="A9" s="1"/>
      <c r="B9" s="230" t="s">
        <v>186</v>
      </c>
      <c r="C9" s="192">
        <f>'Commandes - Calculs auto'!N43</f>
        <v>268205756.5</v>
      </c>
      <c r="D9" s="192">
        <f>'Commandes - Calculs auto'!Z43</f>
        <v>1171803094</v>
      </c>
      <c r="E9" s="192">
        <f>'Commandes - Calculs auto'!AL43</f>
        <v>3374107710</v>
      </c>
      <c r="F9" s="192">
        <f>'Commandes - Calculs auto'!AX43</f>
        <v>5646000000</v>
      </c>
      <c r="G9" s="192">
        <f>'Commandes - Calculs auto'!BJ43</f>
        <v>10416000000</v>
      </c>
      <c r="H9" s="159"/>
    </row>
    <row r="10">
      <c r="A10" s="1"/>
      <c r="B10" s="159"/>
      <c r="C10" s="207"/>
      <c r="D10" s="207"/>
      <c r="E10" s="207"/>
      <c r="F10" s="207"/>
      <c r="G10" s="207"/>
      <c r="H10" s="159"/>
    </row>
    <row r="11">
      <c r="A11" s="1"/>
      <c r="B11" s="224" t="s">
        <v>187</v>
      </c>
      <c r="C11" s="207">
        <f>'Charges variables'!N41</f>
        <v>268205756.5</v>
      </c>
      <c r="D11" s="207">
        <f>'Charges variables'!Z41</f>
        <v>1171803094</v>
      </c>
      <c r="E11" s="207">
        <f>'Charges variables'!AL41</f>
        <v>3374107710</v>
      </c>
      <c r="F11" s="207">
        <f>'Charges variables'!AX41</f>
        <v>5646000000</v>
      </c>
      <c r="G11" s="207">
        <f>'Charges variables'!BJ41</f>
        <v>10416000000</v>
      </c>
      <c r="H11" s="159"/>
    </row>
    <row r="12">
      <c r="A12" s="1"/>
      <c r="B12" s="222" t="s">
        <v>188</v>
      </c>
      <c r="C12" s="192">
        <f t="shared" ref="C12:G12" si="1">C9-C11</f>
        <v>0</v>
      </c>
      <c r="D12" s="192">
        <f t="shared" si="1"/>
        <v>0</v>
      </c>
      <c r="E12" s="192">
        <f t="shared" si="1"/>
        <v>0</v>
      </c>
      <c r="F12" s="192">
        <f t="shared" si="1"/>
        <v>0</v>
      </c>
      <c r="G12" s="192">
        <f t="shared" si="1"/>
        <v>0</v>
      </c>
      <c r="H12" s="159"/>
    </row>
    <row r="13">
      <c r="A13" s="1"/>
      <c r="B13" s="159"/>
      <c r="C13" s="248">
        <f t="shared" ref="C13:G13" si="2">IF(C$9&lt;&gt;0,C12/C$9,)</f>
        <v>0</v>
      </c>
      <c r="D13" s="248">
        <f t="shared" si="2"/>
        <v>0</v>
      </c>
      <c r="E13" s="248">
        <f t="shared" si="2"/>
        <v>0</v>
      </c>
      <c r="F13" s="248">
        <f t="shared" si="2"/>
        <v>0</v>
      </c>
      <c r="G13" s="248">
        <f t="shared" si="2"/>
        <v>0</v>
      </c>
      <c r="H13" s="159"/>
    </row>
    <row r="14">
      <c r="A14" s="1"/>
      <c r="B14" s="159"/>
      <c r="C14" s="159"/>
      <c r="D14" s="159"/>
      <c r="E14" s="159"/>
      <c r="F14" s="159"/>
      <c r="G14" s="159"/>
      <c r="H14" s="159"/>
    </row>
    <row r="15">
      <c r="A15" s="1"/>
      <c r="B15" s="224" t="s">
        <v>189</v>
      </c>
      <c r="C15" s="207">
        <f>'Charges externes'!C29+'Plan de financement'!C28</f>
        <v>43882592.38</v>
      </c>
      <c r="D15" s="207">
        <f>'Charges externes'!D29+'Plan de financement'!D28</f>
        <v>84827805.88</v>
      </c>
      <c r="E15" s="207">
        <f>'Charges externes'!E29+'Plan de financement'!E28</f>
        <v>184314847</v>
      </c>
      <c r="F15" s="207">
        <f>'Charges externes'!F29+'Plan de financement'!F28</f>
        <v>285250000</v>
      </c>
      <c r="G15" s="207">
        <f>'Charges externes'!G29+'Plan de financement'!G28</f>
        <v>499900000</v>
      </c>
      <c r="H15" s="159"/>
    </row>
    <row r="16">
      <c r="A16" s="1"/>
      <c r="B16" s="222" t="s">
        <v>190</v>
      </c>
      <c r="C16" s="192">
        <f t="shared" ref="C16:G16" si="3">C12-C15</f>
        <v>-43882592.38</v>
      </c>
      <c r="D16" s="192">
        <f t="shared" si="3"/>
        <v>-84827805.88</v>
      </c>
      <c r="E16" s="192">
        <f t="shared" si="3"/>
        <v>-184314847</v>
      </c>
      <c r="F16" s="192">
        <f t="shared" si="3"/>
        <v>-285250000</v>
      </c>
      <c r="G16" s="192">
        <f t="shared" si="3"/>
        <v>-499900000</v>
      </c>
      <c r="H16" s="159"/>
    </row>
    <row r="17">
      <c r="A17" s="1"/>
      <c r="B17" s="159"/>
      <c r="C17" s="248">
        <f t="shared" ref="C17:G17" si="4">IF(C$9&lt;&gt;0,C16/C$9,)</f>
        <v>-0.1636154009</v>
      </c>
      <c r="D17" s="248">
        <f t="shared" si="4"/>
        <v>-0.07239083626</v>
      </c>
      <c r="E17" s="248">
        <f t="shared" si="4"/>
        <v>-0.05462624871</v>
      </c>
      <c r="F17" s="248">
        <f t="shared" si="4"/>
        <v>-0.0505224938</v>
      </c>
      <c r="G17" s="248">
        <f t="shared" si="4"/>
        <v>-0.04799347158</v>
      </c>
      <c r="H17" s="159"/>
    </row>
    <row r="18">
      <c r="A18" s="1"/>
      <c r="B18" s="159"/>
      <c r="C18" s="159"/>
      <c r="D18" s="159"/>
      <c r="E18" s="159"/>
      <c r="F18" s="159"/>
      <c r="G18" s="159"/>
      <c r="H18" s="159"/>
    </row>
    <row r="19">
      <c r="A19" s="1"/>
      <c r="B19" s="224" t="s">
        <v>158</v>
      </c>
      <c r="C19" s="207">
        <f>'Impôts et taxes'!C14</f>
        <v>509004.5914</v>
      </c>
      <c r="D19" s="207">
        <f>'Impôts et taxes'!D14</f>
        <v>1363439.128</v>
      </c>
      <c r="E19" s="207">
        <f>'Impôts et taxes'!E14</f>
        <v>3973750.565</v>
      </c>
      <c r="F19" s="207">
        <f>'Impôts et taxes'!F14</f>
        <v>4854352.933</v>
      </c>
      <c r="G19" s="207">
        <f>'Impôts et taxes'!G14</f>
        <v>9266602.933</v>
      </c>
      <c r="H19" s="159"/>
      <c r="I19" s="1"/>
      <c r="J19" s="1"/>
      <c r="K19" s="87"/>
      <c r="L19" s="1"/>
      <c r="M19" s="1"/>
      <c r="N19" s="1"/>
      <c r="O19" s="1"/>
      <c r="P19" s="1"/>
      <c r="Q19" s="1"/>
      <c r="R19" s="1"/>
      <c r="S19" s="1"/>
      <c r="T19" s="1"/>
      <c r="U19" s="1"/>
      <c r="V19" s="1"/>
      <c r="W19" s="1"/>
      <c r="X19" s="1"/>
      <c r="Y19" s="1"/>
      <c r="Z19" s="1"/>
    </row>
    <row r="20">
      <c r="A20" s="1"/>
      <c r="B20" s="224" t="s">
        <v>191</v>
      </c>
      <c r="C20" s="207">
        <f>SUM('Trésorerie'!C24:N24)</f>
        <v>0</v>
      </c>
      <c r="D20" s="207">
        <f>SUM('Trésorerie'!O24:Z24)</f>
        <v>0</v>
      </c>
      <c r="E20" s="207">
        <f>SUM('Trésorerie'!AA24:AL24)</f>
        <v>0</v>
      </c>
      <c r="F20" s="207">
        <f>SUM('Trésorerie'!AM24:AX24)</f>
        <v>0</v>
      </c>
      <c r="G20" s="207">
        <f>SUM('Trésorerie'!AY24:BJ24)</f>
        <v>0</v>
      </c>
      <c r="H20" s="159"/>
      <c r="K20" s="87"/>
    </row>
    <row r="21" ht="15.75" customHeight="1">
      <c r="A21" s="1"/>
      <c r="B21" s="224" t="s">
        <v>157</v>
      </c>
      <c r="C21" s="207">
        <f>'Personnel - Calculs auto'!N81</f>
        <v>49206500</v>
      </c>
      <c r="D21" s="207">
        <f>'Personnel - Calculs auto'!AA81</f>
        <v>111384000</v>
      </c>
      <c r="E21" s="207">
        <f>'Personnel - Calculs auto'!AD81</f>
        <v>210868000</v>
      </c>
      <c r="F21" s="207">
        <f>'Personnel - Calculs auto'!AG81</f>
        <v>0</v>
      </c>
      <c r="G21" s="207">
        <f>'Personnel - Calculs auto'!AJ81</f>
        <v>0</v>
      </c>
      <c r="H21" s="159"/>
      <c r="K21" s="249"/>
    </row>
    <row r="22" ht="15.75" customHeight="1">
      <c r="A22" s="1"/>
      <c r="B22" s="222" t="s">
        <v>192</v>
      </c>
      <c r="C22" s="192">
        <f t="shared" ref="C22:G22" si="5">C16+C20-C19-C21</f>
        <v>-93598096.97</v>
      </c>
      <c r="D22" s="192">
        <f t="shared" si="5"/>
        <v>-197575245</v>
      </c>
      <c r="E22" s="192">
        <f t="shared" si="5"/>
        <v>-399156597.5</v>
      </c>
      <c r="F22" s="192">
        <f t="shared" si="5"/>
        <v>-290104352.9</v>
      </c>
      <c r="G22" s="192">
        <f t="shared" si="5"/>
        <v>-509166602.9</v>
      </c>
      <c r="H22" s="159"/>
      <c r="K22" s="249"/>
    </row>
    <row r="23" ht="15.75" customHeight="1">
      <c r="A23" s="1"/>
      <c r="B23" s="159"/>
      <c r="C23" s="248">
        <f t="shared" ref="C23:G23" si="6">IF(C$9&lt;&gt;0,C22/C$9,)</f>
        <v>-0.3489787027</v>
      </c>
      <c r="D23" s="248">
        <f t="shared" si="6"/>
        <v>-0.1686078882</v>
      </c>
      <c r="E23" s="248">
        <f t="shared" si="6"/>
        <v>-0.1182998979</v>
      </c>
      <c r="F23" s="248">
        <f t="shared" si="6"/>
        <v>-0.05138228001</v>
      </c>
      <c r="G23" s="248">
        <f t="shared" si="6"/>
        <v>-0.0488831224</v>
      </c>
      <c r="H23" s="159"/>
      <c r="K23" s="249"/>
    </row>
    <row r="24" ht="15.75" customHeight="1">
      <c r="A24" s="1"/>
      <c r="B24" s="159"/>
      <c r="C24" s="228"/>
      <c r="D24" s="228"/>
      <c r="E24" s="228"/>
      <c r="F24" s="228"/>
      <c r="G24" s="228"/>
      <c r="H24" s="159"/>
    </row>
    <row r="25" ht="15.75" customHeight="1">
      <c r="A25" s="1"/>
      <c r="B25" s="224" t="s">
        <v>193</v>
      </c>
      <c r="C25" s="207">
        <f>Investissements!AN28</f>
        <v>2000000</v>
      </c>
      <c r="D25" s="207">
        <f>Investissements!AO28</f>
        <v>4000000</v>
      </c>
      <c r="E25" s="207">
        <f>Investissements!AP28</f>
        <v>6666666.667</v>
      </c>
      <c r="F25" s="207">
        <f>Investissements!AQ28</f>
        <v>4666666.667</v>
      </c>
      <c r="G25" s="207">
        <f>Investissements!AR28</f>
        <v>2666666.667</v>
      </c>
      <c r="H25" s="159"/>
    </row>
    <row r="26" ht="15.75" customHeight="1">
      <c r="A26" s="1"/>
      <c r="B26" s="222" t="s">
        <v>194</v>
      </c>
      <c r="C26" s="192">
        <f t="shared" ref="C26:G26" si="7">C22-C25</f>
        <v>-95598096.97</v>
      </c>
      <c r="D26" s="192">
        <f t="shared" si="7"/>
        <v>-201575245</v>
      </c>
      <c r="E26" s="192">
        <f t="shared" si="7"/>
        <v>-405823264.2</v>
      </c>
      <c r="F26" s="192">
        <f t="shared" si="7"/>
        <v>-294771019.6</v>
      </c>
      <c r="G26" s="192">
        <f t="shared" si="7"/>
        <v>-511833269.6</v>
      </c>
      <c r="H26" s="159"/>
    </row>
    <row r="27" ht="15.75" customHeight="1">
      <c r="A27" s="1"/>
      <c r="B27" s="159"/>
      <c r="C27" s="248">
        <f t="shared" ref="C27:G27" si="8">IF(C$9&lt;&gt;0,C26/C$9,)</f>
        <v>-0.3564356642</v>
      </c>
      <c r="D27" s="248">
        <f t="shared" si="8"/>
        <v>-0.172021431</v>
      </c>
      <c r="E27" s="248">
        <f t="shared" si="8"/>
        <v>-0.1202757289</v>
      </c>
      <c r="F27" s="248">
        <f t="shared" si="8"/>
        <v>-0.05220882388</v>
      </c>
      <c r="G27" s="248">
        <f t="shared" si="8"/>
        <v>-0.04913913879</v>
      </c>
      <c r="H27" s="159"/>
    </row>
    <row r="28" ht="15.75" customHeight="1">
      <c r="B28" s="159"/>
      <c r="C28" s="159"/>
      <c r="D28" s="159"/>
      <c r="E28" s="159"/>
      <c r="F28" s="159"/>
      <c r="G28" s="159"/>
      <c r="H28" s="159"/>
    </row>
    <row r="29" ht="15.75" customHeight="1">
      <c r="A29" s="1"/>
      <c r="B29" s="224" t="s">
        <v>195</v>
      </c>
      <c r="C29" s="207">
        <f>SUM('Trésorerie'!C$56:N$56)*(1-1/(1+Config!$C$100))+SUM('Trésorerie'!C$57:N$57)*(1-1/(1+Config!$D$100))</f>
        <v>0</v>
      </c>
      <c r="D29" s="207">
        <f>SUM('Trésorerie'!O$56:Z$56)*(1-1/(1+Config!$C$100))+SUM('Trésorerie'!O$57:Z$57)*(1-1/(1+Config!$D$100))</f>
        <v>0</v>
      </c>
      <c r="E29" s="207">
        <f>SUM('Trésorerie'!AA$56:AL$56)*(1-1/(1+Config!$C$100))+SUM('Trésorerie'!AA$57:AL$57)*(1-1/(1+Config!$D$100))</f>
        <v>0</v>
      </c>
      <c r="F29" s="207">
        <f>SUM('Trésorerie'!AM$56:AX$56)*(1-1/(1+Config!$C$100))+SUM('Trésorerie'!AM$57:AX$57)*(1-1/(1+Config!$D$100))</f>
        <v>0</v>
      </c>
      <c r="G29" s="207">
        <f>SUM('Trésorerie'!AY$56:BJ$56)*(1-1/(1+Config!$C$100))+SUM('Trésorerie'!AY$57:BJ$57)*(1-1/(1+Config!$D$100))</f>
        <v>0</v>
      </c>
      <c r="H29" s="159"/>
    </row>
    <row r="30" ht="15.75" customHeight="1">
      <c r="A30" s="1"/>
      <c r="B30" s="222" t="s">
        <v>196</v>
      </c>
      <c r="C30" s="192">
        <f t="shared" ref="C30:G30" si="9">C26-C29</f>
        <v>-95598096.97</v>
      </c>
      <c r="D30" s="192">
        <f t="shared" si="9"/>
        <v>-201575245</v>
      </c>
      <c r="E30" s="192">
        <f t="shared" si="9"/>
        <v>-405823264.2</v>
      </c>
      <c r="F30" s="192">
        <f t="shared" si="9"/>
        <v>-294771019.6</v>
      </c>
      <c r="G30" s="192">
        <f t="shared" si="9"/>
        <v>-511833269.6</v>
      </c>
      <c r="H30" s="159"/>
    </row>
    <row r="31" ht="15.75" customHeight="1">
      <c r="A31" s="1"/>
      <c r="B31" s="159"/>
      <c r="C31" s="248">
        <f t="shared" ref="C31:G31" si="10">IF(C$9&lt;&gt;0,C30/C$9,)</f>
        <v>-0.3564356642</v>
      </c>
      <c r="D31" s="248">
        <f t="shared" si="10"/>
        <v>-0.172021431</v>
      </c>
      <c r="E31" s="248">
        <f t="shared" si="10"/>
        <v>-0.1202757289</v>
      </c>
      <c r="F31" s="248">
        <f t="shared" si="10"/>
        <v>-0.05220882388</v>
      </c>
      <c r="G31" s="248">
        <f t="shared" si="10"/>
        <v>-0.04913913879</v>
      </c>
      <c r="H31" s="159"/>
    </row>
    <row r="32" ht="15.75" customHeight="1">
      <c r="A32" s="1"/>
      <c r="B32" s="159"/>
      <c r="C32" s="159"/>
      <c r="D32" s="159"/>
      <c r="E32" s="159"/>
      <c r="F32" s="159"/>
      <c r="G32" s="159"/>
      <c r="H32" s="159"/>
    </row>
    <row r="33" ht="15.75" customHeight="1">
      <c r="A33" s="1"/>
      <c r="B33" s="224" t="s">
        <v>197</v>
      </c>
      <c r="C33" s="207">
        <v>0.0</v>
      </c>
      <c r="D33" s="207">
        <f>IF(C30&lt;0,C30,0)</f>
        <v>-95598096.97</v>
      </c>
      <c r="E33" s="207">
        <f t="shared" ref="E33:G33" si="11">IF(D30+D33&lt;0,D30+D33,0)</f>
        <v>-297173342</v>
      </c>
      <c r="F33" s="207">
        <f t="shared" si="11"/>
        <v>-702996606.2</v>
      </c>
      <c r="G33" s="207">
        <f t="shared" si="11"/>
        <v>-997767625.8</v>
      </c>
      <c r="H33" s="159"/>
      <c r="I33" s="1"/>
      <c r="J33" s="1"/>
      <c r="K33" s="1"/>
      <c r="L33" s="1"/>
      <c r="M33" s="1"/>
      <c r="N33" s="1"/>
      <c r="O33" s="1"/>
      <c r="P33" s="1"/>
      <c r="Q33" s="1"/>
      <c r="R33" s="1"/>
      <c r="S33" s="1"/>
      <c r="T33" s="1"/>
      <c r="U33" s="1"/>
      <c r="V33" s="1"/>
      <c r="W33" s="1"/>
      <c r="X33" s="1"/>
      <c r="Y33" s="1"/>
      <c r="Z33" s="1"/>
    </row>
    <row r="34" ht="15.75" customHeight="1">
      <c r="A34" s="1"/>
      <c r="B34" s="224" t="s">
        <v>198</v>
      </c>
      <c r="C34" s="207">
        <f>IF((C30)&gt;0,IF((C30)&lt;38120,(C30)*0.15,5718+(C30-38120)/3),0)</f>
        <v>0</v>
      </c>
      <c r="D34" s="207">
        <f t="shared" ref="D34:G34" si="12">IF((D30+D33)&gt;0,IF((D30+D33)&lt;38120,(D30+D33)*0.15,5718+(D30+D33-38120)/3),0)</f>
        <v>0</v>
      </c>
      <c r="E34" s="207">
        <f t="shared" si="12"/>
        <v>0</v>
      </c>
      <c r="F34" s="207">
        <f t="shared" si="12"/>
        <v>0</v>
      </c>
      <c r="G34" s="207">
        <f t="shared" si="12"/>
        <v>0</v>
      </c>
      <c r="H34" s="159"/>
      <c r="I34" s="1"/>
      <c r="J34" s="1"/>
      <c r="K34" s="1"/>
      <c r="L34" s="1"/>
      <c r="M34" s="1"/>
      <c r="N34" s="1"/>
      <c r="O34" s="1"/>
      <c r="P34" s="1"/>
      <c r="Q34" s="1"/>
      <c r="R34" s="1"/>
      <c r="S34" s="1"/>
      <c r="T34" s="1"/>
      <c r="U34" s="1"/>
      <c r="V34" s="1"/>
      <c r="W34" s="1"/>
      <c r="X34" s="1"/>
      <c r="Y34" s="1"/>
      <c r="Z34" s="1"/>
    </row>
    <row r="35" ht="15.75" customHeight="1">
      <c r="A35" s="1"/>
      <c r="B35" s="222" t="s">
        <v>199</v>
      </c>
      <c r="C35" s="192">
        <f t="shared" ref="C35:G35" si="13">C30-C34</f>
        <v>-95598096.97</v>
      </c>
      <c r="D35" s="192">
        <f t="shared" si="13"/>
        <v>-201575245</v>
      </c>
      <c r="E35" s="192">
        <f t="shared" si="13"/>
        <v>-405823264.2</v>
      </c>
      <c r="F35" s="192">
        <f t="shared" si="13"/>
        <v>-294771019.6</v>
      </c>
      <c r="G35" s="192">
        <f t="shared" si="13"/>
        <v>-511833269.6</v>
      </c>
      <c r="H35" s="159"/>
    </row>
    <row r="36" ht="15.75" customHeight="1">
      <c r="A36" s="1"/>
      <c r="B36" s="159"/>
      <c r="C36" s="248">
        <f t="shared" ref="C36:G36" si="14">IF(C$9&lt;&gt;0,C35/C$9,)</f>
        <v>-0.3564356642</v>
      </c>
      <c r="D36" s="248">
        <f t="shared" si="14"/>
        <v>-0.172021431</v>
      </c>
      <c r="E36" s="248">
        <f t="shared" si="14"/>
        <v>-0.1202757289</v>
      </c>
      <c r="F36" s="248">
        <f t="shared" si="14"/>
        <v>-0.05220882388</v>
      </c>
      <c r="G36" s="248">
        <f t="shared" si="14"/>
        <v>-0.04913913879</v>
      </c>
      <c r="H36" s="159"/>
    </row>
    <row r="37" ht="15.75" customHeight="1">
      <c r="A37" s="1"/>
      <c r="B37" s="159"/>
      <c r="C37" s="159"/>
      <c r="D37" s="159"/>
      <c r="E37" s="159"/>
      <c r="F37" s="159"/>
      <c r="G37" s="159"/>
      <c r="H37" s="159"/>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B2:C3"/>
    <mergeCell ref="B5:G5"/>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57"/>
    <col customWidth="1" min="2" max="2" width="43.57"/>
    <col customWidth="1" min="3" max="7" width="18.29"/>
    <col customWidth="1" min="8" max="8" width="3.43"/>
    <col customWidth="1" min="9" max="26" width="11.57"/>
  </cols>
  <sheetData>
    <row r="2">
      <c r="B2" s="250" t="s">
        <v>200</v>
      </c>
      <c r="C2" s="17"/>
      <c r="D2" s="17"/>
      <c r="E2" s="17"/>
      <c r="F2" s="17"/>
      <c r="G2" s="17"/>
      <c r="H2" s="17"/>
    </row>
    <row r="3">
      <c r="B3" s="117"/>
      <c r="C3" s="17"/>
      <c r="D3" s="17"/>
      <c r="E3" s="17"/>
      <c r="F3" s="17"/>
      <c r="G3" s="17"/>
      <c r="H3" s="17"/>
    </row>
    <row r="4">
      <c r="A4" s="1"/>
      <c r="B4" s="17"/>
      <c r="C4" s="17"/>
      <c r="D4" s="17"/>
      <c r="E4" s="17"/>
      <c r="F4" s="17"/>
      <c r="G4" s="17"/>
      <c r="H4" s="17"/>
      <c r="I4" s="1"/>
      <c r="J4" s="1"/>
      <c r="K4" s="1"/>
      <c r="L4" s="1"/>
      <c r="M4" s="1"/>
      <c r="N4" s="1"/>
      <c r="O4" s="1"/>
      <c r="P4" s="1"/>
      <c r="Q4" s="1"/>
      <c r="R4" s="1"/>
      <c r="S4" s="1"/>
      <c r="T4" s="1"/>
      <c r="U4" s="1"/>
      <c r="V4" s="1"/>
      <c r="W4" s="1"/>
      <c r="X4" s="1"/>
      <c r="Y4" s="1"/>
      <c r="Z4" s="1"/>
    </row>
    <row r="5">
      <c r="A5" s="1"/>
      <c r="B5" s="235" t="s">
        <v>201</v>
      </c>
      <c r="C5" s="22"/>
      <c r="D5" s="22"/>
      <c r="E5" s="22"/>
      <c r="F5" s="22"/>
      <c r="G5" s="23"/>
      <c r="H5" s="17"/>
      <c r="I5" s="1"/>
      <c r="J5" s="1"/>
      <c r="K5" s="1"/>
      <c r="L5" s="1"/>
      <c r="M5" s="1"/>
      <c r="N5" s="1"/>
      <c r="O5" s="1"/>
      <c r="P5" s="1"/>
      <c r="Q5" s="1"/>
      <c r="R5" s="1"/>
      <c r="S5" s="1"/>
      <c r="T5" s="1"/>
      <c r="U5" s="1"/>
      <c r="V5" s="1"/>
      <c r="W5" s="1"/>
      <c r="X5" s="1"/>
      <c r="Y5" s="1"/>
      <c r="Z5" s="1"/>
    </row>
    <row r="6">
      <c r="A6" s="1"/>
      <c r="B6" s="17"/>
      <c r="C6" s="17"/>
      <c r="D6" s="17"/>
      <c r="E6" s="17"/>
      <c r="F6" s="17"/>
      <c r="G6" s="17"/>
      <c r="H6" s="17"/>
      <c r="I6" s="1"/>
      <c r="J6" s="1"/>
      <c r="K6" s="1"/>
      <c r="L6" s="1"/>
      <c r="M6" s="1"/>
      <c r="N6" s="1"/>
      <c r="O6" s="1"/>
      <c r="P6" s="1"/>
      <c r="Q6" s="1"/>
      <c r="R6" s="1"/>
      <c r="S6" s="1"/>
      <c r="T6" s="1"/>
      <c r="U6" s="1"/>
      <c r="V6" s="1"/>
      <c r="W6" s="1"/>
      <c r="X6" s="1"/>
      <c r="Y6" s="1"/>
      <c r="Z6" s="1"/>
    </row>
    <row r="7">
      <c r="B7" s="17"/>
      <c r="C7" s="139" t="s">
        <v>77</v>
      </c>
      <c r="D7" s="139" t="s">
        <v>78</v>
      </c>
      <c r="E7" s="139" t="s">
        <v>79</v>
      </c>
      <c r="F7" s="139" t="s">
        <v>80</v>
      </c>
      <c r="G7" s="139" t="s">
        <v>81</v>
      </c>
      <c r="H7" s="17"/>
    </row>
    <row r="9">
      <c r="B9" s="251" t="s">
        <v>202</v>
      </c>
      <c r="C9" s="22"/>
      <c r="D9" s="22"/>
      <c r="E9" s="22"/>
      <c r="F9" s="22"/>
      <c r="G9" s="23"/>
      <c r="H9" s="17"/>
    </row>
    <row r="10">
      <c r="B10" s="252" t="s">
        <v>203</v>
      </c>
      <c r="C10" s="253">
        <f>BFR!N22</f>
        <v>731376.5396</v>
      </c>
      <c r="D10" s="253">
        <f>BFR!Z22-BFR!N22</f>
        <v>682420.2251</v>
      </c>
      <c r="E10" s="253">
        <f>BFR!AL22-BFR!Z22</f>
        <v>1658117.351</v>
      </c>
      <c r="F10" s="253">
        <f>BFR!AX22-BFR!AL22</f>
        <v>1682252.551</v>
      </c>
      <c r="G10" s="253">
        <f>BFR!BJ22-BFR!AX22</f>
        <v>3577500</v>
      </c>
      <c r="H10" s="17"/>
    </row>
    <row r="11">
      <c r="B11" s="252" t="s">
        <v>204</v>
      </c>
      <c r="C11" s="253">
        <f>Investissements!O28-Investissements!O9-C13</f>
        <v>6000000</v>
      </c>
      <c r="D11" s="253">
        <f>Investissements!AB28-Investissements!AB9-D13</f>
        <v>6000000</v>
      </c>
      <c r="E11" s="253">
        <f>Investissements!AE28-Investissements!AE9-E13</f>
        <v>8000000</v>
      </c>
      <c r="F11" s="253">
        <f>Investissements!AH28-Investissements!AH9-F13</f>
        <v>0</v>
      </c>
      <c r="G11" s="253">
        <f>Investissements!AK28-Investissements!AK9-G13</f>
        <v>0</v>
      </c>
      <c r="H11" s="17"/>
    </row>
    <row r="12">
      <c r="A12" s="1"/>
      <c r="B12" s="252" t="s">
        <v>205</v>
      </c>
      <c r="C12" s="253">
        <f>Investissements!O9</f>
        <v>0</v>
      </c>
      <c r="D12" s="253">
        <f>Investissements!AB9</f>
        <v>0</v>
      </c>
      <c r="E12" s="253">
        <f>Investissements!AE9</f>
        <v>0</v>
      </c>
      <c r="F12" s="253">
        <f>Investissements!AH9</f>
        <v>0</v>
      </c>
      <c r="G12" s="253">
        <f>Investissements!AK9</f>
        <v>0</v>
      </c>
      <c r="H12" s="17"/>
      <c r="I12" s="1"/>
      <c r="J12" s="1"/>
      <c r="K12" s="1"/>
      <c r="L12" s="1"/>
      <c r="M12" s="1"/>
      <c r="N12" s="1"/>
      <c r="O12" s="1"/>
      <c r="P12" s="1"/>
      <c r="Q12" s="1"/>
      <c r="R12" s="1"/>
      <c r="S12" s="1"/>
      <c r="T12" s="1"/>
      <c r="U12" s="1"/>
      <c r="V12" s="1"/>
      <c r="W12" s="1"/>
      <c r="X12" s="1"/>
      <c r="Y12" s="1"/>
      <c r="Z12" s="1"/>
    </row>
    <row r="13">
      <c r="A13" s="1"/>
      <c r="B13" s="252" t="s">
        <v>160</v>
      </c>
      <c r="C13" s="253">
        <f t="shared" ref="C13:G13" si="1">C28</f>
        <v>0</v>
      </c>
      <c r="D13" s="253">
        <f t="shared" si="1"/>
        <v>0</v>
      </c>
      <c r="E13" s="253">
        <f t="shared" si="1"/>
        <v>0</v>
      </c>
      <c r="F13" s="253">
        <f t="shared" si="1"/>
        <v>0</v>
      </c>
      <c r="G13" s="253">
        <f t="shared" si="1"/>
        <v>0</v>
      </c>
      <c r="H13" s="17"/>
      <c r="I13" s="1"/>
      <c r="J13" s="1"/>
      <c r="K13" s="1"/>
      <c r="L13" s="1"/>
      <c r="M13" s="1"/>
      <c r="N13" s="1"/>
      <c r="O13" s="1"/>
      <c r="P13" s="1"/>
      <c r="Q13" s="1"/>
      <c r="R13" s="1"/>
      <c r="S13" s="1"/>
      <c r="T13" s="1"/>
      <c r="U13" s="1"/>
      <c r="V13" s="1"/>
      <c r="W13" s="1"/>
      <c r="X13" s="1"/>
      <c r="Y13" s="1"/>
      <c r="Z13" s="1"/>
    </row>
    <row r="14">
      <c r="B14" s="252" t="s">
        <v>206</v>
      </c>
      <c r="C14" s="253">
        <f>SUM('Trésorerie'!C56:N57)-'Comptes de résultats'!C29</f>
        <v>0</v>
      </c>
      <c r="D14" s="253">
        <f>SUM('Trésorerie'!O56:Z57)-'Comptes de résultats'!D29</f>
        <v>0</v>
      </c>
      <c r="E14" s="253">
        <f>SUM('Trésorerie'!AA56:AL57)-'Comptes de résultats'!E29</f>
        <v>0</v>
      </c>
      <c r="F14" s="253">
        <f>SUM('Trésorerie'!AM56:AX57)-'Comptes de résultats'!F29</f>
        <v>0</v>
      </c>
      <c r="G14" s="253">
        <f>SUM('Trésorerie'!AY56:BJ57)-'Comptes de résultats'!G29</f>
        <v>0</v>
      </c>
      <c r="H14" s="17"/>
    </row>
    <row r="15">
      <c r="A15" s="1"/>
      <c r="B15" s="252" t="s">
        <v>207</v>
      </c>
      <c r="C15" s="253">
        <f>SUM('Trésorerie'!C58:N58)</f>
        <v>0</v>
      </c>
      <c r="D15" s="253">
        <f>SUM('Trésorerie'!O58:Z58)</f>
        <v>0</v>
      </c>
      <c r="E15" s="253">
        <f>SUM('Trésorerie'!AA58:AL58)</f>
        <v>0</v>
      </c>
      <c r="F15" s="253">
        <f>SUM('Trésorerie'!AM58:AX58)</f>
        <v>0</v>
      </c>
      <c r="G15" s="253">
        <f>SUM('Trésorerie'!AY58:BJ58)</f>
        <v>0</v>
      </c>
      <c r="H15" s="17"/>
      <c r="I15" s="1"/>
      <c r="J15" s="1"/>
      <c r="K15" s="1"/>
      <c r="L15" s="1"/>
      <c r="M15" s="1"/>
      <c r="N15" s="1"/>
      <c r="O15" s="1"/>
      <c r="P15" s="1"/>
      <c r="Q15" s="1"/>
      <c r="R15" s="1"/>
      <c r="S15" s="1"/>
      <c r="T15" s="1"/>
      <c r="U15" s="1"/>
      <c r="V15" s="1"/>
      <c r="W15" s="1"/>
      <c r="X15" s="1"/>
      <c r="Y15" s="1"/>
      <c r="Z15" s="1"/>
    </row>
    <row r="16">
      <c r="A16" s="1"/>
      <c r="B16" s="252" t="s">
        <v>208</v>
      </c>
      <c r="C16" s="253">
        <f>SUM('Trésorerie'!C63:N63)</f>
        <v>0</v>
      </c>
      <c r="D16" s="253">
        <f>SUM('Trésorerie'!O63:Z63)</f>
        <v>0</v>
      </c>
      <c r="E16" s="253">
        <f>SUM('Trésorerie'!AA63:AL63)</f>
        <v>0</v>
      </c>
      <c r="F16" s="253">
        <f>SUM('Trésorerie'!AM63:AX63)</f>
        <v>0</v>
      </c>
      <c r="G16" s="253">
        <f>SUM('Trésorerie'!AY63:BJ63)</f>
        <v>0</v>
      </c>
      <c r="H16" s="17"/>
      <c r="I16" s="1"/>
      <c r="J16" s="1"/>
      <c r="K16" s="1"/>
      <c r="L16" s="1"/>
      <c r="M16" s="1"/>
      <c r="N16" s="1"/>
      <c r="O16" s="1"/>
      <c r="P16" s="1"/>
      <c r="Q16" s="1"/>
      <c r="R16" s="1"/>
      <c r="S16" s="1"/>
      <c r="T16" s="1"/>
      <c r="U16" s="1"/>
      <c r="V16" s="1"/>
      <c r="W16" s="1"/>
      <c r="X16" s="1"/>
      <c r="Y16" s="1"/>
      <c r="Z16" s="1"/>
    </row>
    <row r="17">
      <c r="A17" s="1"/>
      <c r="B17" s="252" t="s">
        <v>209</v>
      </c>
      <c r="C17" s="253">
        <f>IF(('Comptes de résultats'!C35+'Comptes de résultats'!C25-'Comptes de résultats'!C20)&lt;0,-('Comptes de résultats'!C35+'Comptes de résultats'!C25-'Comptes de résultats'!C20),0)</f>
        <v>93598096.97</v>
      </c>
      <c r="D17" s="253">
        <f>IF(('Comptes de résultats'!D35+'Comptes de résultats'!D25-'Comptes de résultats'!D20)&lt;0,-('Comptes de résultats'!D35+'Comptes de résultats'!D25-'Comptes de résultats'!D20),0)</f>
        <v>197575245</v>
      </c>
      <c r="E17" s="253">
        <f>IF(('Comptes de résultats'!E35+'Comptes de résultats'!E25-'Comptes de résultats'!E20)&lt;0,-('Comptes de résultats'!E35+'Comptes de résultats'!E25-'Comptes de résultats'!E20),0)</f>
        <v>399156597.5</v>
      </c>
      <c r="F17" s="253">
        <f>IF(('Comptes de résultats'!F35+'Comptes de résultats'!F25-'Comptes de résultats'!F20)&lt;0,-('Comptes de résultats'!F35+'Comptes de résultats'!F25-'Comptes de résultats'!F20),0)</f>
        <v>290104352.9</v>
      </c>
      <c r="G17" s="253">
        <f>IF(('Comptes de résultats'!G35+'Comptes de résultats'!G25-'Comptes de résultats'!G20)&lt;0,-('Comptes de résultats'!G35+'Comptes de résultats'!G25-'Comptes de résultats'!G20),0)</f>
        <v>509166602.9</v>
      </c>
      <c r="H17" s="17"/>
      <c r="I17" s="1"/>
      <c r="J17" s="1"/>
      <c r="K17" s="1"/>
      <c r="L17" s="1"/>
      <c r="M17" s="1"/>
      <c r="N17" s="1"/>
      <c r="O17" s="1"/>
      <c r="P17" s="1"/>
      <c r="Q17" s="1"/>
      <c r="R17" s="1"/>
      <c r="S17" s="1"/>
      <c r="T17" s="1"/>
      <c r="U17" s="1"/>
      <c r="V17" s="1"/>
      <c r="W17" s="1"/>
      <c r="X17" s="1"/>
      <c r="Y17" s="1"/>
      <c r="Z17" s="1"/>
    </row>
    <row r="18">
      <c r="B18" s="254" t="s">
        <v>210</v>
      </c>
      <c r="C18" s="245">
        <f t="shared" ref="C18:G18" si="2">SUM(C10:C17)</f>
        <v>100329473.5</v>
      </c>
      <c r="D18" s="245">
        <f t="shared" si="2"/>
        <v>204257665.2</v>
      </c>
      <c r="E18" s="245">
        <f t="shared" si="2"/>
        <v>408814714.9</v>
      </c>
      <c r="F18" s="245">
        <f t="shared" si="2"/>
        <v>291786605.5</v>
      </c>
      <c r="G18" s="245">
        <f t="shared" si="2"/>
        <v>512744102.9</v>
      </c>
      <c r="H18" s="17"/>
    </row>
    <row r="19">
      <c r="B19" s="17"/>
      <c r="C19" s="17"/>
      <c r="D19" s="17"/>
      <c r="E19" s="17"/>
      <c r="F19" s="17"/>
      <c r="G19" s="17"/>
      <c r="H19" s="17"/>
    </row>
    <row r="20">
      <c r="B20" s="255" t="s">
        <v>211</v>
      </c>
      <c r="C20" s="22"/>
      <c r="D20" s="22"/>
      <c r="E20" s="22"/>
      <c r="F20" s="22"/>
      <c r="G20" s="23"/>
      <c r="H20" s="17"/>
    </row>
    <row r="21" ht="15.75" customHeight="1">
      <c r="B21" s="256" t="s">
        <v>131</v>
      </c>
      <c r="C21" s="253">
        <f>SUM('Trésorerie'!C20:N20)</f>
        <v>0</v>
      </c>
      <c r="D21" s="253">
        <f>SUM('Trésorerie'!O20:Z20)</f>
        <v>0</v>
      </c>
      <c r="E21" s="253">
        <f>SUM('Trésorerie'!AA20:AL20)</f>
        <v>0</v>
      </c>
      <c r="F21" s="253">
        <f>SUM('Trésorerie'!AM20:AX20)</f>
        <v>0</v>
      </c>
      <c r="G21" s="253">
        <f>SUM('Trésorerie'!AY20:BJ20)</f>
        <v>0</v>
      </c>
      <c r="H21" s="17"/>
    </row>
    <row r="22" ht="15.75" customHeight="1">
      <c r="A22" s="1"/>
      <c r="B22" s="256" t="s">
        <v>132</v>
      </c>
      <c r="C22" s="253">
        <f>SUM('Trésorerie'!C21:N21)</f>
        <v>0</v>
      </c>
      <c r="D22" s="253">
        <f>SUM('Trésorerie'!O21:Z21)</f>
        <v>0</v>
      </c>
      <c r="E22" s="253">
        <f>SUM('Trésorerie'!AA21:AL21)</f>
        <v>0</v>
      </c>
      <c r="F22" s="253">
        <f>SUM('Trésorerie'!AM21:AX21)</f>
        <v>0</v>
      </c>
      <c r="G22" s="253">
        <f>SUM('Trésorerie'!AY21:BJ21)</f>
        <v>0</v>
      </c>
      <c r="H22" s="17"/>
      <c r="I22" s="1"/>
      <c r="J22" s="1"/>
      <c r="K22" s="1"/>
      <c r="L22" s="1"/>
      <c r="M22" s="1"/>
      <c r="N22" s="1"/>
      <c r="O22" s="1"/>
      <c r="P22" s="1"/>
      <c r="Q22" s="1"/>
      <c r="R22" s="1"/>
      <c r="S22" s="1"/>
      <c r="T22" s="1"/>
      <c r="U22" s="1"/>
      <c r="V22" s="1"/>
      <c r="W22" s="1"/>
      <c r="X22" s="1"/>
      <c r="Y22" s="1"/>
      <c r="Z22" s="1"/>
    </row>
    <row r="23" ht="15.75" customHeight="1">
      <c r="A23" s="1"/>
      <c r="B23" s="256" t="s">
        <v>212</v>
      </c>
      <c r="C23" s="253">
        <f t="shared" ref="C23:G23" si="3">C12</f>
        <v>0</v>
      </c>
      <c r="D23" s="253">
        <f t="shared" si="3"/>
        <v>0</v>
      </c>
      <c r="E23" s="253">
        <f t="shared" si="3"/>
        <v>0</v>
      </c>
      <c r="F23" s="253">
        <f t="shared" si="3"/>
        <v>0</v>
      </c>
      <c r="G23" s="253">
        <f t="shared" si="3"/>
        <v>0</v>
      </c>
      <c r="H23" s="17"/>
      <c r="I23" s="1"/>
      <c r="J23" s="1"/>
      <c r="K23" s="1"/>
      <c r="L23" s="1"/>
      <c r="M23" s="1"/>
      <c r="N23" s="1"/>
      <c r="O23" s="1"/>
      <c r="P23" s="1"/>
      <c r="Q23" s="1"/>
      <c r="R23" s="1"/>
      <c r="S23" s="1"/>
      <c r="T23" s="1"/>
      <c r="U23" s="1"/>
      <c r="V23" s="1"/>
      <c r="W23" s="1"/>
      <c r="X23" s="1"/>
      <c r="Y23" s="1"/>
      <c r="Z23" s="1"/>
    </row>
    <row r="24" ht="15.75" customHeight="1">
      <c r="B24" s="257" t="s">
        <v>213</v>
      </c>
      <c r="C24" s="253">
        <f>SUM('Trésorerie'!C29:N29)</f>
        <v>0</v>
      </c>
      <c r="D24" s="253">
        <f>SUM('Trésorerie'!O29:Z29)</f>
        <v>0</v>
      </c>
      <c r="E24" s="253">
        <f>SUM('Trésorerie'!AA29:AL29)</f>
        <v>0</v>
      </c>
      <c r="F24" s="253">
        <f>SUM('Trésorerie'!AM29:AX29)</f>
        <v>0</v>
      </c>
      <c r="G24" s="253">
        <f>SUM('Trésorerie'!AY29:BJ29)</f>
        <v>0</v>
      </c>
      <c r="H24" s="17"/>
    </row>
    <row r="25" ht="15.75" customHeight="1">
      <c r="A25" s="1"/>
      <c r="B25" s="258" t="s">
        <v>214</v>
      </c>
      <c r="C25" s="259">
        <f t="shared" ref="C25:G25" si="4">SUM(C21:C24)</f>
        <v>0</v>
      </c>
      <c r="D25" s="259">
        <f t="shared" si="4"/>
        <v>0</v>
      </c>
      <c r="E25" s="259">
        <f t="shared" si="4"/>
        <v>0</v>
      </c>
      <c r="F25" s="259">
        <f t="shared" si="4"/>
        <v>0</v>
      </c>
      <c r="G25" s="259">
        <f t="shared" si="4"/>
        <v>0</v>
      </c>
      <c r="H25" s="17"/>
      <c r="I25" s="1"/>
      <c r="J25" s="1"/>
      <c r="K25" s="1"/>
      <c r="L25" s="1"/>
      <c r="M25" s="1"/>
      <c r="N25" s="1"/>
      <c r="O25" s="1"/>
      <c r="P25" s="1"/>
      <c r="Q25" s="1"/>
      <c r="R25" s="1"/>
      <c r="S25" s="1"/>
      <c r="T25" s="1"/>
      <c r="U25" s="1"/>
      <c r="V25" s="1"/>
      <c r="W25" s="1"/>
      <c r="X25" s="1"/>
      <c r="Y25" s="1"/>
      <c r="Z25" s="1"/>
    </row>
    <row r="26" ht="15.75" customHeight="1">
      <c r="A26" s="1"/>
      <c r="B26" s="256" t="s">
        <v>215</v>
      </c>
      <c r="C26" s="253">
        <f>SUM('Trésorerie'!C22:N22)</f>
        <v>0</v>
      </c>
      <c r="D26" s="253">
        <f>SUM('Trésorerie'!O22:Z22)</f>
        <v>0</v>
      </c>
      <c r="E26" s="253">
        <f>SUM('Trésorerie'!AA22:AL22)</f>
        <v>0</v>
      </c>
      <c r="F26" s="253">
        <f>SUM('Trésorerie'!AM22:AX22)</f>
        <v>0</v>
      </c>
      <c r="G26" s="253">
        <f>SUM('Trésorerie'!AY22:BJ22)</f>
        <v>0</v>
      </c>
      <c r="H26" s="17"/>
      <c r="I26" s="1"/>
      <c r="J26" s="1"/>
      <c r="K26" s="1"/>
      <c r="L26" s="1"/>
      <c r="M26" s="1"/>
      <c r="N26" s="1"/>
      <c r="O26" s="1"/>
      <c r="P26" s="1"/>
      <c r="Q26" s="1"/>
      <c r="R26" s="1"/>
      <c r="S26" s="1"/>
      <c r="T26" s="1"/>
      <c r="U26" s="1"/>
      <c r="V26" s="1"/>
      <c r="W26" s="1"/>
      <c r="X26" s="1"/>
      <c r="Y26" s="1"/>
      <c r="Z26" s="1"/>
    </row>
    <row r="27" ht="15.75" customHeight="1">
      <c r="B27" s="256" t="s">
        <v>216</v>
      </c>
      <c r="C27" s="253">
        <f>SUM('Trésorerie'!C23:N23)</f>
        <v>0</v>
      </c>
      <c r="D27" s="253">
        <f>SUM('Trésorerie'!O23:Z23)</f>
        <v>0</v>
      </c>
      <c r="E27" s="253">
        <f>SUM('Trésorerie'!AA23:AL23)</f>
        <v>0</v>
      </c>
      <c r="F27" s="253">
        <f>SUM('Trésorerie'!AM23:AX23)</f>
        <v>0</v>
      </c>
      <c r="G27" s="253">
        <f>SUM('Trésorerie'!AY23:BJ23)</f>
        <v>0</v>
      </c>
      <c r="H27" s="17"/>
    </row>
    <row r="28" ht="15.75" customHeight="1">
      <c r="A28" s="1"/>
      <c r="B28" s="256" t="s">
        <v>217</v>
      </c>
      <c r="C28" s="253">
        <f>SUM('Trésorerie'!C55:N55)</f>
        <v>0</v>
      </c>
      <c r="D28" s="253">
        <f>SUM('Trésorerie'!O55:Z55)</f>
        <v>0</v>
      </c>
      <c r="E28" s="253">
        <f>SUM('Trésorerie'!AA55:AL55)</f>
        <v>0</v>
      </c>
      <c r="F28" s="253">
        <f>SUM('Trésorerie'!AM55:AX55)</f>
        <v>0</v>
      </c>
      <c r="G28" s="253">
        <f>SUM('Trésorerie'!AY55:BJ55)</f>
        <v>0</v>
      </c>
      <c r="H28" s="17"/>
      <c r="I28" s="1"/>
      <c r="J28" s="1"/>
      <c r="K28" s="1"/>
      <c r="L28" s="1"/>
      <c r="M28" s="1"/>
      <c r="N28" s="1"/>
      <c r="O28" s="1"/>
      <c r="P28" s="1"/>
      <c r="Q28" s="1"/>
      <c r="R28" s="1"/>
      <c r="S28" s="1"/>
      <c r="T28" s="1"/>
      <c r="U28" s="1"/>
      <c r="V28" s="1"/>
      <c r="W28" s="1"/>
      <c r="X28" s="1"/>
      <c r="Y28" s="1"/>
      <c r="Z28" s="1"/>
    </row>
    <row r="29" ht="15.75" customHeight="1">
      <c r="A29" s="1"/>
      <c r="B29" s="256" t="s">
        <v>218</v>
      </c>
      <c r="C29" s="253">
        <f>SUM('Trésorerie'!C34:N34)</f>
        <v>0</v>
      </c>
      <c r="D29" s="253">
        <f>SUM('Trésorerie'!O34:Z34)</f>
        <v>0</v>
      </c>
      <c r="E29" s="253">
        <f>SUM('Trésorerie'!AA34:AL34)</f>
        <v>0</v>
      </c>
      <c r="F29" s="253">
        <f>SUM('Trésorerie'!AM34:AX34)</f>
        <v>0</v>
      </c>
      <c r="G29" s="253">
        <f>SUM('Trésorerie'!AY34:BJ34)</f>
        <v>0</v>
      </c>
      <c r="H29" s="17"/>
      <c r="I29" s="1"/>
      <c r="J29" s="1"/>
      <c r="K29" s="1"/>
      <c r="L29" s="1"/>
      <c r="M29" s="1"/>
      <c r="N29" s="1"/>
      <c r="O29" s="1"/>
      <c r="P29" s="1"/>
      <c r="Q29" s="1"/>
      <c r="R29" s="1"/>
      <c r="S29" s="1"/>
      <c r="T29" s="1"/>
      <c r="U29" s="1"/>
      <c r="V29" s="1"/>
      <c r="W29" s="1"/>
      <c r="X29" s="1"/>
      <c r="Y29" s="1"/>
      <c r="Z29" s="1"/>
    </row>
    <row r="30" ht="15.75" customHeight="1">
      <c r="A30" s="1"/>
      <c r="B30" s="256" t="s">
        <v>219</v>
      </c>
      <c r="C30" s="253">
        <f>'Comptes de résultats'!C20</f>
        <v>0</v>
      </c>
      <c r="D30" s="253">
        <f>'Comptes de résultats'!D20</f>
        <v>0</v>
      </c>
      <c r="E30" s="253">
        <f>'Comptes de résultats'!E20</f>
        <v>0</v>
      </c>
      <c r="F30" s="253">
        <f>'Comptes de résultats'!F20</f>
        <v>0</v>
      </c>
      <c r="G30" s="253">
        <f>'Comptes de résultats'!G20</f>
        <v>0</v>
      </c>
      <c r="H30" s="17"/>
      <c r="I30" s="1"/>
      <c r="J30" s="1"/>
      <c r="K30" s="1"/>
      <c r="L30" s="1"/>
      <c r="M30" s="1"/>
      <c r="N30" s="1"/>
      <c r="O30" s="1"/>
      <c r="P30" s="1"/>
      <c r="Q30" s="1"/>
      <c r="R30" s="1"/>
      <c r="S30" s="1"/>
      <c r="T30" s="1"/>
      <c r="U30" s="1"/>
      <c r="V30" s="1"/>
      <c r="W30" s="1"/>
      <c r="X30" s="1"/>
      <c r="Y30" s="1"/>
      <c r="Z30" s="1"/>
    </row>
    <row r="31" ht="15.75" customHeight="1">
      <c r="B31" s="256" t="s">
        <v>220</v>
      </c>
      <c r="C31" s="253">
        <f>IF(('Comptes de résultats'!C35+'Comptes de résultats'!C25-'Comptes de résultats'!C20)&gt;0,'Comptes de résultats'!C35+'Comptes de résultats'!C25-'Comptes de résultats'!C20,0)</f>
        <v>0</v>
      </c>
      <c r="D31" s="253">
        <f>IF(('Comptes de résultats'!D35+'Comptes de résultats'!D25-'Comptes de résultats'!D20)&gt;0,'Comptes de résultats'!D35+'Comptes de résultats'!D25-'Comptes de résultats'!D20,0)</f>
        <v>0</v>
      </c>
      <c r="E31" s="253">
        <f>IF(('Comptes de résultats'!E35+'Comptes de résultats'!E25-'Comptes de résultats'!E20)&gt;0,'Comptes de résultats'!E35+'Comptes de résultats'!E25-'Comptes de résultats'!E20,0)</f>
        <v>0</v>
      </c>
      <c r="F31" s="253">
        <f>IF(('Comptes de résultats'!F35+'Comptes de résultats'!F25-'Comptes de résultats'!F20)&gt;0,'Comptes de résultats'!F35+'Comptes de résultats'!F25-'Comptes de résultats'!F20,0)</f>
        <v>0</v>
      </c>
      <c r="G31" s="253">
        <f>IF(('Comptes de résultats'!G35+'Comptes de résultats'!G25-'Comptes de résultats'!G20)&gt;0,'Comptes de résultats'!G35+'Comptes de résultats'!G25-'Comptes de résultats'!G20,0)</f>
        <v>0</v>
      </c>
      <c r="H31" s="17"/>
    </row>
    <row r="32" ht="15.75" customHeight="1">
      <c r="B32" s="256" t="s">
        <v>221</v>
      </c>
      <c r="C32" s="253">
        <f>'Comptes de résultats'!C34</f>
        <v>0</v>
      </c>
      <c r="D32" s="253">
        <f>'Comptes de résultats'!D34-(SUM('Trésorerie'!O51:Z51)-'Impôts et taxes'!D14)</f>
        <v>-0.0000000004656612873</v>
      </c>
      <c r="E32" s="253">
        <f>'Comptes de résultats'!E34-(SUM('Trésorerie'!AA51:AL51)-'Impôts et taxes'!E14)</f>
        <v>0.0000000009313225746</v>
      </c>
      <c r="F32" s="253">
        <f>'Comptes de résultats'!F34-(SUM('Trésorerie'!AM51:AX51)-'Impôts et taxes'!F14)</f>
        <v>0</v>
      </c>
      <c r="G32" s="253">
        <f>'Comptes de résultats'!G34-(SUM('Trésorerie'!AY51:BJ51)-'Impôts et taxes'!G14)</f>
        <v>0.000000001862645149</v>
      </c>
      <c r="H32" s="17"/>
    </row>
    <row r="33" ht="15.75" customHeight="1">
      <c r="B33" s="258" t="s">
        <v>222</v>
      </c>
      <c r="C33" s="245">
        <f t="shared" ref="C33:G33" si="5">C25+SUM(C26:C32)</f>
        <v>0</v>
      </c>
      <c r="D33" s="245">
        <f t="shared" si="5"/>
        <v>-0.0000000004656612873</v>
      </c>
      <c r="E33" s="245">
        <f t="shared" si="5"/>
        <v>0.0000000009313225746</v>
      </c>
      <c r="F33" s="245">
        <f t="shared" si="5"/>
        <v>0</v>
      </c>
      <c r="G33" s="245">
        <f t="shared" si="5"/>
        <v>0.000000001862645149</v>
      </c>
      <c r="H33" s="17"/>
    </row>
    <row r="34" ht="15.75" customHeight="1">
      <c r="B34" s="17"/>
      <c r="C34" s="17"/>
      <c r="D34" s="17"/>
      <c r="E34" s="17"/>
      <c r="F34" s="17"/>
      <c r="G34" s="17"/>
      <c r="H34" s="17"/>
    </row>
    <row r="35" ht="15.75" customHeight="1">
      <c r="B35" s="252" t="s">
        <v>223</v>
      </c>
      <c r="C35" s="241">
        <f t="shared" ref="C35:G35" si="6">C33-C18</f>
        <v>-100329473.5</v>
      </c>
      <c r="D35" s="241">
        <f t="shared" si="6"/>
        <v>-204257665.2</v>
      </c>
      <c r="E35" s="241">
        <f t="shared" si="6"/>
        <v>-408814714.9</v>
      </c>
      <c r="F35" s="241">
        <f t="shared" si="6"/>
        <v>-291786605.5</v>
      </c>
      <c r="G35" s="241">
        <f t="shared" si="6"/>
        <v>-512744102.9</v>
      </c>
      <c r="H35" s="17"/>
    </row>
    <row r="36" ht="15.75" customHeight="1">
      <c r="B36" s="252" t="s">
        <v>224</v>
      </c>
      <c r="C36" s="241">
        <v>0.0</v>
      </c>
      <c r="D36" s="241">
        <f t="shared" ref="D36:G36" si="7">C37</f>
        <v>-100329473.5</v>
      </c>
      <c r="E36" s="241">
        <f t="shared" si="7"/>
        <v>-304587138.7</v>
      </c>
      <c r="F36" s="241">
        <f t="shared" si="7"/>
        <v>-713401853.6</v>
      </c>
      <c r="G36" s="241">
        <f t="shared" si="7"/>
        <v>-1005188459</v>
      </c>
      <c r="H36" s="17"/>
    </row>
    <row r="37" ht="15.75" customHeight="1">
      <c r="B37" s="260" t="s">
        <v>225</v>
      </c>
      <c r="C37" s="245">
        <f t="shared" ref="C37:G37" si="8">C36+C35</f>
        <v>-100329473.5</v>
      </c>
      <c r="D37" s="245">
        <f t="shared" si="8"/>
        <v>-304587138.7</v>
      </c>
      <c r="E37" s="245">
        <f t="shared" si="8"/>
        <v>-713401853.6</v>
      </c>
      <c r="F37" s="245">
        <f t="shared" si="8"/>
        <v>-1005188459</v>
      </c>
      <c r="G37" s="245">
        <f t="shared" si="8"/>
        <v>-1517932562</v>
      </c>
      <c r="H37" s="17"/>
    </row>
    <row r="38" ht="15.75" customHeight="1">
      <c r="B38" s="17"/>
      <c r="C38" s="17"/>
      <c r="D38" s="17"/>
      <c r="E38" s="17"/>
      <c r="F38" s="17"/>
      <c r="G38" s="17"/>
      <c r="H38" s="1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B3"/>
    <mergeCell ref="B5:G5"/>
    <mergeCell ref="B9:G9"/>
    <mergeCell ref="B20:G20"/>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sheetViews>
  <sheetFormatPr customHeight="1" defaultColWidth="14.43" defaultRowHeight="15.0"/>
  <cols>
    <col customWidth="1" min="1" max="1" width="3.14"/>
    <col customWidth="1" min="2" max="2" width="35.71"/>
    <col customWidth="1" min="3" max="62" width="11.43"/>
    <col customWidth="1" min="63" max="63" width="3.57"/>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116" t="s">
        <v>226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row>
    <row r="3">
      <c r="A3" s="1"/>
      <c r="B3" s="1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row>
    <row r="4">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c r="B5" s="261" t="s">
        <v>227</v>
      </c>
      <c r="C5" s="118"/>
      <c r="D5" s="17"/>
      <c r="E5" s="262"/>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row>
    <row r="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row>
    <row r="7">
      <c r="B7" s="263"/>
      <c r="C7" s="122" t="s">
        <v>77</v>
      </c>
      <c r="D7" s="22"/>
      <c r="E7" s="22"/>
      <c r="F7" s="22"/>
      <c r="G7" s="22"/>
      <c r="H7" s="22"/>
      <c r="I7" s="22"/>
      <c r="J7" s="22"/>
      <c r="K7" s="22"/>
      <c r="L7" s="22"/>
      <c r="M7" s="22"/>
      <c r="N7" s="23"/>
      <c r="O7" s="122" t="s">
        <v>78</v>
      </c>
      <c r="P7" s="22"/>
      <c r="Q7" s="22"/>
      <c r="R7" s="22"/>
      <c r="S7" s="22"/>
      <c r="T7" s="22"/>
      <c r="U7" s="22"/>
      <c r="V7" s="22"/>
      <c r="W7" s="22"/>
      <c r="X7" s="22"/>
      <c r="Y7" s="22"/>
      <c r="Z7" s="23"/>
      <c r="AA7" s="122" t="s">
        <v>79</v>
      </c>
      <c r="AB7" s="22"/>
      <c r="AC7" s="22"/>
      <c r="AD7" s="22"/>
      <c r="AE7" s="22"/>
      <c r="AF7" s="22"/>
      <c r="AG7" s="22"/>
      <c r="AH7" s="22"/>
      <c r="AI7" s="22"/>
      <c r="AJ7" s="22"/>
      <c r="AK7" s="22"/>
      <c r="AL7" s="23"/>
      <c r="AM7" s="122" t="s">
        <v>80</v>
      </c>
      <c r="AN7" s="22"/>
      <c r="AO7" s="22"/>
      <c r="AP7" s="22"/>
      <c r="AQ7" s="22"/>
      <c r="AR7" s="22"/>
      <c r="AS7" s="22"/>
      <c r="AT7" s="22"/>
      <c r="AU7" s="22"/>
      <c r="AV7" s="22"/>
      <c r="AW7" s="22"/>
      <c r="AX7" s="23"/>
      <c r="AY7" s="122" t="s">
        <v>81</v>
      </c>
      <c r="AZ7" s="22"/>
      <c r="BA7" s="22"/>
      <c r="BB7" s="22"/>
      <c r="BC7" s="22"/>
      <c r="BD7" s="22"/>
      <c r="BE7" s="22"/>
      <c r="BF7" s="22"/>
      <c r="BG7" s="22"/>
      <c r="BH7" s="22"/>
      <c r="BI7" s="22"/>
      <c r="BJ7" s="23"/>
      <c r="BK7" s="17"/>
    </row>
    <row r="8">
      <c r="B8" s="139" t="s">
        <v>228</v>
      </c>
      <c r="C8" s="124">
        <f>Config!$C$7</f>
        <v>45505</v>
      </c>
      <c r="D8" s="124">
        <f t="shared" ref="D8:BJ8" si="1">DATE(YEAR(C8),MONTH(C8)+1,DAY(C8))</f>
        <v>45536</v>
      </c>
      <c r="E8" s="124">
        <f t="shared" si="1"/>
        <v>45566</v>
      </c>
      <c r="F8" s="124">
        <f t="shared" si="1"/>
        <v>45597</v>
      </c>
      <c r="G8" s="124">
        <f t="shared" si="1"/>
        <v>45627</v>
      </c>
      <c r="H8" s="124">
        <f t="shared" si="1"/>
        <v>45658</v>
      </c>
      <c r="I8" s="124">
        <f t="shared" si="1"/>
        <v>45689</v>
      </c>
      <c r="J8" s="124">
        <f t="shared" si="1"/>
        <v>45717</v>
      </c>
      <c r="K8" s="124">
        <f t="shared" si="1"/>
        <v>45748</v>
      </c>
      <c r="L8" s="124">
        <f t="shared" si="1"/>
        <v>45778</v>
      </c>
      <c r="M8" s="124">
        <f t="shared" si="1"/>
        <v>45809</v>
      </c>
      <c r="N8" s="124">
        <f t="shared" si="1"/>
        <v>45839</v>
      </c>
      <c r="O8" s="124">
        <f t="shared" si="1"/>
        <v>45870</v>
      </c>
      <c r="P8" s="124">
        <f t="shared" si="1"/>
        <v>45901</v>
      </c>
      <c r="Q8" s="124">
        <f t="shared" si="1"/>
        <v>45931</v>
      </c>
      <c r="R8" s="124">
        <f t="shared" si="1"/>
        <v>45962</v>
      </c>
      <c r="S8" s="124">
        <f t="shared" si="1"/>
        <v>45992</v>
      </c>
      <c r="T8" s="124">
        <f t="shared" si="1"/>
        <v>46023</v>
      </c>
      <c r="U8" s="124">
        <f t="shared" si="1"/>
        <v>46054</v>
      </c>
      <c r="V8" s="124">
        <f t="shared" si="1"/>
        <v>46082</v>
      </c>
      <c r="W8" s="124">
        <f t="shared" si="1"/>
        <v>46113</v>
      </c>
      <c r="X8" s="124">
        <f t="shared" si="1"/>
        <v>46143</v>
      </c>
      <c r="Y8" s="124">
        <f t="shared" si="1"/>
        <v>46174</v>
      </c>
      <c r="Z8" s="124">
        <f t="shared" si="1"/>
        <v>46204</v>
      </c>
      <c r="AA8" s="124">
        <f t="shared" si="1"/>
        <v>46235</v>
      </c>
      <c r="AB8" s="124">
        <f t="shared" si="1"/>
        <v>46266</v>
      </c>
      <c r="AC8" s="124">
        <f t="shared" si="1"/>
        <v>46296</v>
      </c>
      <c r="AD8" s="124">
        <f t="shared" si="1"/>
        <v>46327</v>
      </c>
      <c r="AE8" s="124">
        <f t="shared" si="1"/>
        <v>46357</v>
      </c>
      <c r="AF8" s="124">
        <f t="shared" si="1"/>
        <v>46388</v>
      </c>
      <c r="AG8" s="124">
        <f t="shared" si="1"/>
        <v>46419</v>
      </c>
      <c r="AH8" s="124">
        <f t="shared" si="1"/>
        <v>46447</v>
      </c>
      <c r="AI8" s="124">
        <f t="shared" si="1"/>
        <v>46478</v>
      </c>
      <c r="AJ8" s="124">
        <f t="shared" si="1"/>
        <v>46508</v>
      </c>
      <c r="AK8" s="124">
        <f t="shared" si="1"/>
        <v>46539</v>
      </c>
      <c r="AL8" s="124">
        <f t="shared" si="1"/>
        <v>46569</v>
      </c>
      <c r="AM8" s="124">
        <f t="shared" si="1"/>
        <v>46600</v>
      </c>
      <c r="AN8" s="124">
        <f t="shared" si="1"/>
        <v>46631</v>
      </c>
      <c r="AO8" s="124">
        <f t="shared" si="1"/>
        <v>46661</v>
      </c>
      <c r="AP8" s="124">
        <f t="shared" si="1"/>
        <v>46692</v>
      </c>
      <c r="AQ8" s="124">
        <f t="shared" si="1"/>
        <v>46722</v>
      </c>
      <c r="AR8" s="124">
        <f t="shared" si="1"/>
        <v>46753</v>
      </c>
      <c r="AS8" s="124">
        <f t="shared" si="1"/>
        <v>46784</v>
      </c>
      <c r="AT8" s="124">
        <f t="shared" si="1"/>
        <v>46813</v>
      </c>
      <c r="AU8" s="124">
        <f t="shared" si="1"/>
        <v>46844</v>
      </c>
      <c r="AV8" s="124">
        <f t="shared" si="1"/>
        <v>46874</v>
      </c>
      <c r="AW8" s="124">
        <f t="shared" si="1"/>
        <v>46905</v>
      </c>
      <c r="AX8" s="124">
        <f t="shared" si="1"/>
        <v>46935</v>
      </c>
      <c r="AY8" s="124">
        <f t="shared" si="1"/>
        <v>46966</v>
      </c>
      <c r="AZ8" s="124">
        <f t="shared" si="1"/>
        <v>46997</v>
      </c>
      <c r="BA8" s="124">
        <f t="shared" si="1"/>
        <v>47027</v>
      </c>
      <c r="BB8" s="124">
        <f t="shared" si="1"/>
        <v>47058</v>
      </c>
      <c r="BC8" s="124">
        <f t="shared" si="1"/>
        <v>47088</v>
      </c>
      <c r="BD8" s="124">
        <f t="shared" si="1"/>
        <v>47119</v>
      </c>
      <c r="BE8" s="124">
        <f t="shared" si="1"/>
        <v>47150</v>
      </c>
      <c r="BF8" s="124">
        <f t="shared" si="1"/>
        <v>47178</v>
      </c>
      <c r="BG8" s="124">
        <f t="shared" si="1"/>
        <v>47209</v>
      </c>
      <c r="BH8" s="124">
        <f t="shared" si="1"/>
        <v>47239</v>
      </c>
      <c r="BI8" s="124">
        <f t="shared" si="1"/>
        <v>47270</v>
      </c>
      <c r="BJ8" s="124">
        <f t="shared" si="1"/>
        <v>47300</v>
      </c>
      <c r="BK8" s="17"/>
    </row>
    <row r="9">
      <c r="B9" s="125" t="str">
        <f>Config!$B$14</f>
        <v> Abonnement Basique</v>
      </c>
      <c r="C9" s="241">
        <f t="array" ref="C9">((Config!$F14*Commandes!C9)+IF(ROUND((C$8-Config!$C$7)/31,0)&gt;=(Config!$D14+Config!$E14),INDEX(Commandes!$C9:$BJ9,,COLUMN(C$8)-COLUMN($C$8)+1-(Config!$D14+Config!$E14)),0)*Config!$G14)*Config!$C14</f>
        <v>0</v>
      </c>
      <c r="D9" s="241">
        <f t="array" ref="D9">((Config!$F14*Commandes!D9)+IF(ROUND((D$8-Config!$C$7)/31,0)&gt;=(Config!$D14+Config!$E14),INDEX(Commandes!$C9:$BJ9,,COLUMN(D$8)-COLUMN($C$8)+1-(Config!$D14+Config!$E14)),0)*Config!$G14)*Config!$C14</f>
        <v>0</v>
      </c>
      <c r="E9" s="241">
        <f t="array" ref="E9">((Config!$F14*Commandes!E9)+IF(ROUND((E$8-Config!$C$7)/31,0)&gt;=(Config!$D14+Config!$E14),INDEX(Commandes!$C9:$BJ9,,COLUMN(E$8)-COLUMN($C$8)+1-(Config!$D14+Config!$E14)),0)*Config!$G14)*Config!$C14</f>
        <v>450000</v>
      </c>
      <c r="F9" s="241">
        <f t="array" ref="F9">((Config!$F14*Commandes!F9)+IF(ROUND((F$8-Config!$C$7)/31,0)&gt;=(Config!$D14+Config!$E14),INDEX(Commandes!$C9:$BJ9,,COLUMN(F$8)-COLUMN($C$8)+1-(Config!$D14+Config!$E14)),0)*Config!$G14)*Config!$C14</f>
        <v>750000</v>
      </c>
      <c r="G9" s="241">
        <f t="array" ref="G9">((Config!$F14*Commandes!G9)+IF(ROUND((G$8-Config!$C$7)/31,0)&gt;=(Config!$D14+Config!$E14),INDEX(Commandes!$C9:$BJ9,,COLUMN(G$8)-COLUMN($C$8)+1-(Config!$D14+Config!$E14)),0)*Config!$G14)*Config!$C14</f>
        <v>1125000</v>
      </c>
      <c r="H9" s="241">
        <f t="array" ref="H9">((Config!$F14*Commandes!H9)+IF(ROUND((H$8-Config!$C$7)/31,0)&gt;=(Config!$D14+Config!$E14),INDEX(Commandes!$C9:$BJ9,,COLUMN(H$8)-COLUMN($C$8)+1-(Config!$D14+Config!$E14)),0)*Config!$G14)*Config!$C14</f>
        <v>1500000</v>
      </c>
      <c r="I9" s="241">
        <f t="array" ref="I9">((Config!$F14*Commandes!I9)+IF(ROUND((I$8-Config!$C$7)/31,0)&gt;=(Config!$D14+Config!$E14),INDEX(Commandes!$C9:$BJ9,,COLUMN(I$8)-COLUMN($C$8)+1-(Config!$D14+Config!$E14)),0)*Config!$G14)*Config!$C14</f>
        <v>1650000</v>
      </c>
      <c r="J9" s="241">
        <f t="array" ref="J9">((Config!$F14*Commandes!J9)+IF(ROUND((J$8-Config!$C$7)/31,0)&gt;=(Config!$D14+Config!$E14),INDEX(Commandes!$C9:$BJ9,,COLUMN(J$8)-COLUMN($C$8)+1-(Config!$D14+Config!$E14)),0)*Config!$G14)*Config!$C14</f>
        <v>1815000</v>
      </c>
      <c r="K9" s="241">
        <f t="array" ref="K9">((Config!$F14*Commandes!K9)+IF(ROUND((K$8-Config!$C$7)/31,0)&gt;=(Config!$D14+Config!$E14),INDEX(Commandes!$C9:$BJ9,,COLUMN(K$8)-COLUMN($C$8)+1-(Config!$D14+Config!$E14)),0)*Config!$G14)*Config!$C14</f>
        <v>1996500</v>
      </c>
      <c r="L9" s="241">
        <f t="array" ref="L9">((Config!$F14*Commandes!L9)+IF(ROUND((L$8-Config!$C$7)/31,0)&gt;=(Config!$D14+Config!$E14),INDEX(Commandes!$C9:$BJ9,,COLUMN(L$8)-COLUMN($C$8)+1-(Config!$D14+Config!$E14)),0)*Config!$G14)*Config!$C14</f>
        <v>2196150</v>
      </c>
      <c r="M9" s="241">
        <f t="array" ref="M9">((Config!$F14*Commandes!M9)+IF(ROUND((M$8-Config!$C$7)/31,0)&gt;=(Config!$D14+Config!$E14),INDEX(Commandes!$C9:$BJ9,,COLUMN(M$8)-COLUMN($C$8)+1-(Config!$D14+Config!$E14)),0)*Config!$G14)*Config!$C14</f>
        <v>2415765</v>
      </c>
      <c r="N9" s="241">
        <f t="array" ref="N9">((Config!$F14*Commandes!N9)+IF(ROUND((N$8-Config!$C$7)/31,0)&gt;=(Config!$D14+Config!$E14),INDEX(Commandes!$C9:$BJ9,,COLUMN(N$8)-COLUMN($C$8)+1-(Config!$D14+Config!$E14)),0)*Config!$G14)*Config!$C14</f>
        <v>2657341.5</v>
      </c>
      <c r="O9" s="241">
        <f t="array" ref="O9">((Config!$F14*Commandes!O9)+IF(ROUND((O$8-Config!$C$7)/31,0)&gt;=(Config!$D14+Config!$E14),INDEX(Commandes!$C9:$BJ9,,COLUMN(O$8)-COLUMN($C$8)+1-(Config!$D14+Config!$E14)),0)*Config!$G14)*Config!$C14</f>
        <v>2923075.65</v>
      </c>
      <c r="P9" s="241">
        <f t="array" ref="P9">((Config!$F14*Commandes!P9)+IF(ROUND((P$8-Config!$C$7)/31,0)&gt;=(Config!$D14+Config!$E14),INDEX(Commandes!$C9:$BJ9,,COLUMN(P$8)-COLUMN($C$8)+1-(Config!$D14+Config!$E14)),0)*Config!$G14)*Config!$C14</f>
        <v>3653844.563</v>
      </c>
      <c r="Q9" s="241">
        <f t="array" ref="Q9">((Config!$F14*Commandes!Q9)+IF(ROUND((Q$8-Config!$C$7)/31,0)&gt;=(Config!$D14+Config!$E14),INDEX(Commandes!$C9:$BJ9,,COLUMN(Q$8)-COLUMN($C$8)+1-(Config!$D14+Config!$E14)),0)*Config!$G14)*Config!$C14</f>
        <v>4567305.703</v>
      </c>
      <c r="R9" s="241">
        <f t="array" ref="R9">((Config!$F14*Commandes!R9)+IF(ROUND((R$8-Config!$C$7)/31,0)&gt;=(Config!$D14+Config!$E14),INDEX(Commandes!$C9:$BJ9,,COLUMN(R$8)-COLUMN($C$8)+1-(Config!$D14+Config!$E14)),0)*Config!$G14)*Config!$C14</f>
        <v>5709132.129</v>
      </c>
      <c r="S9" s="241">
        <f t="array" ref="S9">((Config!$F14*Commandes!S9)+IF(ROUND((S$8-Config!$C$7)/31,0)&gt;=(Config!$D14+Config!$E14),INDEX(Commandes!$C9:$BJ9,,COLUMN(S$8)-COLUMN($C$8)+1-(Config!$D14+Config!$E14)),0)*Config!$G14)*Config!$C14</f>
        <v>7136415.161</v>
      </c>
      <c r="T9" s="241">
        <f t="array" ref="T9">((Config!$F14*Commandes!T9)+IF(ROUND((T$8-Config!$C$7)/31,0)&gt;=(Config!$D14+Config!$E14),INDEX(Commandes!$C9:$BJ9,,COLUMN(T$8)-COLUMN($C$8)+1-(Config!$D14+Config!$E14)),0)*Config!$G14)*Config!$C14</f>
        <v>8920518.951</v>
      </c>
      <c r="U9" s="241">
        <f t="array" ref="U9">((Config!$F14*Commandes!U9)+IF(ROUND((U$8-Config!$C$7)/31,0)&gt;=(Config!$D14+Config!$E14),INDEX(Commandes!$C9:$BJ9,,COLUMN(U$8)-COLUMN($C$8)+1-(Config!$D14+Config!$E14)),0)*Config!$G14)*Config!$C14</f>
        <v>11150648.69</v>
      </c>
      <c r="V9" s="241">
        <f t="array" ref="V9">((Config!$F14*Commandes!V9)+IF(ROUND((V$8-Config!$C$7)/31,0)&gt;=(Config!$D14+Config!$E14),INDEX(Commandes!$C9:$BJ9,,COLUMN(V$8)-COLUMN($C$8)+1-(Config!$D14+Config!$E14)),0)*Config!$G14)*Config!$C14</f>
        <v>13938310.86</v>
      </c>
      <c r="W9" s="241">
        <f t="array" ref="W9">((Config!$F14*Commandes!W9)+IF(ROUND((W$8-Config!$C$7)/31,0)&gt;=(Config!$D14+Config!$E14),INDEX(Commandes!$C9:$BJ9,,COLUMN(W$8)-COLUMN($C$8)+1-(Config!$D14+Config!$E14)),0)*Config!$G14)*Config!$C14</f>
        <v>17422888.58</v>
      </c>
      <c r="X9" s="241">
        <f t="array" ref="X9">((Config!$F14*Commandes!X9)+IF(ROUND((X$8-Config!$C$7)/31,0)&gt;=(Config!$D14+Config!$E14),INDEX(Commandes!$C9:$BJ9,,COLUMN(X$8)-COLUMN($C$8)+1-(Config!$D14+Config!$E14)),0)*Config!$G14)*Config!$C14</f>
        <v>21778610.72</v>
      </c>
      <c r="Y9" s="241">
        <f t="array" ref="Y9">((Config!$F14*Commandes!Y9)+IF(ROUND((Y$8-Config!$C$7)/31,0)&gt;=(Config!$D14+Config!$E14),INDEX(Commandes!$C9:$BJ9,,COLUMN(Y$8)-COLUMN($C$8)+1-(Config!$D14+Config!$E14)),0)*Config!$G14)*Config!$C14</f>
        <v>27223263.4</v>
      </c>
      <c r="Z9" s="241">
        <f t="array" ref="Z9">((Config!$F14*Commandes!Z9)+IF(ROUND((Z$8-Config!$C$7)/31,0)&gt;=(Config!$D14+Config!$E14),INDEX(Commandes!$C9:$BJ9,,COLUMN(Z$8)-COLUMN($C$8)+1-(Config!$D14+Config!$E14)),0)*Config!$G14)*Config!$C14</f>
        <v>34029079.25</v>
      </c>
      <c r="AA9" s="241">
        <f t="array" ref="AA9">((Config!$F14*Commandes!AA9)+IF(ROUND((AA$8-Config!$C$7)/31,0)&gt;=(Config!$D14+Config!$E14),INDEX(Commandes!$C9:$BJ9,,COLUMN(AA$8)-COLUMN($C$8)+1-(Config!$D14+Config!$E14)),0)*Config!$G14)*Config!$C14</f>
        <v>42536349.06</v>
      </c>
      <c r="AB9" s="241">
        <f t="array" ref="AB9">((Config!$F14*Commandes!AB9)+IF(ROUND((AB$8-Config!$C$7)/31,0)&gt;=(Config!$D14+Config!$E14),INDEX(Commandes!$C9:$BJ9,,COLUMN(AB$8)-COLUMN($C$8)+1-(Config!$D14+Config!$E14)),0)*Config!$G14)*Config!$C14</f>
        <v>53170436.33</v>
      </c>
      <c r="AC9" s="241">
        <f t="array" ref="AC9">((Config!$F14*Commandes!AC9)+IF(ROUND((AC$8-Config!$C$7)/31,0)&gt;=(Config!$D14+Config!$E14),INDEX(Commandes!$C9:$BJ9,,COLUMN(AC$8)-COLUMN($C$8)+1-(Config!$D14+Config!$E14)),0)*Config!$G14)*Config!$C14</f>
        <v>66463045.41</v>
      </c>
      <c r="AD9" s="241">
        <f t="array" ref="AD9">((Config!$F14*Commandes!AD9)+IF(ROUND((AD$8-Config!$C$7)/31,0)&gt;=(Config!$D14+Config!$E14),INDEX(Commandes!$C9:$BJ9,,COLUMN(AD$8)-COLUMN($C$8)+1-(Config!$D14+Config!$E14)),0)*Config!$G14)*Config!$C14</f>
        <v>83078806.77</v>
      </c>
      <c r="AE9" s="241">
        <f t="array" ref="AE9">((Config!$F14*Commandes!AE9)+IF(ROUND((AE$8-Config!$C$7)/31,0)&gt;=(Config!$D14+Config!$E14),INDEX(Commandes!$C9:$BJ9,,COLUMN(AE$8)-COLUMN($C$8)+1-(Config!$D14+Config!$E14)),0)*Config!$G14)*Config!$C14</f>
        <v>103848508.5</v>
      </c>
      <c r="AF9" s="241">
        <f t="array" ref="AF9">((Config!$F14*Commandes!AF9)+IF(ROUND((AF$8-Config!$C$7)/31,0)&gt;=(Config!$D14+Config!$E14),INDEX(Commandes!$C9:$BJ9,,COLUMN(AF$8)-COLUMN($C$8)+1-(Config!$D14+Config!$E14)),0)*Config!$G14)*Config!$C14</f>
        <v>129810635.6</v>
      </c>
      <c r="AG9" s="241">
        <f t="array" ref="AG9">((Config!$F14*Commandes!AG9)+IF(ROUND((AG$8-Config!$C$7)/31,0)&gt;=(Config!$D14+Config!$E14),INDEX(Commandes!$C9:$BJ9,,COLUMN(AG$8)-COLUMN($C$8)+1-(Config!$D14+Config!$E14)),0)*Config!$G14)*Config!$C14</f>
        <v>162263294.5</v>
      </c>
      <c r="AH9" s="241">
        <f t="array" ref="AH9">((Config!$F14*Commandes!AH9)+IF(ROUND((AH$8-Config!$C$7)/31,0)&gt;=(Config!$D14+Config!$E14),INDEX(Commandes!$C9:$BJ9,,COLUMN(AH$8)-COLUMN($C$8)+1-(Config!$D14+Config!$E14)),0)*Config!$G14)*Config!$C14</f>
        <v>202829118.1</v>
      </c>
      <c r="AI9" s="241">
        <f t="array" ref="AI9">((Config!$F14*Commandes!AI9)+IF(ROUND((AI$8-Config!$C$7)/31,0)&gt;=(Config!$D14+Config!$E14),INDEX(Commandes!$C9:$BJ9,,COLUMN(AI$8)-COLUMN($C$8)+1-(Config!$D14+Config!$E14)),0)*Config!$G14)*Config!$C14</f>
        <v>253536397.6</v>
      </c>
      <c r="AJ9" s="241">
        <f t="array" ref="AJ9">((Config!$F14*Commandes!AJ9)+IF(ROUND((AJ$8-Config!$C$7)/31,0)&gt;=(Config!$D14+Config!$E14),INDEX(Commandes!$C9:$BJ9,,COLUMN(AJ$8)-COLUMN($C$8)+1-(Config!$D14+Config!$E14)),0)*Config!$G14)*Config!$C14</f>
        <v>316920497</v>
      </c>
      <c r="AK9" s="241">
        <f t="array" ref="AK9">((Config!$F14*Commandes!AK9)+IF(ROUND((AK$8-Config!$C$7)/31,0)&gt;=(Config!$D14+Config!$E14),INDEX(Commandes!$C9:$BJ9,,COLUMN(AK$8)-COLUMN($C$8)+1-(Config!$D14+Config!$E14)),0)*Config!$G14)*Config!$C14</f>
        <v>396150621.3</v>
      </c>
      <c r="AL9" s="241">
        <f t="array" ref="AL9">((Config!$F14*Commandes!AL9)+IF(ROUND((AL$8-Config!$C$7)/31,0)&gt;=(Config!$D14+Config!$E14),INDEX(Commandes!$C9:$BJ9,,COLUMN(AL$8)-COLUMN($C$8)+1-(Config!$D14+Config!$E14)),0)*Config!$G14)*Config!$C14</f>
        <v>150000000</v>
      </c>
      <c r="AM9" s="241">
        <f t="array" ref="AM9">((Config!$F14*Commandes!AM9)+IF(ROUND((AM$8-Config!$C$7)/31,0)&gt;=(Config!$D14+Config!$E14),INDEX(Commandes!$C9:$BJ9,,COLUMN(AM$8)-COLUMN($C$8)+1-(Config!$D14+Config!$E14)),0)*Config!$G14)*Config!$C14</f>
        <v>180000000</v>
      </c>
      <c r="AN9" s="241">
        <f t="array" ref="AN9">((Config!$F14*Commandes!AN9)+IF(ROUND((AN$8-Config!$C$7)/31,0)&gt;=(Config!$D14+Config!$E14),INDEX(Commandes!$C9:$BJ9,,COLUMN(AN$8)-COLUMN($C$8)+1-(Config!$D14+Config!$E14)),0)*Config!$G14)*Config!$C14</f>
        <v>180000000</v>
      </c>
      <c r="AO9" s="241">
        <f t="array" ref="AO9">((Config!$F14*Commandes!AO9)+IF(ROUND((AO$8-Config!$C$7)/31,0)&gt;=(Config!$D14+Config!$E14),INDEX(Commandes!$C9:$BJ9,,COLUMN(AO$8)-COLUMN($C$8)+1-(Config!$D14+Config!$E14)),0)*Config!$G14)*Config!$C14</f>
        <v>180000000</v>
      </c>
      <c r="AP9" s="241">
        <f t="array" ref="AP9">((Config!$F14*Commandes!AP9)+IF(ROUND((AP$8-Config!$C$7)/31,0)&gt;=(Config!$D14+Config!$E14),INDEX(Commandes!$C9:$BJ9,,COLUMN(AP$8)-COLUMN($C$8)+1-(Config!$D14+Config!$E14)),0)*Config!$G14)*Config!$C14</f>
        <v>225000000</v>
      </c>
      <c r="AQ9" s="241">
        <f t="array" ref="AQ9">((Config!$F14*Commandes!AQ9)+IF(ROUND((AQ$8-Config!$C$7)/31,0)&gt;=(Config!$D14+Config!$E14),INDEX(Commandes!$C9:$BJ9,,COLUMN(AQ$8)-COLUMN($C$8)+1-(Config!$D14+Config!$E14)),0)*Config!$G14)*Config!$C14</f>
        <v>225000000</v>
      </c>
      <c r="AR9" s="241">
        <f t="array" ref="AR9">((Config!$F14*Commandes!AR9)+IF(ROUND((AR$8-Config!$C$7)/31,0)&gt;=(Config!$D14+Config!$E14),INDEX(Commandes!$C9:$BJ9,,COLUMN(AR$8)-COLUMN($C$8)+1-(Config!$D14+Config!$E14)),0)*Config!$G14)*Config!$C14</f>
        <v>225000000</v>
      </c>
      <c r="AS9" s="241">
        <f t="array" ref="AS9">((Config!$F14*Commandes!AS9)+IF(ROUND((AS$8-Config!$C$7)/31,0)&gt;=(Config!$D14+Config!$E14),INDEX(Commandes!$C9:$BJ9,,COLUMN(AS$8)-COLUMN($C$8)+1-(Config!$D14+Config!$E14)),0)*Config!$G14)*Config!$C14</f>
        <v>255000000</v>
      </c>
      <c r="AT9" s="241">
        <f t="array" ref="AT9">((Config!$F14*Commandes!AT9)+IF(ROUND((AT$8-Config!$C$7)/31,0)&gt;=(Config!$D14+Config!$E14),INDEX(Commandes!$C9:$BJ9,,COLUMN(AT$8)-COLUMN($C$8)+1-(Config!$D14+Config!$E14)),0)*Config!$G14)*Config!$C14</f>
        <v>255000000</v>
      </c>
      <c r="AU9" s="241">
        <f t="array" ref="AU9">((Config!$F14*Commandes!AU9)+IF(ROUND((AU$8-Config!$C$7)/31,0)&gt;=(Config!$D14+Config!$E14),INDEX(Commandes!$C9:$BJ9,,COLUMN(AU$8)-COLUMN($C$8)+1-(Config!$D14+Config!$E14)),0)*Config!$G14)*Config!$C14</f>
        <v>255000000</v>
      </c>
      <c r="AV9" s="241">
        <f t="array" ref="AV9">((Config!$F14*Commandes!AV9)+IF(ROUND((AV$8-Config!$C$7)/31,0)&gt;=(Config!$D14+Config!$E14),INDEX(Commandes!$C9:$BJ9,,COLUMN(AV$8)-COLUMN($C$8)+1-(Config!$D14+Config!$E14)),0)*Config!$G14)*Config!$C14</f>
        <v>300000000</v>
      </c>
      <c r="AW9" s="241">
        <f t="array" ref="AW9">((Config!$F14*Commandes!AW9)+IF(ROUND((AW$8-Config!$C$7)/31,0)&gt;=(Config!$D14+Config!$E14),INDEX(Commandes!$C9:$BJ9,,COLUMN(AW$8)-COLUMN($C$8)+1-(Config!$D14+Config!$E14)),0)*Config!$G14)*Config!$C14</f>
        <v>300000000</v>
      </c>
      <c r="AX9" s="241">
        <f t="array" ref="AX9">((Config!$F14*Commandes!AX9)+IF(ROUND((AX$8-Config!$C$7)/31,0)&gt;=(Config!$D14+Config!$E14),INDEX(Commandes!$C9:$BJ9,,COLUMN(AX$8)-COLUMN($C$8)+1-(Config!$D14+Config!$E14)),0)*Config!$G14)*Config!$C14</f>
        <v>300000000</v>
      </c>
      <c r="AY9" s="241">
        <f t="array" ref="AY9">((Config!$F14*Commandes!AY9)+IF(ROUND((AY$8-Config!$C$7)/31,0)&gt;=(Config!$D14+Config!$E14),INDEX(Commandes!$C9:$BJ9,,COLUMN(AY$8)-COLUMN($C$8)+1-(Config!$D14+Config!$E14)),0)*Config!$G14)*Config!$C14</f>
        <v>375000000</v>
      </c>
      <c r="AZ9" s="241">
        <f t="array" ref="AZ9">((Config!$F14*Commandes!AZ9)+IF(ROUND((AZ$8-Config!$C$7)/31,0)&gt;=(Config!$D14+Config!$E14),INDEX(Commandes!$C9:$BJ9,,COLUMN(AZ$8)-COLUMN($C$8)+1-(Config!$D14+Config!$E14)),0)*Config!$G14)*Config!$C14</f>
        <v>375000000</v>
      </c>
      <c r="BA9" s="241">
        <f t="array" ref="BA9">((Config!$F14*Commandes!BA9)+IF(ROUND((BA$8-Config!$C$7)/31,0)&gt;=(Config!$D14+Config!$E14),INDEX(Commandes!$C9:$BJ9,,COLUMN(BA$8)-COLUMN($C$8)+1-(Config!$D14+Config!$E14)),0)*Config!$G14)*Config!$C14</f>
        <v>375000000</v>
      </c>
      <c r="BB9" s="241">
        <f t="array" ref="BB9">((Config!$F14*Commandes!BB9)+IF(ROUND((BB$8-Config!$C$7)/31,0)&gt;=(Config!$D14+Config!$E14),INDEX(Commandes!$C9:$BJ9,,COLUMN(BB$8)-COLUMN($C$8)+1-(Config!$D14+Config!$E14)),0)*Config!$G14)*Config!$C14</f>
        <v>375000000</v>
      </c>
      <c r="BC9" s="241">
        <f t="array" ref="BC9">((Config!$F14*Commandes!BC9)+IF(ROUND((BC$8-Config!$C$7)/31,0)&gt;=(Config!$D14+Config!$E14),INDEX(Commandes!$C9:$BJ9,,COLUMN(BC$8)-COLUMN($C$8)+1-(Config!$D14+Config!$E14)),0)*Config!$G14)*Config!$C14</f>
        <v>375000000</v>
      </c>
      <c r="BD9" s="241">
        <f t="array" ref="BD9">((Config!$F14*Commandes!BD9)+IF(ROUND((BD$8-Config!$C$7)/31,0)&gt;=(Config!$D14+Config!$E14),INDEX(Commandes!$C9:$BJ9,,COLUMN(BD$8)-COLUMN($C$8)+1-(Config!$D14+Config!$E14)),0)*Config!$G14)*Config!$C14</f>
        <v>375000000</v>
      </c>
      <c r="BE9" s="241">
        <f t="array" ref="BE9">((Config!$F14*Commandes!BE9)+IF(ROUND((BE$8-Config!$C$7)/31,0)&gt;=(Config!$D14+Config!$E14),INDEX(Commandes!$C9:$BJ9,,COLUMN(BE$8)-COLUMN($C$8)+1-(Config!$D14+Config!$E14)),0)*Config!$G14)*Config!$C14</f>
        <v>450000000</v>
      </c>
      <c r="BF9" s="241">
        <f t="array" ref="BF9">((Config!$F14*Commandes!BF9)+IF(ROUND((BF$8-Config!$C$7)/31,0)&gt;=(Config!$D14+Config!$E14),INDEX(Commandes!$C9:$BJ9,,COLUMN(BF$8)-COLUMN($C$8)+1-(Config!$D14+Config!$E14)),0)*Config!$G14)*Config!$C14</f>
        <v>450000000</v>
      </c>
      <c r="BG9" s="241">
        <f t="array" ref="BG9">((Config!$F14*Commandes!BG9)+IF(ROUND((BG$8-Config!$C$7)/31,0)&gt;=(Config!$D14+Config!$E14),INDEX(Commandes!$C9:$BJ9,,COLUMN(BG$8)-COLUMN($C$8)+1-(Config!$D14+Config!$E14)),0)*Config!$G14)*Config!$C14</f>
        <v>450000000</v>
      </c>
      <c r="BH9" s="241">
        <f t="array" ref="BH9">((Config!$F14*Commandes!BH9)+IF(ROUND((BH$8-Config!$C$7)/31,0)&gt;=(Config!$D14+Config!$E14),INDEX(Commandes!$C9:$BJ9,,COLUMN(BH$8)-COLUMN($C$8)+1-(Config!$D14+Config!$E14)),0)*Config!$G14)*Config!$C14</f>
        <v>450000000</v>
      </c>
      <c r="BI9" s="241">
        <f t="array" ref="BI9">((Config!$F14*Commandes!BI9)+IF(ROUND((BI$8-Config!$C$7)/31,0)&gt;=(Config!$D14+Config!$E14),INDEX(Commandes!$C9:$BJ9,,COLUMN(BI$8)-COLUMN($C$8)+1-(Config!$D14+Config!$E14)),0)*Config!$G14)*Config!$C14</f>
        <v>450000000</v>
      </c>
      <c r="BJ9" s="241">
        <f t="array" ref="BJ9">((Config!$F14*Commandes!BJ9)+IF(ROUND((BJ$8-Config!$C$7)/31,0)&gt;=(Config!$D14+Config!$E14),INDEX(Commandes!$C9:$BJ9,,COLUMN(BJ$8)-COLUMN($C$8)+1-(Config!$D14+Config!$E14)),0)*Config!$G14)*Config!$C14</f>
        <v>450000000</v>
      </c>
      <c r="BK9" s="17"/>
    </row>
    <row r="10">
      <c r="B10" s="125" t="str">
        <f>Config!$B$15</f>
        <v>Abonnement Premium</v>
      </c>
      <c r="C10" s="241">
        <f t="array" ref="C10">((Config!$F15*Commandes!C10)+IF(ROUND((C$8-Config!$C$7)/31,0)&gt;=(Config!$D15+Config!$E15),INDEX(Commandes!$C10:$BJ10,,COLUMN(C$8)-COLUMN($C$8)+1-(Config!$D15+Config!$E15)),0)*Config!$G15)*Config!$C15</f>
        <v>0</v>
      </c>
      <c r="D10" s="241">
        <f t="array" ref="D10">((Config!$F15*Commandes!D10)+IF(ROUND((D$8-Config!$C$7)/31,0)&gt;=(Config!$D15+Config!$E15),INDEX(Commandes!$C10:$BJ10,,COLUMN(D$8)-COLUMN($C$8)+1-(Config!$D15+Config!$E15)),0)*Config!$G15)*Config!$C15</f>
        <v>0</v>
      </c>
      <c r="E10" s="241">
        <f t="array" ref="E10">((Config!$F15*Commandes!E10)+IF(ROUND((E$8-Config!$C$7)/31,0)&gt;=(Config!$D15+Config!$E15),INDEX(Commandes!$C10:$BJ10,,COLUMN(E$8)-COLUMN($C$8)+1-(Config!$D15+Config!$E15)),0)*Config!$G15)*Config!$C15</f>
        <v>1250000</v>
      </c>
      <c r="F10" s="241">
        <f t="array" ref="F10">((Config!$F15*Commandes!F10)+IF(ROUND((F$8-Config!$C$7)/31,0)&gt;=(Config!$D15+Config!$E15),INDEX(Commandes!$C10:$BJ10,,COLUMN(F$8)-COLUMN($C$8)+1-(Config!$D15+Config!$E15)),0)*Config!$G15)*Config!$C15</f>
        <v>2500000</v>
      </c>
      <c r="G10" s="241">
        <f t="array" ref="G10">((Config!$F15*Commandes!G10)+IF(ROUND((G$8-Config!$C$7)/31,0)&gt;=(Config!$D15+Config!$E15),INDEX(Commandes!$C10:$BJ10,,COLUMN(G$8)-COLUMN($C$8)+1-(Config!$D15+Config!$E15)),0)*Config!$G15)*Config!$C15</f>
        <v>5000000</v>
      </c>
      <c r="H10" s="241">
        <f t="array" ref="H10">((Config!$F15*Commandes!H10)+IF(ROUND((H$8-Config!$C$7)/31,0)&gt;=(Config!$D15+Config!$E15),INDEX(Commandes!$C10:$BJ10,,COLUMN(H$8)-COLUMN($C$8)+1-(Config!$D15+Config!$E15)),0)*Config!$G15)*Config!$C15</f>
        <v>12500000</v>
      </c>
      <c r="I10" s="241">
        <f t="array" ref="I10">((Config!$F15*Commandes!I10)+IF(ROUND((I$8-Config!$C$7)/31,0)&gt;=(Config!$D15+Config!$E15),INDEX(Commandes!$C10:$BJ10,,COLUMN(I$8)-COLUMN($C$8)+1-(Config!$D15+Config!$E15)),0)*Config!$G15)*Config!$C15</f>
        <v>20000000</v>
      </c>
      <c r="J10" s="241">
        <f t="array" ref="J10">((Config!$F15*Commandes!J10)+IF(ROUND((J$8-Config!$C$7)/31,0)&gt;=(Config!$D15+Config!$E15),INDEX(Commandes!$C10:$BJ10,,COLUMN(J$8)-COLUMN($C$8)+1-(Config!$D15+Config!$E15)),0)*Config!$G15)*Config!$C15</f>
        <v>25000000</v>
      </c>
      <c r="K10" s="241">
        <f t="array" ref="K10">((Config!$F15*Commandes!K10)+IF(ROUND((K$8-Config!$C$7)/31,0)&gt;=(Config!$D15+Config!$E15),INDEX(Commandes!$C10:$BJ10,,COLUMN(K$8)-COLUMN($C$8)+1-(Config!$D15+Config!$E15)),0)*Config!$G15)*Config!$C15</f>
        <v>30000000</v>
      </c>
      <c r="L10" s="241">
        <f t="array" ref="L10">((Config!$F15*Commandes!L10)+IF(ROUND((L$8-Config!$C$7)/31,0)&gt;=(Config!$D15+Config!$E15),INDEX(Commandes!$C10:$BJ10,,COLUMN(L$8)-COLUMN($C$8)+1-(Config!$D15+Config!$E15)),0)*Config!$G15)*Config!$C15</f>
        <v>30000000</v>
      </c>
      <c r="M10" s="241">
        <f t="array" ref="M10">((Config!$F15*Commandes!M10)+IF(ROUND((M$8-Config!$C$7)/31,0)&gt;=(Config!$D15+Config!$E15),INDEX(Commandes!$C10:$BJ10,,COLUMN(M$8)-COLUMN($C$8)+1-(Config!$D15+Config!$E15)),0)*Config!$G15)*Config!$C15</f>
        <v>37500000</v>
      </c>
      <c r="N10" s="241">
        <f t="array" ref="N10">((Config!$F15*Commandes!N10)+IF(ROUND((N$8-Config!$C$7)/31,0)&gt;=(Config!$D15+Config!$E15),INDEX(Commandes!$C10:$BJ10,,COLUMN(N$8)-COLUMN($C$8)+1-(Config!$D15+Config!$E15)),0)*Config!$G15)*Config!$C15</f>
        <v>37500000</v>
      </c>
      <c r="O10" s="241">
        <f t="array" ref="O10">((Config!$F15*Commandes!O10)+IF(ROUND((O$8-Config!$C$7)/31,0)&gt;=(Config!$D15+Config!$E15),INDEX(Commandes!$C10:$BJ10,,COLUMN(O$8)-COLUMN($C$8)+1-(Config!$D15+Config!$E15)),0)*Config!$G15)*Config!$C15</f>
        <v>50000000</v>
      </c>
      <c r="P10" s="241">
        <f t="array" ref="P10">((Config!$F15*Commandes!P10)+IF(ROUND((P$8-Config!$C$7)/31,0)&gt;=(Config!$D15+Config!$E15),INDEX(Commandes!$C10:$BJ10,,COLUMN(P$8)-COLUMN($C$8)+1-(Config!$D15+Config!$E15)),0)*Config!$G15)*Config!$C15</f>
        <v>55000000</v>
      </c>
      <c r="Q10" s="241">
        <f t="array" ref="Q10">((Config!$F15*Commandes!Q10)+IF(ROUND((Q$8-Config!$C$7)/31,0)&gt;=(Config!$D15+Config!$E15),INDEX(Commandes!$C10:$BJ10,,COLUMN(Q$8)-COLUMN($C$8)+1-(Config!$D15+Config!$E15)),0)*Config!$G15)*Config!$C15</f>
        <v>62500000</v>
      </c>
      <c r="R10" s="241">
        <f t="array" ref="R10">((Config!$F15*Commandes!R10)+IF(ROUND((R$8-Config!$C$7)/31,0)&gt;=(Config!$D15+Config!$E15),INDEX(Commandes!$C10:$BJ10,,COLUMN(R$8)-COLUMN($C$8)+1-(Config!$D15+Config!$E15)),0)*Config!$G15)*Config!$C15</f>
        <v>65000000</v>
      </c>
      <c r="S10" s="241">
        <f t="array" ref="S10">((Config!$F15*Commandes!S10)+IF(ROUND((S$8-Config!$C$7)/31,0)&gt;=(Config!$D15+Config!$E15),INDEX(Commandes!$C10:$BJ10,,COLUMN(S$8)-COLUMN($C$8)+1-(Config!$D15+Config!$E15)),0)*Config!$G15)*Config!$C15</f>
        <v>67500000</v>
      </c>
      <c r="T10" s="241">
        <f t="array" ref="T10">((Config!$F15*Commandes!T10)+IF(ROUND((T$8-Config!$C$7)/31,0)&gt;=(Config!$D15+Config!$E15),INDEX(Commandes!$C10:$BJ10,,COLUMN(T$8)-COLUMN($C$8)+1-(Config!$D15+Config!$E15)),0)*Config!$G15)*Config!$C15</f>
        <v>72500000</v>
      </c>
      <c r="U10" s="241">
        <f t="array" ref="U10">((Config!$F15*Commandes!U10)+IF(ROUND((U$8-Config!$C$7)/31,0)&gt;=(Config!$D15+Config!$E15),INDEX(Commandes!$C10:$BJ10,,COLUMN(U$8)-COLUMN($C$8)+1-(Config!$D15+Config!$E15)),0)*Config!$G15)*Config!$C15</f>
        <v>75000000</v>
      </c>
      <c r="V10" s="241">
        <f t="array" ref="V10">((Config!$F15*Commandes!V10)+IF(ROUND((V$8-Config!$C$7)/31,0)&gt;=(Config!$D15+Config!$E15),INDEX(Commandes!$C10:$BJ10,,COLUMN(V$8)-COLUMN($C$8)+1-(Config!$D15+Config!$E15)),0)*Config!$G15)*Config!$C15</f>
        <v>80000000</v>
      </c>
      <c r="W10" s="241">
        <f t="array" ref="W10">((Config!$F15*Commandes!W10)+IF(ROUND((W$8-Config!$C$7)/31,0)&gt;=(Config!$D15+Config!$E15),INDEX(Commandes!$C10:$BJ10,,COLUMN(W$8)-COLUMN($C$8)+1-(Config!$D15+Config!$E15)),0)*Config!$G15)*Config!$C15</f>
        <v>85000000</v>
      </c>
      <c r="X10" s="241">
        <f t="array" ref="X10">((Config!$F15*Commandes!X10)+IF(ROUND((X$8-Config!$C$7)/31,0)&gt;=(Config!$D15+Config!$E15),INDEX(Commandes!$C10:$BJ10,,COLUMN(X$8)-COLUMN($C$8)+1-(Config!$D15+Config!$E15)),0)*Config!$G15)*Config!$C15</f>
        <v>87500000</v>
      </c>
      <c r="Y10" s="241">
        <f t="array" ref="Y10">((Config!$F15*Commandes!Y10)+IF(ROUND((Y$8-Config!$C$7)/31,0)&gt;=(Config!$D15+Config!$E15),INDEX(Commandes!$C10:$BJ10,,COLUMN(Y$8)-COLUMN($C$8)+1-(Config!$D15+Config!$E15)),0)*Config!$G15)*Config!$C15</f>
        <v>90000000</v>
      </c>
      <c r="Z10" s="241">
        <f t="array" ref="Z10">((Config!$F15*Commandes!Z10)+IF(ROUND((Z$8-Config!$C$7)/31,0)&gt;=(Config!$D15+Config!$E15),INDEX(Commandes!$C10:$BJ10,,COLUMN(Z$8)-COLUMN($C$8)+1-(Config!$D15+Config!$E15)),0)*Config!$G15)*Config!$C15</f>
        <v>93750000</v>
      </c>
      <c r="AA10" s="241">
        <f t="array" ref="AA10">((Config!$F15*Commandes!AA10)+IF(ROUND((AA$8-Config!$C$7)/31,0)&gt;=(Config!$D15+Config!$E15),INDEX(Commandes!$C10:$BJ10,,COLUMN(AA$8)-COLUMN($C$8)+1-(Config!$D15+Config!$E15)),0)*Config!$G15)*Config!$C15</f>
        <v>97500000</v>
      </c>
      <c r="AB10" s="241">
        <f t="array" ref="AB10">((Config!$F15*Commandes!AB10)+IF(ROUND((AB$8-Config!$C$7)/31,0)&gt;=(Config!$D15+Config!$E15),INDEX(Commandes!$C10:$BJ10,,COLUMN(AB$8)-COLUMN($C$8)+1-(Config!$D15+Config!$E15)),0)*Config!$G15)*Config!$C15</f>
        <v>100000000</v>
      </c>
      <c r="AC10" s="241">
        <f t="array" ref="AC10">((Config!$F15*Commandes!AC10)+IF(ROUND((AC$8-Config!$C$7)/31,0)&gt;=(Config!$D15+Config!$E15),INDEX(Commandes!$C10:$BJ10,,COLUMN(AC$8)-COLUMN($C$8)+1-(Config!$D15+Config!$E15)),0)*Config!$G15)*Config!$C15</f>
        <v>100000000</v>
      </c>
      <c r="AD10" s="241">
        <f t="array" ref="AD10">((Config!$F15*Commandes!AD10)+IF(ROUND((AD$8-Config!$C$7)/31,0)&gt;=(Config!$D15+Config!$E15),INDEX(Commandes!$C10:$BJ10,,COLUMN(AD$8)-COLUMN($C$8)+1-(Config!$D15+Config!$E15)),0)*Config!$G15)*Config!$C15</f>
        <v>100000000</v>
      </c>
      <c r="AE10" s="241">
        <f t="array" ref="AE10">((Config!$F15*Commandes!AE10)+IF(ROUND((AE$8-Config!$C$7)/31,0)&gt;=(Config!$D15+Config!$E15),INDEX(Commandes!$C10:$BJ10,,COLUMN(AE$8)-COLUMN($C$8)+1-(Config!$D15+Config!$E15)),0)*Config!$G15)*Config!$C15</f>
        <v>100000000</v>
      </c>
      <c r="AF10" s="241">
        <f t="array" ref="AF10">((Config!$F15*Commandes!AF10)+IF(ROUND((AF$8-Config!$C$7)/31,0)&gt;=(Config!$D15+Config!$E15),INDEX(Commandes!$C10:$BJ10,,COLUMN(AF$8)-COLUMN($C$8)+1-(Config!$D15+Config!$E15)),0)*Config!$G15)*Config!$C15</f>
        <v>100000000</v>
      </c>
      <c r="AG10" s="241">
        <f t="array" ref="AG10">((Config!$F15*Commandes!AG10)+IF(ROUND((AG$8-Config!$C$7)/31,0)&gt;=(Config!$D15+Config!$E15),INDEX(Commandes!$C10:$BJ10,,COLUMN(AG$8)-COLUMN($C$8)+1-(Config!$D15+Config!$E15)),0)*Config!$G15)*Config!$C15</f>
        <v>100000000</v>
      </c>
      <c r="AH10" s="241">
        <f t="array" ref="AH10">((Config!$F15*Commandes!AH10)+IF(ROUND((AH$8-Config!$C$7)/31,0)&gt;=(Config!$D15+Config!$E15),INDEX(Commandes!$C10:$BJ10,,COLUMN(AH$8)-COLUMN($C$8)+1-(Config!$D15+Config!$E15)),0)*Config!$G15)*Config!$C15</f>
        <v>100000000</v>
      </c>
      <c r="AI10" s="241">
        <f t="array" ref="AI10">((Config!$F15*Commandes!AI10)+IF(ROUND((AI$8-Config!$C$7)/31,0)&gt;=(Config!$D15+Config!$E15),INDEX(Commandes!$C10:$BJ10,,COLUMN(AI$8)-COLUMN($C$8)+1-(Config!$D15+Config!$E15)),0)*Config!$G15)*Config!$C15</f>
        <v>100000000</v>
      </c>
      <c r="AJ10" s="241">
        <f t="array" ref="AJ10">((Config!$F15*Commandes!AJ10)+IF(ROUND((AJ$8-Config!$C$7)/31,0)&gt;=(Config!$D15+Config!$E15),INDEX(Commandes!$C10:$BJ10,,COLUMN(AJ$8)-COLUMN($C$8)+1-(Config!$D15+Config!$E15)),0)*Config!$G15)*Config!$C15</f>
        <v>100000000</v>
      </c>
      <c r="AK10" s="241">
        <f t="array" ref="AK10">((Config!$F15*Commandes!AK10)+IF(ROUND((AK$8-Config!$C$7)/31,0)&gt;=(Config!$D15+Config!$E15),INDEX(Commandes!$C10:$BJ10,,COLUMN(AK$8)-COLUMN($C$8)+1-(Config!$D15+Config!$E15)),0)*Config!$G15)*Config!$C15</f>
        <v>100000000</v>
      </c>
      <c r="AL10" s="241">
        <f t="array" ref="AL10">((Config!$F15*Commandes!AL10)+IF(ROUND((AL$8-Config!$C$7)/31,0)&gt;=(Config!$D15+Config!$E15),INDEX(Commandes!$C10:$BJ10,,COLUMN(AL$8)-COLUMN($C$8)+1-(Config!$D15+Config!$E15)),0)*Config!$G15)*Config!$C15</f>
        <v>100000000</v>
      </c>
      <c r="AM10" s="241">
        <f t="array" ref="AM10">((Config!$F15*Commandes!AM10)+IF(ROUND((AM$8-Config!$C$7)/31,0)&gt;=(Config!$D15+Config!$E15),INDEX(Commandes!$C10:$BJ10,,COLUMN(AM$8)-COLUMN($C$8)+1-(Config!$D15+Config!$E15)),0)*Config!$G15)*Config!$C15</f>
        <v>175000000</v>
      </c>
      <c r="AN10" s="241">
        <f t="array" ref="AN10">((Config!$F15*Commandes!AN10)+IF(ROUND((AN$8-Config!$C$7)/31,0)&gt;=(Config!$D15+Config!$E15),INDEX(Commandes!$C10:$BJ10,,COLUMN(AN$8)-COLUMN($C$8)+1-(Config!$D15+Config!$E15)),0)*Config!$G15)*Config!$C15</f>
        <v>175000000</v>
      </c>
      <c r="AO10" s="241">
        <f t="array" ref="AO10">((Config!$F15*Commandes!AO10)+IF(ROUND((AO$8-Config!$C$7)/31,0)&gt;=(Config!$D15+Config!$E15),INDEX(Commandes!$C10:$BJ10,,COLUMN(AO$8)-COLUMN($C$8)+1-(Config!$D15+Config!$E15)),0)*Config!$G15)*Config!$C15</f>
        <v>175000000</v>
      </c>
      <c r="AP10" s="241">
        <f t="array" ref="AP10">((Config!$F15*Commandes!AP10)+IF(ROUND((AP$8-Config!$C$7)/31,0)&gt;=(Config!$D15+Config!$E15),INDEX(Commandes!$C10:$BJ10,,COLUMN(AP$8)-COLUMN($C$8)+1-(Config!$D15+Config!$E15)),0)*Config!$G15)*Config!$C15</f>
        <v>175000000</v>
      </c>
      <c r="AQ10" s="241">
        <f t="array" ref="AQ10">((Config!$F15*Commandes!AQ10)+IF(ROUND((AQ$8-Config!$C$7)/31,0)&gt;=(Config!$D15+Config!$E15),INDEX(Commandes!$C10:$BJ10,,COLUMN(AQ$8)-COLUMN($C$8)+1-(Config!$D15+Config!$E15)),0)*Config!$G15)*Config!$C15</f>
        <v>175000000</v>
      </c>
      <c r="AR10" s="241">
        <f t="array" ref="AR10">((Config!$F15*Commandes!AR10)+IF(ROUND((AR$8-Config!$C$7)/31,0)&gt;=(Config!$D15+Config!$E15),INDEX(Commandes!$C10:$BJ10,,COLUMN(AR$8)-COLUMN($C$8)+1-(Config!$D15+Config!$E15)),0)*Config!$G15)*Config!$C15</f>
        <v>175000000</v>
      </c>
      <c r="AS10" s="241">
        <f t="array" ref="AS10">((Config!$F15*Commandes!AS10)+IF(ROUND((AS$8-Config!$C$7)/31,0)&gt;=(Config!$D15+Config!$E15),INDEX(Commandes!$C10:$BJ10,,COLUMN(AS$8)-COLUMN($C$8)+1-(Config!$D15+Config!$E15)),0)*Config!$G15)*Config!$C15</f>
        <v>250000000</v>
      </c>
      <c r="AT10" s="241">
        <f t="array" ref="AT10">((Config!$F15*Commandes!AT10)+IF(ROUND((AT$8-Config!$C$7)/31,0)&gt;=(Config!$D15+Config!$E15),INDEX(Commandes!$C10:$BJ10,,COLUMN(AT$8)-COLUMN($C$8)+1-(Config!$D15+Config!$E15)),0)*Config!$G15)*Config!$C15</f>
        <v>250000000</v>
      </c>
      <c r="AU10" s="241">
        <f t="array" ref="AU10">((Config!$F15*Commandes!AU10)+IF(ROUND((AU$8-Config!$C$7)/31,0)&gt;=(Config!$D15+Config!$E15),INDEX(Commandes!$C10:$BJ10,,COLUMN(AU$8)-COLUMN($C$8)+1-(Config!$D15+Config!$E15)),0)*Config!$G15)*Config!$C15</f>
        <v>250000000</v>
      </c>
      <c r="AV10" s="241">
        <f t="array" ref="AV10">((Config!$F15*Commandes!AV10)+IF(ROUND((AV$8-Config!$C$7)/31,0)&gt;=(Config!$D15+Config!$E15),INDEX(Commandes!$C10:$BJ10,,COLUMN(AV$8)-COLUMN($C$8)+1-(Config!$D15+Config!$E15)),0)*Config!$G15)*Config!$C15</f>
        <v>250000000</v>
      </c>
      <c r="AW10" s="241">
        <f t="array" ref="AW10">((Config!$F15*Commandes!AW10)+IF(ROUND((AW$8-Config!$C$7)/31,0)&gt;=(Config!$D15+Config!$E15),INDEX(Commandes!$C10:$BJ10,,COLUMN(AW$8)-COLUMN($C$8)+1-(Config!$D15+Config!$E15)),0)*Config!$G15)*Config!$C15</f>
        <v>250000000</v>
      </c>
      <c r="AX10" s="241">
        <f t="array" ref="AX10">((Config!$F15*Commandes!AX10)+IF(ROUND((AX$8-Config!$C$7)/31,0)&gt;=(Config!$D15+Config!$E15),INDEX(Commandes!$C10:$BJ10,,COLUMN(AX$8)-COLUMN($C$8)+1-(Config!$D15+Config!$E15)),0)*Config!$G15)*Config!$C15</f>
        <v>250000000</v>
      </c>
      <c r="AY10" s="241">
        <f t="array" ref="AY10">((Config!$F15*Commandes!AY10)+IF(ROUND((AY$8-Config!$C$7)/31,0)&gt;=(Config!$D15+Config!$E15),INDEX(Commandes!$C10:$BJ10,,COLUMN(AY$8)-COLUMN($C$8)+1-(Config!$D15+Config!$E15)),0)*Config!$G15)*Config!$C15</f>
        <v>375000000</v>
      </c>
      <c r="AZ10" s="241">
        <f t="array" ref="AZ10">((Config!$F15*Commandes!AZ10)+IF(ROUND((AZ$8-Config!$C$7)/31,0)&gt;=(Config!$D15+Config!$E15),INDEX(Commandes!$C10:$BJ10,,COLUMN(AZ$8)-COLUMN($C$8)+1-(Config!$D15+Config!$E15)),0)*Config!$G15)*Config!$C15</f>
        <v>375000000</v>
      </c>
      <c r="BA10" s="241">
        <f t="array" ref="BA10">((Config!$F15*Commandes!BA10)+IF(ROUND((BA$8-Config!$C$7)/31,0)&gt;=(Config!$D15+Config!$E15),INDEX(Commandes!$C10:$BJ10,,COLUMN(BA$8)-COLUMN($C$8)+1-(Config!$D15+Config!$E15)),0)*Config!$G15)*Config!$C15</f>
        <v>375000000</v>
      </c>
      <c r="BB10" s="241">
        <f t="array" ref="BB10">((Config!$F15*Commandes!BB10)+IF(ROUND((BB$8-Config!$C$7)/31,0)&gt;=(Config!$D15+Config!$E15),INDEX(Commandes!$C10:$BJ10,,COLUMN(BB$8)-COLUMN($C$8)+1-(Config!$D15+Config!$E15)),0)*Config!$G15)*Config!$C15</f>
        <v>375000000</v>
      </c>
      <c r="BC10" s="241">
        <f t="array" ref="BC10">((Config!$F15*Commandes!BC10)+IF(ROUND((BC$8-Config!$C$7)/31,0)&gt;=(Config!$D15+Config!$E15),INDEX(Commandes!$C10:$BJ10,,COLUMN(BC$8)-COLUMN($C$8)+1-(Config!$D15+Config!$E15)),0)*Config!$G15)*Config!$C15</f>
        <v>375000000</v>
      </c>
      <c r="BD10" s="241">
        <f t="array" ref="BD10">((Config!$F15*Commandes!BD10)+IF(ROUND((BD$8-Config!$C$7)/31,0)&gt;=(Config!$D15+Config!$E15),INDEX(Commandes!$C10:$BJ10,,COLUMN(BD$8)-COLUMN($C$8)+1-(Config!$D15+Config!$E15)),0)*Config!$G15)*Config!$C15</f>
        <v>375000000</v>
      </c>
      <c r="BE10" s="241">
        <f t="array" ref="BE10">((Config!$F15*Commandes!BE10)+IF(ROUND((BE$8-Config!$C$7)/31,0)&gt;=(Config!$D15+Config!$E15),INDEX(Commandes!$C10:$BJ10,,COLUMN(BE$8)-COLUMN($C$8)+1-(Config!$D15+Config!$E15)),0)*Config!$G15)*Config!$C15</f>
        <v>500000000</v>
      </c>
      <c r="BF10" s="241">
        <f t="array" ref="BF10">((Config!$F15*Commandes!BF10)+IF(ROUND((BF$8-Config!$C$7)/31,0)&gt;=(Config!$D15+Config!$E15),INDEX(Commandes!$C10:$BJ10,,COLUMN(BF$8)-COLUMN($C$8)+1-(Config!$D15+Config!$E15)),0)*Config!$G15)*Config!$C15</f>
        <v>500000000</v>
      </c>
      <c r="BG10" s="241">
        <f t="array" ref="BG10">((Config!$F15*Commandes!BG10)+IF(ROUND((BG$8-Config!$C$7)/31,0)&gt;=(Config!$D15+Config!$E15),INDEX(Commandes!$C10:$BJ10,,COLUMN(BG$8)-COLUMN($C$8)+1-(Config!$D15+Config!$E15)),0)*Config!$G15)*Config!$C15</f>
        <v>500000000</v>
      </c>
      <c r="BH10" s="241">
        <f t="array" ref="BH10">((Config!$F15*Commandes!BH10)+IF(ROUND((BH$8-Config!$C$7)/31,0)&gt;=(Config!$D15+Config!$E15),INDEX(Commandes!$C10:$BJ10,,COLUMN(BH$8)-COLUMN($C$8)+1-(Config!$D15+Config!$E15)),0)*Config!$G15)*Config!$C15</f>
        <v>500000000</v>
      </c>
      <c r="BI10" s="241">
        <f t="array" ref="BI10">((Config!$F15*Commandes!BI10)+IF(ROUND((BI$8-Config!$C$7)/31,0)&gt;=(Config!$D15+Config!$E15),INDEX(Commandes!$C10:$BJ10,,COLUMN(BI$8)-COLUMN($C$8)+1-(Config!$D15+Config!$E15)),0)*Config!$G15)*Config!$C15</f>
        <v>500000000</v>
      </c>
      <c r="BJ10" s="241">
        <f t="array" ref="BJ10">((Config!$F15*Commandes!BJ10)+IF(ROUND((BJ$8-Config!$C$7)/31,0)&gt;=(Config!$D15+Config!$E15),INDEX(Commandes!$C10:$BJ10,,COLUMN(BJ$8)-COLUMN($C$8)+1-(Config!$D15+Config!$E15)),0)*Config!$G15)*Config!$C15</f>
        <v>500000000</v>
      </c>
      <c r="BK10" s="17"/>
    </row>
    <row r="11">
      <c r="B11" s="125" t="str">
        <f>Config!$B$16</f>
        <v>Conseil Personnalisé</v>
      </c>
      <c r="C11" s="241">
        <f t="array" ref="C11">((Config!$F16*Commandes!C11)+IF(ROUND((C$8-Config!$C$7)/31,0)&gt;=(Config!$D16+Config!$E16),INDEX(Commandes!$C11:$BJ11,,COLUMN(C$8)-COLUMN($C$8)+1-(Config!$D16+Config!$E16)),0)*Config!$G16)*Config!$C16</f>
        <v>0</v>
      </c>
      <c r="D11" s="241">
        <f t="array" ref="D11">((Config!$F16*Commandes!D11)+IF(ROUND((D$8-Config!$C$7)/31,0)&gt;=(Config!$D16+Config!$E16),INDEX(Commandes!$C11:$BJ11,,COLUMN(D$8)-COLUMN($C$8)+1-(Config!$D16+Config!$E16)),0)*Config!$G16)*Config!$C16</f>
        <v>0</v>
      </c>
      <c r="E11" s="241">
        <f t="array" ref="E11">((Config!$F16*Commandes!E11)+IF(ROUND((E$8-Config!$C$7)/31,0)&gt;=(Config!$D16+Config!$E16),INDEX(Commandes!$C11:$BJ11,,COLUMN(E$8)-COLUMN($C$8)+1-(Config!$D16+Config!$E16)),0)*Config!$G16)*Config!$C16</f>
        <v>0</v>
      </c>
      <c r="F11" s="241">
        <f t="array" ref="F11">((Config!$F16*Commandes!F11)+IF(ROUND((F$8-Config!$C$7)/31,0)&gt;=(Config!$D16+Config!$E16),INDEX(Commandes!$C11:$BJ11,,COLUMN(F$8)-COLUMN($C$8)+1-(Config!$D16+Config!$E16)),0)*Config!$G16)*Config!$C16</f>
        <v>0</v>
      </c>
      <c r="G11" s="241">
        <f t="array" ref="G11">((Config!$F16*Commandes!G11)+IF(ROUND((G$8-Config!$C$7)/31,0)&gt;=(Config!$D16+Config!$E16),INDEX(Commandes!$C11:$BJ11,,COLUMN(G$8)-COLUMN($C$8)+1-(Config!$D16+Config!$E16)),0)*Config!$G16)*Config!$C16</f>
        <v>0</v>
      </c>
      <c r="H11" s="241">
        <f t="array" ref="H11">((Config!$F16*Commandes!H11)+IF(ROUND((H$8-Config!$C$7)/31,0)&gt;=(Config!$D16+Config!$E16),INDEX(Commandes!$C11:$BJ11,,COLUMN(H$8)-COLUMN($C$8)+1-(Config!$D16+Config!$E16)),0)*Config!$G16)*Config!$C16</f>
        <v>7200000</v>
      </c>
      <c r="I11" s="241">
        <f t="array" ref="I11">((Config!$F16*Commandes!I11)+IF(ROUND((I$8-Config!$C$7)/31,0)&gt;=(Config!$D16+Config!$E16),INDEX(Commandes!$C11:$BJ11,,COLUMN(I$8)-COLUMN($C$8)+1-(Config!$D16+Config!$E16)),0)*Config!$G16)*Config!$C16</f>
        <v>7200000</v>
      </c>
      <c r="J11" s="241">
        <f t="array" ref="J11">((Config!$F16*Commandes!J11)+IF(ROUND((J$8-Config!$C$7)/31,0)&gt;=(Config!$D16+Config!$E16),INDEX(Commandes!$C11:$BJ11,,COLUMN(J$8)-COLUMN($C$8)+1-(Config!$D16+Config!$E16)),0)*Config!$G16)*Config!$C16</f>
        <v>7200000</v>
      </c>
      <c r="K11" s="241">
        <f t="array" ref="K11">((Config!$F16*Commandes!K11)+IF(ROUND((K$8-Config!$C$7)/31,0)&gt;=(Config!$D16+Config!$E16),INDEX(Commandes!$C11:$BJ11,,COLUMN(K$8)-COLUMN($C$8)+1-(Config!$D16+Config!$E16)),0)*Config!$G16)*Config!$C16</f>
        <v>7200000</v>
      </c>
      <c r="L11" s="241">
        <f t="array" ref="L11">((Config!$F16*Commandes!L11)+IF(ROUND((L$8-Config!$C$7)/31,0)&gt;=(Config!$D16+Config!$E16),INDEX(Commandes!$C11:$BJ11,,COLUMN(L$8)-COLUMN($C$8)+1-(Config!$D16+Config!$E16)),0)*Config!$G16)*Config!$C16</f>
        <v>7200000</v>
      </c>
      <c r="M11" s="241">
        <f t="array" ref="M11">((Config!$F16*Commandes!M11)+IF(ROUND((M$8-Config!$C$7)/31,0)&gt;=(Config!$D16+Config!$E16),INDEX(Commandes!$C11:$BJ11,,COLUMN(M$8)-COLUMN($C$8)+1-(Config!$D16+Config!$E16)),0)*Config!$G16)*Config!$C16</f>
        <v>7200000</v>
      </c>
      <c r="N11" s="241">
        <f t="array" ref="N11">((Config!$F16*Commandes!N11)+IF(ROUND((N$8-Config!$C$7)/31,0)&gt;=(Config!$D16+Config!$E16),INDEX(Commandes!$C11:$BJ11,,COLUMN(N$8)-COLUMN($C$8)+1-(Config!$D16+Config!$E16)),0)*Config!$G16)*Config!$C16</f>
        <v>7200000</v>
      </c>
      <c r="O11" s="241">
        <f t="array" ref="O11">((Config!$F16*Commandes!O11)+IF(ROUND((O$8-Config!$C$7)/31,0)&gt;=(Config!$D16+Config!$E16),INDEX(Commandes!$C11:$BJ11,,COLUMN(O$8)-COLUMN($C$8)+1-(Config!$D16+Config!$E16)),0)*Config!$G16)*Config!$C16</f>
        <v>10800000</v>
      </c>
      <c r="P11" s="241">
        <f t="array" ref="P11">((Config!$F16*Commandes!P11)+IF(ROUND((P$8-Config!$C$7)/31,0)&gt;=(Config!$D16+Config!$E16),INDEX(Commandes!$C11:$BJ11,,COLUMN(P$8)-COLUMN($C$8)+1-(Config!$D16+Config!$E16)),0)*Config!$G16)*Config!$C16</f>
        <v>10800000</v>
      </c>
      <c r="Q11" s="241">
        <f t="array" ref="Q11">((Config!$F16*Commandes!Q11)+IF(ROUND((Q$8-Config!$C$7)/31,0)&gt;=(Config!$D16+Config!$E16),INDEX(Commandes!$C11:$BJ11,,COLUMN(Q$8)-COLUMN($C$8)+1-(Config!$D16+Config!$E16)),0)*Config!$G16)*Config!$C16</f>
        <v>10800000</v>
      </c>
      <c r="R11" s="241">
        <f t="array" ref="R11">((Config!$F16*Commandes!R11)+IF(ROUND((R$8-Config!$C$7)/31,0)&gt;=(Config!$D16+Config!$E16),INDEX(Commandes!$C11:$BJ11,,COLUMN(R$8)-COLUMN($C$8)+1-(Config!$D16+Config!$E16)),0)*Config!$G16)*Config!$C16</f>
        <v>10800000</v>
      </c>
      <c r="S11" s="241">
        <f t="array" ref="S11">((Config!$F16*Commandes!S11)+IF(ROUND((S$8-Config!$C$7)/31,0)&gt;=(Config!$D16+Config!$E16),INDEX(Commandes!$C11:$BJ11,,COLUMN(S$8)-COLUMN($C$8)+1-(Config!$D16+Config!$E16)),0)*Config!$G16)*Config!$C16</f>
        <v>10800000</v>
      </c>
      <c r="T11" s="241">
        <f t="array" ref="T11">((Config!$F16*Commandes!T11)+IF(ROUND((T$8-Config!$C$7)/31,0)&gt;=(Config!$D16+Config!$E16),INDEX(Commandes!$C11:$BJ11,,COLUMN(T$8)-COLUMN($C$8)+1-(Config!$D16+Config!$E16)),0)*Config!$G16)*Config!$C16</f>
        <v>10800000</v>
      </c>
      <c r="U11" s="241">
        <f t="array" ref="U11">((Config!$F16*Commandes!U11)+IF(ROUND((U$8-Config!$C$7)/31,0)&gt;=(Config!$D16+Config!$E16),INDEX(Commandes!$C11:$BJ11,,COLUMN(U$8)-COLUMN($C$8)+1-(Config!$D16+Config!$E16)),0)*Config!$G16)*Config!$C16</f>
        <v>10800000</v>
      </c>
      <c r="V11" s="241">
        <f t="array" ref="V11">((Config!$F16*Commandes!V11)+IF(ROUND((V$8-Config!$C$7)/31,0)&gt;=(Config!$D16+Config!$E16),INDEX(Commandes!$C11:$BJ11,,COLUMN(V$8)-COLUMN($C$8)+1-(Config!$D16+Config!$E16)),0)*Config!$G16)*Config!$C16</f>
        <v>10800000</v>
      </c>
      <c r="W11" s="241">
        <f t="array" ref="W11">((Config!$F16*Commandes!W11)+IF(ROUND((W$8-Config!$C$7)/31,0)&gt;=(Config!$D16+Config!$E16),INDEX(Commandes!$C11:$BJ11,,COLUMN(W$8)-COLUMN($C$8)+1-(Config!$D16+Config!$E16)),0)*Config!$G16)*Config!$C16</f>
        <v>10800000</v>
      </c>
      <c r="X11" s="241">
        <f t="array" ref="X11">((Config!$F16*Commandes!X11)+IF(ROUND((X$8-Config!$C$7)/31,0)&gt;=(Config!$D16+Config!$E16),INDEX(Commandes!$C11:$BJ11,,COLUMN(X$8)-COLUMN($C$8)+1-(Config!$D16+Config!$E16)),0)*Config!$G16)*Config!$C16</f>
        <v>10800000</v>
      </c>
      <c r="Y11" s="241">
        <f t="array" ref="Y11">((Config!$F16*Commandes!Y11)+IF(ROUND((Y$8-Config!$C$7)/31,0)&gt;=(Config!$D16+Config!$E16),INDEX(Commandes!$C11:$BJ11,,COLUMN(Y$8)-COLUMN($C$8)+1-(Config!$D16+Config!$E16)),0)*Config!$G16)*Config!$C16</f>
        <v>10800000</v>
      </c>
      <c r="Z11" s="241">
        <f t="array" ref="Z11">((Config!$F16*Commandes!Z11)+IF(ROUND((Z$8-Config!$C$7)/31,0)&gt;=(Config!$D16+Config!$E16),INDEX(Commandes!$C11:$BJ11,,COLUMN(Z$8)-COLUMN($C$8)+1-(Config!$D16+Config!$E16)),0)*Config!$G16)*Config!$C16</f>
        <v>10800000</v>
      </c>
      <c r="AA11" s="241">
        <f t="array" ref="AA11">((Config!$F16*Commandes!AA11)+IF(ROUND((AA$8-Config!$C$7)/31,0)&gt;=(Config!$D16+Config!$E16),INDEX(Commandes!$C11:$BJ11,,COLUMN(AA$8)-COLUMN($C$8)+1-(Config!$D16+Config!$E16)),0)*Config!$G16)*Config!$C16</f>
        <v>18000000</v>
      </c>
      <c r="AB11" s="241">
        <f t="array" ref="AB11">((Config!$F16*Commandes!AB11)+IF(ROUND((AB$8-Config!$C$7)/31,0)&gt;=(Config!$D16+Config!$E16),INDEX(Commandes!$C11:$BJ11,,COLUMN(AB$8)-COLUMN($C$8)+1-(Config!$D16+Config!$E16)),0)*Config!$G16)*Config!$C16</f>
        <v>18000000</v>
      </c>
      <c r="AC11" s="241">
        <f t="array" ref="AC11">((Config!$F16*Commandes!AC11)+IF(ROUND((AC$8-Config!$C$7)/31,0)&gt;=(Config!$D16+Config!$E16),INDEX(Commandes!$C11:$BJ11,,COLUMN(AC$8)-COLUMN($C$8)+1-(Config!$D16+Config!$E16)),0)*Config!$G16)*Config!$C16</f>
        <v>18000000</v>
      </c>
      <c r="AD11" s="241">
        <f t="array" ref="AD11">((Config!$F16*Commandes!AD11)+IF(ROUND((AD$8-Config!$C$7)/31,0)&gt;=(Config!$D16+Config!$E16),INDEX(Commandes!$C11:$BJ11,,COLUMN(AD$8)-COLUMN($C$8)+1-(Config!$D16+Config!$E16)),0)*Config!$G16)*Config!$C16</f>
        <v>18000000</v>
      </c>
      <c r="AE11" s="241">
        <f t="array" ref="AE11">((Config!$F16*Commandes!AE11)+IF(ROUND((AE$8-Config!$C$7)/31,0)&gt;=(Config!$D16+Config!$E16),INDEX(Commandes!$C11:$BJ11,,COLUMN(AE$8)-COLUMN($C$8)+1-(Config!$D16+Config!$E16)),0)*Config!$G16)*Config!$C16</f>
        <v>18000000</v>
      </c>
      <c r="AF11" s="241">
        <f t="array" ref="AF11">((Config!$F16*Commandes!AF11)+IF(ROUND((AF$8-Config!$C$7)/31,0)&gt;=(Config!$D16+Config!$E16),INDEX(Commandes!$C11:$BJ11,,COLUMN(AF$8)-COLUMN($C$8)+1-(Config!$D16+Config!$E16)),0)*Config!$G16)*Config!$C16</f>
        <v>18000000</v>
      </c>
      <c r="AG11" s="241">
        <f t="array" ref="AG11">((Config!$F16*Commandes!AG11)+IF(ROUND((AG$8-Config!$C$7)/31,0)&gt;=(Config!$D16+Config!$E16),INDEX(Commandes!$C11:$BJ11,,COLUMN(AG$8)-COLUMN($C$8)+1-(Config!$D16+Config!$E16)),0)*Config!$G16)*Config!$C16</f>
        <v>18000000</v>
      </c>
      <c r="AH11" s="241">
        <f t="array" ref="AH11">((Config!$F16*Commandes!AH11)+IF(ROUND((AH$8-Config!$C$7)/31,0)&gt;=(Config!$D16+Config!$E16),INDEX(Commandes!$C11:$BJ11,,COLUMN(AH$8)-COLUMN($C$8)+1-(Config!$D16+Config!$E16)),0)*Config!$G16)*Config!$C16</f>
        <v>18000000</v>
      </c>
      <c r="AI11" s="241">
        <f t="array" ref="AI11">((Config!$F16*Commandes!AI11)+IF(ROUND((AI$8-Config!$C$7)/31,0)&gt;=(Config!$D16+Config!$E16),INDEX(Commandes!$C11:$BJ11,,COLUMN(AI$8)-COLUMN($C$8)+1-(Config!$D16+Config!$E16)),0)*Config!$G16)*Config!$C16</f>
        <v>18000000</v>
      </c>
      <c r="AJ11" s="241">
        <f t="array" ref="AJ11">((Config!$F16*Commandes!AJ11)+IF(ROUND((AJ$8-Config!$C$7)/31,0)&gt;=(Config!$D16+Config!$E16),INDEX(Commandes!$C11:$BJ11,,COLUMN(AJ$8)-COLUMN($C$8)+1-(Config!$D16+Config!$E16)),0)*Config!$G16)*Config!$C16</f>
        <v>18000000</v>
      </c>
      <c r="AK11" s="241">
        <f t="array" ref="AK11">((Config!$F16*Commandes!AK11)+IF(ROUND((AK$8-Config!$C$7)/31,0)&gt;=(Config!$D16+Config!$E16),INDEX(Commandes!$C11:$BJ11,,COLUMN(AK$8)-COLUMN($C$8)+1-(Config!$D16+Config!$E16)),0)*Config!$G16)*Config!$C16</f>
        <v>18000000</v>
      </c>
      <c r="AL11" s="241">
        <f t="array" ref="AL11">((Config!$F16*Commandes!AL11)+IF(ROUND((AL$8-Config!$C$7)/31,0)&gt;=(Config!$D16+Config!$E16),INDEX(Commandes!$C11:$BJ11,,COLUMN(AL$8)-COLUMN($C$8)+1-(Config!$D16+Config!$E16)),0)*Config!$G16)*Config!$C16</f>
        <v>18000000</v>
      </c>
      <c r="AM11" s="241">
        <f t="array" ref="AM11">((Config!$F16*Commandes!AM11)+IF(ROUND((AM$8-Config!$C$7)/31,0)&gt;=(Config!$D16+Config!$E16),INDEX(Commandes!$C11:$BJ11,,COLUMN(AM$8)-COLUMN($C$8)+1-(Config!$D16+Config!$E16)),0)*Config!$G16)*Config!$C16</f>
        <v>18000000</v>
      </c>
      <c r="AN11" s="241">
        <f t="array" ref="AN11">((Config!$F16*Commandes!AN11)+IF(ROUND((AN$8-Config!$C$7)/31,0)&gt;=(Config!$D16+Config!$E16),INDEX(Commandes!$C11:$BJ11,,COLUMN(AN$8)-COLUMN($C$8)+1-(Config!$D16+Config!$E16)),0)*Config!$G16)*Config!$C16</f>
        <v>18000000</v>
      </c>
      <c r="AO11" s="241">
        <f t="array" ref="AO11">((Config!$F16*Commandes!AO11)+IF(ROUND((AO$8-Config!$C$7)/31,0)&gt;=(Config!$D16+Config!$E16),INDEX(Commandes!$C11:$BJ11,,COLUMN(AO$8)-COLUMN($C$8)+1-(Config!$D16+Config!$E16)),0)*Config!$G16)*Config!$C16</f>
        <v>18000000</v>
      </c>
      <c r="AP11" s="241">
        <f t="array" ref="AP11">((Config!$F16*Commandes!AP11)+IF(ROUND((AP$8-Config!$C$7)/31,0)&gt;=(Config!$D16+Config!$E16),INDEX(Commandes!$C11:$BJ11,,COLUMN(AP$8)-COLUMN($C$8)+1-(Config!$D16+Config!$E16)),0)*Config!$G16)*Config!$C16</f>
        <v>18000000</v>
      </c>
      <c r="AQ11" s="241">
        <f t="array" ref="AQ11">((Config!$F16*Commandes!AQ11)+IF(ROUND((AQ$8-Config!$C$7)/31,0)&gt;=(Config!$D16+Config!$E16),INDEX(Commandes!$C11:$BJ11,,COLUMN(AQ$8)-COLUMN($C$8)+1-(Config!$D16+Config!$E16)),0)*Config!$G16)*Config!$C16</f>
        <v>18000000</v>
      </c>
      <c r="AR11" s="241">
        <f t="array" ref="AR11">((Config!$F16*Commandes!AR11)+IF(ROUND((AR$8-Config!$C$7)/31,0)&gt;=(Config!$D16+Config!$E16),INDEX(Commandes!$C11:$BJ11,,COLUMN(AR$8)-COLUMN($C$8)+1-(Config!$D16+Config!$E16)),0)*Config!$G16)*Config!$C16</f>
        <v>18000000</v>
      </c>
      <c r="AS11" s="241">
        <f t="array" ref="AS11">((Config!$F16*Commandes!AS11)+IF(ROUND((AS$8-Config!$C$7)/31,0)&gt;=(Config!$D16+Config!$E16),INDEX(Commandes!$C11:$BJ11,,COLUMN(AS$8)-COLUMN($C$8)+1-(Config!$D16+Config!$E16)),0)*Config!$G16)*Config!$C16</f>
        <v>18000000</v>
      </c>
      <c r="AT11" s="241">
        <f t="array" ref="AT11">((Config!$F16*Commandes!AT11)+IF(ROUND((AT$8-Config!$C$7)/31,0)&gt;=(Config!$D16+Config!$E16),INDEX(Commandes!$C11:$BJ11,,COLUMN(AT$8)-COLUMN($C$8)+1-(Config!$D16+Config!$E16)),0)*Config!$G16)*Config!$C16</f>
        <v>18000000</v>
      </c>
      <c r="AU11" s="241">
        <f t="array" ref="AU11">((Config!$F16*Commandes!AU11)+IF(ROUND((AU$8-Config!$C$7)/31,0)&gt;=(Config!$D16+Config!$E16),INDEX(Commandes!$C11:$BJ11,,COLUMN(AU$8)-COLUMN($C$8)+1-(Config!$D16+Config!$E16)),0)*Config!$G16)*Config!$C16</f>
        <v>18000000</v>
      </c>
      <c r="AV11" s="241">
        <f t="array" ref="AV11">((Config!$F16*Commandes!AV11)+IF(ROUND((AV$8-Config!$C$7)/31,0)&gt;=(Config!$D16+Config!$E16),INDEX(Commandes!$C11:$BJ11,,COLUMN(AV$8)-COLUMN($C$8)+1-(Config!$D16+Config!$E16)),0)*Config!$G16)*Config!$C16</f>
        <v>18000000</v>
      </c>
      <c r="AW11" s="241">
        <f t="array" ref="AW11">((Config!$F16*Commandes!AW11)+IF(ROUND((AW$8-Config!$C$7)/31,0)&gt;=(Config!$D16+Config!$E16),INDEX(Commandes!$C11:$BJ11,,COLUMN(AW$8)-COLUMN($C$8)+1-(Config!$D16+Config!$E16)),0)*Config!$G16)*Config!$C16</f>
        <v>18000000</v>
      </c>
      <c r="AX11" s="241">
        <f t="array" ref="AX11">((Config!$F16*Commandes!AX11)+IF(ROUND((AX$8-Config!$C$7)/31,0)&gt;=(Config!$D16+Config!$E16),INDEX(Commandes!$C11:$BJ11,,COLUMN(AX$8)-COLUMN($C$8)+1-(Config!$D16+Config!$E16)),0)*Config!$G16)*Config!$C16</f>
        <v>18000000</v>
      </c>
      <c r="AY11" s="241">
        <f t="array" ref="AY11">((Config!$F16*Commandes!AY11)+IF(ROUND((AY$8-Config!$C$7)/31,0)&gt;=(Config!$D16+Config!$E16),INDEX(Commandes!$C11:$BJ11,,COLUMN(AY$8)-COLUMN($C$8)+1-(Config!$D16+Config!$E16)),0)*Config!$G16)*Config!$C16</f>
        <v>18000000</v>
      </c>
      <c r="AZ11" s="241">
        <f t="array" ref="AZ11">((Config!$F16*Commandes!AZ11)+IF(ROUND((AZ$8-Config!$C$7)/31,0)&gt;=(Config!$D16+Config!$E16),INDEX(Commandes!$C11:$BJ11,,COLUMN(AZ$8)-COLUMN($C$8)+1-(Config!$D16+Config!$E16)),0)*Config!$G16)*Config!$C16</f>
        <v>18000000</v>
      </c>
      <c r="BA11" s="241">
        <f t="array" ref="BA11">((Config!$F16*Commandes!BA11)+IF(ROUND((BA$8-Config!$C$7)/31,0)&gt;=(Config!$D16+Config!$E16),INDEX(Commandes!$C11:$BJ11,,COLUMN(BA$8)-COLUMN($C$8)+1-(Config!$D16+Config!$E16)),0)*Config!$G16)*Config!$C16</f>
        <v>18000000</v>
      </c>
      <c r="BB11" s="241">
        <f t="array" ref="BB11">((Config!$F16*Commandes!BB11)+IF(ROUND((BB$8-Config!$C$7)/31,0)&gt;=(Config!$D16+Config!$E16),INDEX(Commandes!$C11:$BJ11,,COLUMN(BB$8)-COLUMN($C$8)+1-(Config!$D16+Config!$E16)),0)*Config!$G16)*Config!$C16</f>
        <v>18000000</v>
      </c>
      <c r="BC11" s="241">
        <f t="array" ref="BC11">((Config!$F16*Commandes!BC11)+IF(ROUND((BC$8-Config!$C$7)/31,0)&gt;=(Config!$D16+Config!$E16),INDEX(Commandes!$C11:$BJ11,,COLUMN(BC$8)-COLUMN($C$8)+1-(Config!$D16+Config!$E16)),0)*Config!$G16)*Config!$C16</f>
        <v>18000000</v>
      </c>
      <c r="BD11" s="241">
        <f t="array" ref="BD11">((Config!$F16*Commandes!BD11)+IF(ROUND((BD$8-Config!$C$7)/31,0)&gt;=(Config!$D16+Config!$E16),INDEX(Commandes!$C11:$BJ11,,COLUMN(BD$8)-COLUMN($C$8)+1-(Config!$D16+Config!$E16)),0)*Config!$G16)*Config!$C16</f>
        <v>18000000</v>
      </c>
      <c r="BE11" s="241">
        <f t="array" ref="BE11">((Config!$F16*Commandes!BE11)+IF(ROUND((BE$8-Config!$C$7)/31,0)&gt;=(Config!$D16+Config!$E16),INDEX(Commandes!$C11:$BJ11,,COLUMN(BE$8)-COLUMN($C$8)+1-(Config!$D16+Config!$E16)),0)*Config!$G16)*Config!$C16</f>
        <v>18000000</v>
      </c>
      <c r="BF11" s="241">
        <f t="array" ref="BF11">((Config!$F16*Commandes!BF11)+IF(ROUND((BF$8-Config!$C$7)/31,0)&gt;=(Config!$D16+Config!$E16),INDEX(Commandes!$C11:$BJ11,,COLUMN(BF$8)-COLUMN($C$8)+1-(Config!$D16+Config!$E16)),0)*Config!$G16)*Config!$C16</f>
        <v>18000000</v>
      </c>
      <c r="BG11" s="241">
        <f t="array" ref="BG11">((Config!$F16*Commandes!BG11)+IF(ROUND((BG$8-Config!$C$7)/31,0)&gt;=(Config!$D16+Config!$E16),INDEX(Commandes!$C11:$BJ11,,COLUMN(BG$8)-COLUMN($C$8)+1-(Config!$D16+Config!$E16)),0)*Config!$G16)*Config!$C16</f>
        <v>18000000</v>
      </c>
      <c r="BH11" s="241">
        <f t="array" ref="BH11">((Config!$F16*Commandes!BH11)+IF(ROUND((BH$8-Config!$C$7)/31,0)&gt;=(Config!$D16+Config!$E16),INDEX(Commandes!$C11:$BJ11,,COLUMN(BH$8)-COLUMN($C$8)+1-(Config!$D16+Config!$E16)),0)*Config!$G16)*Config!$C16</f>
        <v>18000000</v>
      </c>
      <c r="BI11" s="241">
        <f t="array" ref="BI11">((Config!$F16*Commandes!BI11)+IF(ROUND((BI$8-Config!$C$7)/31,0)&gt;=(Config!$D16+Config!$E16),INDEX(Commandes!$C11:$BJ11,,COLUMN(BI$8)-COLUMN($C$8)+1-(Config!$D16+Config!$E16)),0)*Config!$G16)*Config!$C16</f>
        <v>18000000</v>
      </c>
      <c r="BJ11" s="241">
        <f t="array" ref="BJ11">((Config!$F16*Commandes!BJ11)+IF(ROUND((BJ$8-Config!$C$7)/31,0)&gt;=(Config!$D16+Config!$E16),INDEX(Commandes!$C11:$BJ11,,COLUMN(BJ$8)-COLUMN($C$8)+1-(Config!$D16+Config!$E16)),0)*Config!$G16)*Config!$C16</f>
        <v>18000000</v>
      </c>
      <c r="BK11" s="17"/>
    </row>
    <row r="12">
      <c r="B12" s="125" t="str">
        <f>Config!$B$17</f>
        <v>Plateforme de Marché en Ligne</v>
      </c>
      <c r="C12" s="241">
        <f t="array" ref="C12">((Config!$F17*Commandes!C12)+IF(ROUND((C$8-Config!$C$7)/31,0)&gt;=(Config!$D17+Config!$E17),INDEX(Commandes!$C12:$BJ12,,COLUMN(C$8)-COLUMN($C$8)+1-(Config!$D17+Config!$E17)),0)*Config!$G17)*Config!$C17</f>
        <v>0</v>
      </c>
      <c r="D12" s="241">
        <f t="array" ref="D12">((Config!$F17*Commandes!D12)+IF(ROUND((D$8-Config!$C$7)/31,0)&gt;=(Config!$D17+Config!$E17),INDEX(Commandes!$C12:$BJ12,,COLUMN(D$8)-COLUMN($C$8)+1-(Config!$D17+Config!$E17)),0)*Config!$G17)*Config!$C17</f>
        <v>0</v>
      </c>
      <c r="E12" s="241">
        <f t="array" ref="E12">((Config!$F17*Commandes!E12)+IF(ROUND((E$8-Config!$C$7)/31,0)&gt;=(Config!$D17+Config!$E17),INDEX(Commandes!$C12:$BJ12,,COLUMN(E$8)-COLUMN($C$8)+1-(Config!$D17+Config!$E17)),0)*Config!$G17)*Config!$C17</f>
        <v>0</v>
      </c>
      <c r="F12" s="241">
        <f t="array" ref="F12">((Config!$F17*Commandes!F12)+IF(ROUND((F$8-Config!$C$7)/31,0)&gt;=(Config!$D17+Config!$E17),INDEX(Commandes!$C12:$BJ12,,COLUMN(F$8)-COLUMN($C$8)+1-(Config!$D17+Config!$E17)),0)*Config!$G17)*Config!$C17</f>
        <v>0</v>
      </c>
      <c r="G12" s="241">
        <f t="array" ref="G12">((Config!$F17*Commandes!G12)+IF(ROUND((G$8-Config!$C$7)/31,0)&gt;=(Config!$D17+Config!$E17),INDEX(Commandes!$C12:$BJ12,,COLUMN(G$8)-COLUMN($C$8)+1-(Config!$D17+Config!$E17)),0)*Config!$G17)*Config!$C17</f>
        <v>0</v>
      </c>
      <c r="H12" s="241">
        <f t="array" ref="H12">((Config!$F17*Commandes!H12)+IF(ROUND((H$8-Config!$C$7)/31,0)&gt;=(Config!$D17+Config!$E17),INDEX(Commandes!$C12:$BJ12,,COLUMN(H$8)-COLUMN($C$8)+1-(Config!$D17+Config!$E17)),0)*Config!$G17)*Config!$C17</f>
        <v>0</v>
      </c>
      <c r="I12" s="241">
        <f t="array" ref="I12">((Config!$F17*Commandes!I12)+IF(ROUND((I$8-Config!$C$7)/31,0)&gt;=(Config!$D17+Config!$E17),INDEX(Commandes!$C12:$BJ12,,COLUMN(I$8)-COLUMN($C$8)+1-(Config!$D17+Config!$E17)),0)*Config!$G17)*Config!$C17</f>
        <v>0</v>
      </c>
      <c r="J12" s="241">
        <f t="array" ref="J12">((Config!$F17*Commandes!J12)+IF(ROUND((J$8-Config!$C$7)/31,0)&gt;=(Config!$D17+Config!$E17),INDEX(Commandes!$C12:$BJ12,,COLUMN(J$8)-COLUMN($C$8)+1-(Config!$D17+Config!$E17)),0)*Config!$G17)*Config!$C17</f>
        <v>0</v>
      </c>
      <c r="K12" s="241">
        <f t="array" ref="K12">((Config!$F17*Commandes!K12)+IF(ROUND((K$8-Config!$C$7)/31,0)&gt;=(Config!$D17+Config!$E17),INDEX(Commandes!$C12:$BJ12,,COLUMN(K$8)-COLUMN($C$8)+1-(Config!$D17+Config!$E17)),0)*Config!$G17)*Config!$C17</f>
        <v>0</v>
      </c>
      <c r="L12" s="241">
        <f t="array" ref="L12">((Config!$F17*Commandes!L12)+IF(ROUND((L$8-Config!$C$7)/31,0)&gt;=(Config!$D17+Config!$E17),INDEX(Commandes!$C12:$BJ12,,COLUMN(L$8)-COLUMN($C$8)+1-(Config!$D17+Config!$E17)),0)*Config!$G17)*Config!$C17</f>
        <v>0</v>
      </c>
      <c r="M12" s="241">
        <f t="array" ref="M12">((Config!$F17*Commandes!M12)+IF(ROUND((M$8-Config!$C$7)/31,0)&gt;=(Config!$D17+Config!$E17),INDEX(Commandes!$C12:$BJ12,,COLUMN(M$8)-COLUMN($C$8)+1-(Config!$D17+Config!$E17)),0)*Config!$G17)*Config!$C17</f>
        <v>0</v>
      </c>
      <c r="N12" s="241">
        <f t="array" ref="N12">((Config!$F17*Commandes!N12)+IF(ROUND((N$8-Config!$C$7)/31,0)&gt;=(Config!$D17+Config!$E17),INDEX(Commandes!$C12:$BJ12,,COLUMN(N$8)-COLUMN($C$8)+1-(Config!$D17+Config!$E17)),0)*Config!$G17)*Config!$C17</f>
        <v>0</v>
      </c>
      <c r="O12" s="241">
        <f t="array" ref="O12">((Config!$F17*Commandes!O12)+IF(ROUND((O$8-Config!$C$7)/31,0)&gt;=(Config!$D17+Config!$E17),INDEX(Commandes!$C12:$BJ12,,COLUMN(O$8)-COLUMN($C$8)+1-(Config!$D17+Config!$E17)),0)*Config!$G17)*Config!$C17</f>
        <v>0</v>
      </c>
      <c r="P12" s="241">
        <f t="array" ref="P12">((Config!$F17*Commandes!P12)+IF(ROUND((P$8-Config!$C$7)/31,0)&gt;=(Config!$D17+Config!$E17),INDEX(Commandes!$C12:$BJ12,,COLUMN(P$8)-COLUMN($C$8)+1-(Config!$D17+Config!$E17)),0)*Config!$G17)*Config!$C17</f>
        <v>0</v>
      </c>
      <c r="Q12" s="241">
        <f t="array" ref="Q12">((Config!$F17*Commandes!Q12)+IF(ROUND((Q$8-Config!$C$7)/31,0)&gt;=(Config!$D17+Config!$E17),INDEX(Commandes!$C12:$BJ12,,COLUMN(Q$8)-COLUMN($C$8)+1-(Config!$D17+Config!$E17)),0)*Config!$G17)*Config!$C17</f>
        <v>0</v>
      </c>
      <c r="R12" s="241">
        <f t="array" ref="R12">((Config!$F17*Commandes!R12)+IF(ROUND((R$8-Config!$C$7)/31,0)&gt;=(Config!$D17+Config!$E17),INDEX(Commandes!$C12:$BJ12,,COLUMN(R$8)-COLUMN($C$8)+1-(Config!$D17+Config!$E17)),0)*Config!$G17)*Config!$C17</f>
        <v>0</v>
      </c>
      <c r="S12" s="241">
        <f t="array" ref="S12">((Config!$F17*Commandes!S12)+IF(ROUND((S$8-Config!$C$7)/31,0)&gt;=(Config!$D17+Config!$E17),INDEX(Commandes!$C12:$BJ12,,COLUMN(S$8)-COLUMN($C$8)+1-(Config!$D17+Config!$E17)),0)*Config!$G17)*Config!$C17</f>
        <v>0</v>
      </c>
      <c r="T12" s="241">
        <f t="array" ref="T12">((Config!$F17*Commandes!T12)+IF(ROUND((T$8-Config!$C$7)/31,0)&gt;=(Config!$D17+Config!$E17),INDEX(Commandes!$C12:$BJ12,,COLUMN(T$8)-COLUMN($C$8)+1-(Config!$D17+Config!$E17)),0)*Config!$G17)*Config!$C17</f>
        <v>0</v>
      </c>
      <c r="U12" s="241">
        <f t="array" ref="U12">((Config!$F17*Commandes!U12)+IF(ROUND((U$8-Config!$C$7)/31,0)&gt;=(Config!$D17+Config!$E17),INDEX(Commandes!$C12:$BJ12,,COLUMN(U$8)-COLUMN($C$8)+1-(Config!$D17+Config!$E17)),0)*Config!$G17)*Config!$C17</f>
        <v>0</v>
      </c>
      <c r="V12" s="241">
        <f t="array" ref="V12">((Config!$F17*Commandes!V12)+IF(ROUND((V$8-Config!$C$7)/31,0)&gt;=(Config!$D17+Config!$E17),INDEX(Commandes!$C12:$BJ12,,COLUMN(V$8)-COLUMN($C$8)+1-(Config!$D17+Config!$E17)),0)*Config!$G17)*Config!$C17</f>
        <v>0</v>
      </c>
      <c r="W12" s="241">
        <f t="array" ref="W12">((Config!$F17*Commandes!W12)+IF(ROUND((W$8-Config!$C$7)/31,0)&gt;=(Config!$D17+Config!$E17),INDEX(Commandes!$C12:$BJ12,,COLUMN(W$8)-COLUMN($C$8)+1-(Config!$D17+Config!$E17)),0)*Config!$G17)*Config!$C17</f>
        <v>0</v>
      </c>
      <c r="X12" s="241">
        <f t="array" ref="X12">((Config!$F17*Commandes!X12)+IF(ROUND((X$8-Config!$C$7)/31,0)&gt;=(Config!$D17+Config!$E17),INDEX(Commandes!$C12:$BJ12,,COLUMN(X$8)-COLUMN($C$8)+1-(Config!$D17+Config!$E17)),0)*Config!$G17)*Config!$C17</f>
        <v>0</v>
      </c>
      <c r="Y12" s="241">
        <f t="array" ref="Y12">((Config!$F17*Commandes!Y12)+IF(ROUND((Y$8-Config!$C$7)/31,0)&gt;=(Config!$D17+Config!$E17),INDEX(Commandes!$C12:$BJ12,,COLUMN(Y$8)-COLUMN($C$8)+1-(Config!$D17+Config!$E17)),0)*Config!$G17)*Config!$C17</f>
        <v>0</v>
      </c>
      <c r="Z12" s="241">
        <f t="array" ref="Z12">((Config!$F17*Commandes!Z12)+IF(ROUND((Z$8-Config!$C$7)/31,0)&gt;=(Config!$D17+Config!$E17),INDEX(Commandes!$C12:$BJ12,,COLUMN(Z$8)-COLUMN($C$8)+1-(Config!$D17+Config!$E17)),0)*Config!$G17)*Config!$C17</f>
        <v>0</v>
      </c>
      <c r="AA12" s="241">
        <f t="array" ref="AA12">((Config!$F17*Commandes!AA12)+IF(ROUND((AA$8-Config!$C$7)/31,0)&gt;=(Config!$D17+Config!$E17),INDEX(Commandes!$C12:$BJ12,,COLUMN(AA$8)-COLUMN($C$8)+1-(Config!$D17+Config!$E17)),0)*Config!$G17)*Config!$C17</f>
        <v>0</v>
      </c>
      <c r="AB12" s="241">
        <f t="array" ref="AB12">((Config!$F17*Commandes!AB12)+IF(ROUND((AB$8-Config!$C$7)/31,0)&gt;=(Config!$D17+Config!$E17),INDEX(Commandes!$C12:$BJ12,,COLUMN(AB$8)-COLUMN($C$8)+1-(Config!$D17+Config!$E17)),0)*Config!$G17)*Config!$C17</f>
        <v>0</v>
      </c>
      <c r="AC12" s="241">
        <f t="array" ref="AC12">((Config!$F17*Commandes!AC12)+IF(ROUND((AC$8-Config!$C$7)/31,0)&gt;=(Config!$D17+Config!$E17),INDEX(Commandes!$C12:$BJ12,,COLUMN(AC$8)-COLUMN($C$8)+1-(Config!$D17+Config!$E17)),0)*Config!$G17)*Config!$C17</f>
        <v>0</v>
      </c>
      <c r="AD12" s="241">
        <f t="array" ref="AD12">((Config!$F17*Commandes!AD12)+IF(ROUND((AD$8-Config!$C$7)/31,0)&gt;=(Config!$D17+Config!$E17),INDEX(Commandes!$C12:$BJ12,,COLUMN(AD$8)-COLUMN($C$8)+1-(Config!$D17+Config!$E17)),0)*Config!$G17)*Config!$C17</f>
        <v>0</v>
      </c>
      <c r="AE12" s="241">
        <f t="array" ref="AE12">((Config!$F17*Commandes!AE12)+IF(ROUND((AE$8-Config!$C$7)/31,0)&gt;=(Config!$D17+Config!$E17),INDEX(Commandes!$C12:$BJ12,,COLUMN(AE$8)-COLUMN($C$8)+1-(Config!$D17+Config!$E17)),0)*Config!$G17)*Config!$C17</f>
        <v>0</v>
      </c>
      <c r="AF12" s="241">
        <f t="array" ref="AF12">((Config!$F17*Commandes!AF12)+IF(ROUND((AF$8-Config!$C$7)/31,0)&gt;=(Config!$D17+Config!$E17),INDEX(Commandes!$C12:$BJ12,,COLUMN(AF$8)-COLUMN($C$8)+1-(Config!$D17+Config!$E17)),0)*Config!$G17)*Config!$C17</f>
        <v>0</v>
      </c>
      <c r="AG12" s="241">
        <f t="array" ref="AG12">((Config!$F17*Commandes!AG12)+IF(ROUND((AG$8-Config!$C$7)/31,0)&gt;=(Config!$D17+Config!$E17),INDEX(Commandes!$C12:$BJ12,,COLUMN(AG$8)-COLUMN($C$8)+1-(Config!$D17+Config!$E17)),0)*Config!$G17)*Config!$C17</f>
        <v>0</v>
      </c>
      <c r="AH12" s="241">
        <f t="array" ref="AH12">((Config!$F17*Commandes!AH12)+IF(ROUND((AH$8-Config!$C$7)/31,0)&gt;=(Config!$D17+Config!$E17),INDEX(Commandes!$C12:$BJ12,,COLUMN(AH$8)-COLUMN($C$8)+1-(Config!$D17+Config!$E17)),0)*Config!$G17)*Config!$C17</f>
        <v>0</v>
      </c>
      <c r="AI12" s="241">
        <f t="array" ref="AI12">((Config!$F17*Commandes!AI12)+IF(ROUND((AI$8-Config!$C$7)/31,0)&gt;=(Config!$D17+Config!$E17),INDEX(Commandes!$C12:$BJ12,,COLUMN(AI$8)-COLUMN($C$8)+1-(Config!$D17+Config!$E17)),0)*Config!$G17)*Config!$C17</f>
        <v>0</v>
      </c>
      <c r="AJ12" s="241">
        <f t="array" ref="AJ12">((Config!$F17*Commandes!AJ12)+IF(ROUND((AJ$8-Config!$C$7)/31,0)&gt;=(Config!$D17+Config!$E17),INDEX(Commandes!$C12:$BJ12,,COLUMN(AJ$8)-COLUMN($C$8)+1-(Config!$D17+Config!$E17)),0)*Config!$G17)*Config!$C17</f>
        <v>0</v>
      </c>
      <c r="AK12" s="241">
        <f t="array" ref="AK12">((Config!$F17*Commandes!AK12)+IF(ROUND((AK$8-Config!$C$7)/31,0)&gt;=(Config!$D17+Config!$E17),INDEX(Commandes!$C12:$BJ12,,COLUMN(AK$8)-COLUMN($C$8)+1-(Config!$D17+Config!$E17)),0)*Config!$G17)*Config!$C17</f>
        <v>0</v>
      </c>
      <c r="AL12" s="241">
        <f t="array" ref="AL12">((Config!$F17*Commandes!AL12)+IF(ROUND((AL$8-Config!$C$7)/31,0)&gt;=(Config!$D17+Config!$E17),INDEX(Commandes!$C12:$BJ12,,COLUMN(AL$8)-COLUMN($C$8)+1-(Config!$D17+Config!$E17)),0)*Config!$G17)*Config!$C17</f>
        <v>0</v>
      </c>
      <c r="AM12" s="241">
        <f t="array" ref="AM12">((Config!$F17*Commandes!AM12)+IF(ROUND((AM$8-Config!$C$7)/31,0)&gt;=(Config!$D17+Config!$E17),INDEX(Commandes!$C12:$BJ12,,COLUMN(AM$8)-COLUMN($C$8)+1-(Config!$D17+Config!$E17)),0)*Config!$G17)*Config!$C17</f>
        <v>0</v>
      </c>
      <c r="AN12" s="241">
        <f t="array" ref="AN12">((Config!$F17*Commandes!AN12)+IF(ROUND((AN$8-Config!$C$7)/31,0)&gt;=(Config!$D17+Config!$E17),INDEX(Commandes!$C12:$BJ12,,COLUMN(AN$8)-COLUMN($C$8)+1-(Config!$D17+Config!$E17)),0)*Config!$G17)*Config!$C17</f>
        <v>0</v>
      </c>
      <c r="AO12" s="241">
        <f t="array" ref="AO12">((Config!$F17*Commandes!AO12)+IF(ROUND((AO$8-Config!$C$7)/31,0)&gt;=(Config!$D17+Config!$E17),INDEX(Commandes!$C12:$BJ12,,COLUMN(AO$8)-COLUMN($C$8)+1-(Config!$D17+Config!$E17)),0)*Config!$G17)*Config!$C17</f>
        <v>0</v>
      </c>
      <c r="AP12" s="241">
        <f t="array" ref="AP12">((Config!$F17*Commandes!AP12)+IF(ROUND((AP$8-Config!$C$7)/31,0)&gt;=(Config!$D17+Config!$E17),INDEX(Commandes!$C12:$BJ12,,COLUMN(AP$8)-COLUMN($C$8)+1-(Config!$D17+Config!$E17)),0)*Config!$G17)*Config!$C17</f>
        <v>0</v>
      </c>
      <c r="AQ12" s="241">
        <f t="array" ref="AQ12">((Config!$F17*Commandes!AQ12)+IF(ROUND((AQ$8-Config!$C$7)/31,0)&gt;=(Config!$D17+Config!$E17),INDEX(Commandes!$C12:$BJ12,,COLUMN(AQ$8)-COLUMN($C$8)+1-(Config!$D17+Config!$E17)),0)*Config!$G17)*Config!$C17</f>
        <v>0</v>
      </c>
      <c r="AR12" s="241">
        <f t="array" ref="AR12">((Config!$F17*Commandes!AR12)+IF(ROUND((AR$8-Config!$C$7)/31,0)&gt;=(Config!$D17+Config!$E17),INDEX(Commandes!$C12:$BJ12,,COLUMN(AR$8)-COLUMN($C$8)+1-(Config!$D17+Config!$E17)),0)*Config!$G17)*Config!$C17</f>
        <v>0</v>
      </c>
      <c r="AS12" s="241">
        <f t="array" ref="AS12">((Config!$F17*Commandes!AS12)+IF(ROUND((AS$8-Config!$C$7)/31,0)&gt;=(Config!$D17+Config!$E17),INDEX(Commandes!$C12:$BJ12,,COLUMN(AS$8)-COLUMN($C$8)+1-(Config!$D17+Config!$E17)),0)*Config!$G17)*Config!$C17</f>
        <v>0</v>
      </c>
      <c r="AT12" s="241">
        <f t="array" ref="AT12">((Config!$F17*Commandes!AT12)+IF(ROUND((AT$8-Config!$C$7)/31,0)&gt;=(Config!$D17+Config!$E17),INDEX(Commandes!$C12:$BJ12,,COLUMN(AT$8)-COLUMN($C$8)+1-(Config!$D17+Config!$E17)),0)*Config!$G17)*Config!$C17</f>
        <v>0</v>
      </c>
      <c r="AU12" s="241">
        <f t="array" ref="AU12">((Config!$F17*Commandes!AU12)+IF(ROUND((AU$8-Config!$C$7)/31,0)&gt;=(Config!$D17+Config!$E17),INDEX(Commandes!$C12:$BJ12,,COLUMN(AU$8)-COLUMN($C$8)+1-(Config!$D17+Config!$E17)),0)*Config!$G17)*Config!$C17</f>
        <v>0</v>
      </c>
      <c r="AV12" s="241">
        <f t="array" ref="AV12">((Config!$F17*Commandes!AV12)+IF(ROUND((AV$8-Config!$C$7)/31,0)&gt;=(Config!$D17+Config!$E17),INDEX(Commandes!$C12:$BJ12,,COLUMN(AV$8)-COLUMN($C$8)+1-(Config!$D17+Config!$E17)),0)*Config!$G17)*Config!$C17</f>
        <v>0</v>
      </c>
      <c r="AW12" s="241">
        <f t="array" ref="AW12">((Config!$F17*Commandes!AW12)+IF(ROUND((AW$8-Config!$C$7)/31,0)&gt;=(Config!$D17+Config!$E17),INDEX(Commandes!$C12:$BJ12,,COLUMN(AW$8)-COLUMN($C$8)+1-(Config!$D17+Config!$E17)),0)*Config!$G17)*Config!$C17</f>
        <v>0</v>
      </c>
      <c r="AX12" s="241">
        <f t="array" ref="AX12">((Config!$F17*Commandes!AX12)+IF(ROUND((AX$8-Config!$C$7)/31,0)&gt;=(Config!$D17+Config!$E17),INDEX(Commandes!$C12:$BJ12,,COLUMN(AX$8)-COLUMN($C$8)+1-(Config!$D17+Config!$E17)),0)*Config!$G17)*Config!$C17</f>
        <v>0</v>
      </c>
      <c r="AY12" s="241">
        <f t="array" ref="AY12">((Config!$F17*Commandes!AY12)+IF(ROUND((AY$8-Config!$C$7)/31,0)&gt;=(Config!$D17+Config!$E17),INDEX(Commandes!$C12:$BJ12,,COLUMN(AY$8)-COLUMN($C$8)+1-(Config!$D17+Config!$E17)),0)*Config!$G17)*Config!$C17</f>
        <v>0</v>
      </c>
      <c r="AZ12" s="241">
        <f t="array" ref="AZ12">((Config!$F17*Commandes!AZ12)+IF(ROUND((AZ$8-Config!$C$7)/31,0)&gt;=(Config!$D17+Config!$E17),INDEX(Commandes!$C12:$BJ12,,COLUMN(AZ$8)-COLUMN($C$8)+1-(Config!$D17+Config!$E17)),0)*Config!$G17)*Config!$C17</f>
        <v>0</v>
      </c>
      <c r="BA12" s="241">
        <f t="array" ref="BA12">((Config!$F17*Commandes!BA12)+IF(ROUND((BA$8-Config!$C$7)/31,0)&gt;=(Config!$D17+Config!$E17),INDEX(Commandes!$C12:$BJ12,,COLUMN(BA$8)-COLUMN($C$8)+1-(Config!$D17+Config!$E17)),0)*Config!$G17)*Config!$C17</f>
        <v>0</v>
      </c>
      <c r="BB12" s="241">
        <f t="array" ref="BB12">((Config!$F17*Commandes!BB12)+IF(ROUND((BB$8-Config!$C$7)/31,0)&gt;=(Config!$D17+Config!$E17),INDEX(Commandes!$C12:$BJ12,,COLUMN(BB$8)-COLUMN($C$8)+1-(Config!$D17+Config!$E17)),0)*Config!$G17)*Config!$C17</f>
        <v>0</v>
      </c>
      <c r="BC12" s="241">
        <f t="array" ref="BC12">((Config!$F17*Commandes!BC12)+IF(ROUND((BC$8-Config!$C$7)/31,0)&gt;=(Config!$D17+Config!$E17),INDEX(Commandes!$C12:$BJ12,,COLUMN(BC$8)-COLUMN($C$8)+1-(Config!$D17+Config!$E17)),0)*Config!$G17)*Config!$C17</f>
        <v>0</v>
      </c>
      <c r="BD12" s="241">
        <f t="array" ref="BD12">((Config!$F17*Commandes!BD12)+IF(ROUND((BD$8-Config!$C$7)/31,0)&gt;=(Config!$D17+Config!$E17),INDEX(Commandes!$C12:$BJ12,,COLUMN(BD$8)-COLUMN($C$8)+1-(Config!$D17+Config!$E17)),0)*Config!$G17)*Config!$C17</f>
        <v>0</v>
      </c>
      <c r="BE12" s="241">
        <f t="array" ref="BE12">((Config!$F17*Commandes!BE12)+IF(ROUND((BE$8-Config!$C$7)/31,0)&gt;=(Config!$D17+Config!$E17),INDEX(Commandes!$C12:$BJ12,,COLUMN(BE$8)-COLUMN($C$8)+1-(Config!$D17+Config!$E17)),0)*Config!$G17)*Config!$C17</f>
        <v>0</v>
      </c>
      <c r="BF12" s="241">
        <f t="array" ref="BF12">((Config!$F17*Commandes!BF12)+IF(ROUND((BF$8-Config!$C$7)/31,0)&gt;=(Config!$D17+Config!$E17),INDEX(Commandes!$C12:$BJ12,,COLUMN(BF$8)-COLUMN($C$8)+1-(Config!$D17+Config!$E17)),0)*Config!$G17)*Config!$C17</f>
        <v>0</v>
      </c>
      <c r="BG12" s="241">
        <f t="array" ref="BG12">((Config!$F17*Commandes!BG12)+IF(ROUND((BG$8-Config!$C$7)/31,0)&gt;=(Config!$D17+Config!$E17),INDEX(Commandes!$C12:$BJ12,,COLUMN(BG$8)-COLUMN($C$8)+1-(Config!$D17+Config!$E17)),0)*Config!$G17)*Config!$C17</f>
        <v>0</v>
      </c>
      <c r="BH12" s="241">
        <f t="array" ref="BH12">((Config!$F17*Commandes!BH12)+IF(ROUND((BH$8-Config!$C$7)/31,0)&gt;=(Config!$D17+Config!$E17),INDEX(Commandes!$C12:$BJ12,,COLUMN(BH$8)-COLUMN($C$8)+1-(Config!$D17+Config!$E17)),0)*Config!$G17)*Config!$C17</f>
        <v>0</v>
      </c>
      <c r="BI12" s="241">
        <f t="array" ref="BI12">((Config!$F17*Commandes!BI12)+IF(ROUND((BI$8-Config!$C$7)/31,0)&gt;=(Config!$D17+Config!$E17),INDEX(Commandes!$C12:$BJ12,,COLUMN(BI$8)-COLUMN($C$8)+1-(Config!$D17+Config!$E17)),0)*Config!$G17)*Config!$C17</f>
        <v>0</v>
      </c>
      <c r="BJ12" s="241">
        <f t="array" ref="BJ12">((Config!$F17*Commandes!BJ12)+IF(ROUND((BJ$8-Config!$C$7)/31,0)&gt;=(Config!$D17+Config!$E17),INDEX(Commandes!$C12:$BJ12,,COLUMN(BJ$8)-COLUMN($C$8)+1-(Config!$D17+Config!$E17)),0)*Config!$G17)*Config!$C17</f>
        <v>0</v>
      </c>
      <c r="BK12" s="17"/>
    </row>
    <row r="13">
      <c r="B13" s="125" t="str">
        <f>Config!$B$18</f>
        <v>Formations et Ateliers</v>
      </c>
      <c r="C13" s="241">
        <f t="array" ref="C13">((Config!$F18*Commandes!C13)+IF(ROUND((C$8-Config!$C$7)/31,0)&gt;=(Config!$D18+Config!$E18),INDEX(Commandes!$C13:$BJ13,,COLUMN(C$8)-COLUMN($C$8)+1-(Config!$D18+Config!$E18)),0)*Config!$G18)*Config!$C18</f>
        <v>0</v>
      </c>
      <c r="D13" s="241">
        <f t="array" ref="D13">((Config!$F18*Commandes!D13)+IF(ROUND((D$8-Config!$C$7)/31,0)&gt;=(Config!$D18+Config!$E18),INDEX(Commandes!$C13:$BJ13,,COLUMN(D$8)-COLUMN($C$8)+1-(Config!$D18+Config!$E18)),0)*Config!$G18)*Config!$C18</f>
        <v>0</v>
      </c>
      <c r="E13" s="241">
        <f t="array" ref="E13">((Config!$F18*Commandes!E13)+IF(ROUND((E$8-Config!$C$7)/31,0)&gt;=(Config!$D18+Config!$E18),INDEX(Commandes!$C13:$BJ13,,COLUMN(E$8)-COLUMN($C$8)+1-(Config!$D18+Config!$E18)),0)*Config!$G18)*Config!$C18</f>
        <v>0</v>
      </c>
      <c r="F13" s="241">
        <f t="array" ref="F13">((Config!$F18*Commandes!F13)+IF(ROUND((F$8-Config!$C$7)/31,0)&gt;=(Config!$D18+Config!$E18),INDEX(Commandes!$C13:$BJ13,,COLUMN(F$8)-COLUMN($C$8)+1-(Config!$D18+Config!$E18)),0)*Config!$G18)*Config!$C18</f>
        <v>0</v>
      </c>
      <c r="G13" s="241">
        <f t="array" ref="G13">((Config!$F18*Commandes!G13)+IF(ROUND((G$8-Config!$C$7)/31,0)&gt;=(Config!$D18+Config!$E18),INDEX(Commandes!$C13:$BJ13,,COLUMN(G$8)-COLUMN($C$8)+1-(Config!$D18+Config!$E18)),0)*Config!$G18)*Config!$C18</f>
        <v>0</v>
      </c>
      <c r="H13" s="241">
        <f t="array" ref="H13">((Config!$F18*Commandes!H13)+IF(ROUND((H$8-Config!$C$7)/31,0)&gt;=(Config!$D18+Config!$E18),INDEX(Commandes!$C13:$BJ13,,COLUMN(H$8)-COLUMN($C$8)+1-(Config!$D18+Config!$E18)),0)*Config!$G18)*Config!$C18</f>
        <v>0</v>
      </c>
      <c r="I13" s="241">
        <f t="array" ref="I13">((Config!$F18*Commandes!I13)+IF(ROUND((I$8-Config!$C$7)/31,0)&gt;=(Config!$D18+Config!$E18),INDEX(Commandes!$C13:$BJ13,,COLUMN(I$8)-COLUMN($C$8)+1-(Config!$D18+Config!$E18)),0)*Config!$G18)*Config!$C18</f>
        <v>0</v>
      </c>
      <c r="J13" s="241">
        <f t="array" ref="J13">((Config!$F18*Commandes!J13)+IF(ROUND((J$8-Config!$C$7)/31,0)&gt;=(Config!$D18+Config!$E18),INDEX(Commandes!$C13:$BJ13,,COLUMN(J$8)-COLUMN($C$8)+1-(Config!$D18+Config!$E18)),0)*Config!$G18)*Config!$C18</f>
        <v>0</v>
      </c>
      <c r="K13" s="241">
        <f t="array" ref="K13">((Config!$F18*Commandes!K13)+IF(ROUND((K$8-Config!$C$7)/31,0)&gt;=(Config!$D18+Config!$E18),INDEX(Commandes!$C13:$BJ13,,COLUMN(K$8)-COLUMN($C$8)+1-(Config!$D18+Config!$E18)),0)*Config!$G18)*Config!$C18</f>
        <v>0</v>
      </c>
      <c r="L13" s="241">
        <f t="array" ref="L13">((Config!$F18*Commandes!L13)+IF(ROUND((L$8-Config!$C$7)/31,0)&gt;=(Config!$D18+Config!$E18),INDEX(Commandes!$C13:$BJ13,,COLUMN(L$8)-COLUMN($C$8)+1-(Config!$D18+Config!$E18)),0)*Config!$G18)*Config!$C18</f>
        <v>0</v>
      </c>
      <c r="M13" s="241">
        <f t="array" ref="M13">((Config!$F18*Commandes!M13)+IF(ROUND((M$8-Config!$C$7)/31,0)&gt;=(Config!$D18+Config!$E18),INDEX(Commandes!$C13:$BJ13,,COLUMN(M$8)-COLUMN($C$8)+1-(Config!$D18+Config!$E18)),0)*Config!$G18)*Config!$C18</f>
        <v>0</v>
      </c>
      <c r="N13" s="241">
        <f t="array" ref="N13">((Config!$F18*Commandes!N13)+IF(ROUND((N$8-Config!$C$7)/31,0)&gt;=(Config!$D18+Config!$E18),INDEX(Commandes!$C13:$BJ13,,COLUMN(N$8)-COLUMN($C$8)+1-(Config!$D18+Config!$E18)),0)*Config!$G18)*Config!$C18</f>
        <v>0</v>
      </c>
      <c r="O13" s="241">
        <f t="array" ref="O13">((Config!$F18*Commandes!O13)+IF(ROUND((O$8-Config!$C$7)/31,0)&gt;=(Config!$D18+Config!$E18),INDEX(Commandes!$C13:$BJ13,,COLUMN(O$8)-COLUMN($C$8)+1-(Config!$D18+Config!$E18)),0)*Config!$G18)*Config!$C18</f>
        <v>0</v>
      </c>
      <c r="P13" s="241">
        <f t="array" ref="P13">((Config!$F18*Commandes!P13)+IF(ROUND((P$8-Config!$C$7)/31,0)&gt;=(Config!$D18+Config!$E18),INDEX(Commandes!$C13:$BJ13,,COLUMN(P$8)-COLUMN($C$8)+1-(Config!$D18+Config!$E18)),0)*Config!$G18)*Config!$C18</f>
        <v>0</v>
      </c>
      <c r="Q13" s="241">
        <f t="array" ref="Q13">((Config!$F18*Commandes!Q13)+IF(ROUND((Q$8-Config!$C$7)/31,0)&gt;=(Config!$D18+Config!$E18),INDEX(Commandes!$C13:$BJ13,,COLUMN(Q$8)-COLUMN($C$8)+1-(Config!$D18+Config!$E18)),0)*Config!$G18)*Config!$C18</f>
        <v>0</v>
      </c>
      <c r="R13" s="241">
        <f t="array" ref="R13">((Config!$F18*Commandes!R13)+IF(ROUND((R$8-Config!$C$7)/31,0)&gt;=(Config!$D18+Config!$E18),INDEX(Commandes!$C13:$BJ13,,COLUMN(R$8)-COLUMN($C$8)+1-(Config!$D18+Config!$E18)),0)*Config!$G18)*Config!$C18</f>
        <v>0</v>
      </c>
      <c r="S13" s="241">
        <f t="array" ref="S13">((Config!$F18*Commandes!S13)+IF(ROUND((S$8-Config!$C$7)/31,0)&gt;=(Config!$D18+Config!$E18),INDEX(Commandes!$C13:$BJ13,,COLUMN(S$8)-COLUMN($C$8)+1-(Config!$D18+Config!$E18)),0)*Config!$G18)*Config!$C18</f>
        <v>0</v>
      </c>
      <c r="T13" s="241">
        <f t="array" ref="T13">((Config!$F18*Commandes!T13)+IF(ROUND((T$8-Config!$C$7)/31,0)&gt;=(Config!$D18+Config!$E18),INDEX(Commandes!$C13:$BJ13,,COLUMN(T$8)-COLUMN($C$8)+1-(Config!$D18+Config!$E18)),0)*Config!$G18)*Config!$C18</f>
        <v>0</v>
      </c>
      <c r="U13" s="241">
        <f t="array" ref="U13">((Config!$F18*Commandes!U13)+IF(ROUND((U$8-Config!$C$7)/31,0)&gt;=(Config!$D18+Config!$E18),INDEX(Commandes!$C13:$BJ13,,COLUMN(U$8)-COLUMN($C$8)+1-(Config!$D18+Config!$E18)),0)*Config!$G18)*Config!$C18</f>
        <v>0</v>
      </c>
      <c r="V13" s="241">
        <f t="array" ref="V13">((Config!$F18*Commandes!V13)+IF(ROUND((V$8-Config!$C$7)/31,0)&gt;=(Config!$D18+Config!$E18),INDEX(Commandes!$C13:$BJ13,,COLUMN(V$8)-COLUMN($C$8)+1-(Config!$D18+Config!$E18)),0)*Config!$G18)*Config!$C18</f>
        <v>0</v>
      </c>
      <c r="W13" s="241">
        <f t="array" ref="W13">((Config!$F18*Commandes!W13)+IF(ROUND((W$8-Config!$C$7)/31,0)&gt;=(Config!$D18+Config!$E18),INDEX(Commandes!$C13:$BJ13,,COLUMN(W$8)-COLUMN($C$8)+1-(Config!$D18+Config!$E18)),0)*Config!$G18)*Config!$C18</f>
        <v>0</v>
      </c>
      <c r="X13" s="241">
        <f t="array" ref="X13">((Config!$F18*Commandes!X13)+IF(ROUND((X$8-Config!$C$7)/31,0)&gt;=(Config!$D18+Config!$E18),INDEX(Commandes!$C13:$BJ13,,COLUMN(X$8)-COLUMN($C$8)+1-(Config!$D18+Config!$E18)),0)*Config!$G18)*Config!$C18</f>
        <v>0</v>
      </c>
      <c r="Y13" s="241">
        <f t="array" ref="Y13">((Config!$F18*Commandes!Y13)+IF(ROUND((Y$8-Config!$C$7)/31,0)&gt;=(Config!$D18+Config!$E18),INDEX(Commandes!$C13:$BJ13,,COLUMN(Y$8)-COLUMN($C$8)+1-(Config!$D18+Config!$E18)),0)*Config!$G18)*Config!$C18</f>
        <v>0</v>
      </c>
      <c r="Z13" s="241">
        <f t="array" ref="Z13">((Config!$F18*Commandes!Z13)+IF(ROUND((Z$8-Config!$C$7)/31,0)&gt;=(Config!$D18+Config!$E18),INDEX(Commandes!$C13:$BJ13,,COLUMN(Z$8)-COLUMN($C$8)+1-(Config!$D18+Config!$E18)),0)*Config!$G18)*Config!$C18</f>
        <v>0</v>
      </c>
      <c r="AA13" s="241">
        <f t="array" ref="AA13">((Config!$F18*Commandes!AA13)+IF(ROUND((AA$8-Config!$C$7)/31,0)&gt;=(Config!$D18+Config!$E18),INDEX(Commandes!$C13:$BJ13,,COLUMN(AA$8)-COLUMN($C$8)+1-(Config!$D18+Config!$E18)),0)*Config!$G18)*Config!$C18</f>
        <v>0</v>
      </c>
      <c r="AB13" s="241">
        <f t="array" ref="AB13">((Config!$F18*Commandes!AB13)+IF(ROUND((AB$8-Config!$C$7)/31,0)&gt;=(Config!$D18+Config!$E18),INDEX(Commandes!$C13:$BJ13,,COLUMN(AB$8)-COLUMN($C$8)+1-(Config!$D18+Config!$E18)),0)*Config!$G18)*Config!$C18</f>
        <v>0</v>
      </c>
      <c r="AC13" s="241">
        <f t="array" ref="AC13">((Config!$F18*Commandes!AC13)+IF(ROUND((AC$8-Config!$C$7)/31,0)&gt;=(Config!$D18+Config!$E18),INDEX(Commandes!$C13:$BJ13,,COLUMN(AC$8)-COLUMN($C$8)+1-(Config!$D18+Config!$E18)),0)*Config!$G18)*Config!$C18</f>
        <v>0</v>
      </c>
      <c r="AD13" s="241">
        <f t="array" ref="AD13">((Config!$F18*Commandes!AD13)+IF(ROUND((AD$8-Config!$C$7)/31,0)&gt;=(Config!$D18+Config!$E18),INDEX(Commandes!$C13:$BJ13,,COLUMN(AD$8)-COLUMN($C$8)+1-(Config!$D18+Config!$E18)),0)*Config!$G18)*Config!$C18</f>
        <v>0</v>
      </c>
      <c r="AE13" s="241">
        <f t="array" ref="AE13">((Config!$F18*Commandes!AE13)+IF(ROUND((AE$8-Config!$C$7)/31,0)&gt;=(Config!$D18+Config!$E18),INDEX(Commandes!$C13:$BJ13,,COLUMN(AE$8)-COLUMN($C$8)+1-(Config!$D18+Config!$E18)),0)*Config!$G18)*Config!$C18</f>
        <v>0</v>
      </c>
      <c r="AF13" s="241">
        <f t="array" ref="AF13">((Config!$F18*Commandes!AF13)+IF(ROUND((AF$8-Config!$C$7)/31,0)&gt;=(Config!$D18+Config!$E18),INDEX(Commandes!$C13:$BJ13,,COLUMN(AF$8)-COLUMN($C$8)+1-(Config!$D18+Config!$E18)),0)*Config!$G18)*Config!$C18</f>
        <v>0</v>
      </c>
      <c r="AG13" s="241">
        <f t="array" ref="AG13">((Config!$F18*Commandes!AG13)+IF(ROUND((AG$8-Config!$C$7)/31,0)&gt;=(Config!$D18+Config!$E18),INDEX(Commandes!$C13:$BJ13,,COLUMN(AG$8)-COLUMN($C$8)+1-(Config!$D18+Config!$E18)),0)*Config!$G18)*Config!$C18</f>
        <v>0</v>
      </c>
      <c r="AH13" s="241">
        <f t="array" ref="AH13">((Config!$F18*Commandes!AH13)+IF(ROUND((AH$8-Config!$C$7)/31,0)&gt;=(Config!$D18+Config!$E18),INDEX(Commandes!$C13:$BJ13,,COLUMN(AH$8)-COLUMN($C$8)+1-(Config!$D18+Config!$E18)),0)*Config!$G18)*Config!$C18</f>
        <v>0</v>
      </c>
      <c r="AI13" s="241">
        <f t="array" ref="AI13">((Config!$F18*Commandes!AI13)+IF(ROUND((AI$8-Config!$C$7)/31,0)&gt;=(Config!$D18+Config!$E18),INDEX(Commandes!$C13:$BJ13,,COLUMN(AI$8)-COLUMN($C$8)+1-(Config!$D18+Config!$E18)),0)*Config!$G18)*Config!$C18</f>
        <v>0</v>
      </c>
      <c r="AJ13" s="241">
        <f t="array" ref="AJ13">((Config!$F18*Commandes!AJ13)+IF(ROUND((AJ$8-Config!$C$7)/31,0)&gt;=(Config!$D18+Config!$E18),INDEX(Commandes!$C13:$BJ13,,COLUMN(AJ$8)-COLUMN($C$8)+1-(Config!$D18+Config!$E18)),0)*Config!$G18)*Config!$C18</f>
        <v>0</v>
      </c>
      <c r="AK13" s="241">
        <f t="array" ref="AK13">((Config!$F18*Commandes!AK13)+IF(ROUND((AK$8-Config!$C$7)/31,0)&gt;=(Config!$D18+Config!$E18),INDEX(Commandes!$C13:$BJ13,,COLUMN(AK$8)-COLUMN($C$8)+1-(Config!$D18+Config!$E18)),0)*Config!$G18)*Config!$C18</f>
        <v>0</v>
      </c>
      <c r="AL13" s="241">
        <f t="array" ref="AL13">((Config!$F18*Commandes!AL13)+IF(ROUND((AL$8-Config!$C$7)/31,0)&gt;=(Config!$D18+Config!$E18),INDEX(Commandes!$C13:$BJ13,,COLUMN(AL$8)-COLUMN($C$8)+1-(Config!$D18+Config!$E18)),0)*Config!$G18)*Config!$C18</f>
        <v>0</v>
      </c>
      <c r="AM13" s="241">
        <f t="array" ref="AM13">((Config!$F18*Commandes!AM13)+IF(ROUND((AM$8-Config!$C$7)/31,0)&gt;=(Config!$D18+Config!$E18),INDEX(Commandes!$C13:$BJ13,,COLUMN(AM$8)-COLUMN($C$8)+1-(Config!$D18+Config!$E18)),0)*Config!$G18)*Config!$C18</f>
        <v>0</v>
      </c>
      <c r="AN13" s="241">
        <f t="array" ref="AN13">((Config!$F18*Commandes!AN13)+IF(ROUND((AN$8-Config!$C$7)/31,0)&gt;=(Config!$D18+Config!$E18),INDEX(Commandes!$C13:$BJ13,,COLUMN(AN$8)-COLUMN($C$8)+1-(Config!$D18+Config!$E18)),0)*Config!$G18)*Config!$C18</f>
        <v>0</v>
      </c>
      <c r="AO13" s="241">
        <f t="array" ref="AO13">((Config!$F18*Commandes!AO13)+IF(ROUND((AO$8-Config!$C$7)/31,0)&gt;=(Config!$D18+Config!$E18),INDEX(Commandes!$C13:$BJ13,,COLUMN(AO$8)-COLUMN($C$8)+1-(Config!$D18+Config!$E18)),0)*Config!$G18)*Config!$C18</f>
        <v>0</v>
      </c>
      <c r="AP13" s="241">
        <f t="array" ref="AP13">((Config!$F18*Commandes!AP13)+IF(ROUND((AP$8-Config!$C$7)/31,0)&gt;=(Config!$D18+Config!$E18),INDEX(Commandes!$C13:$BJ13,,COLUMN(AP$8)-COLUMN($C$8)+1-(Config!$D18+Config!$E18)),0)*Config!$G18)*Config!$C18</f>
        <v>0</v>
      </c>
      <c r="AQ13" s="241">
        <f t="array" ref="AQ13">((Config!$F18*Commandes!AQ13)+IF(ROUND((AQ$8-Config!$C$7)/31,0)&gt;=(Config!$D18+Config!$E18),INDEX(Commandes!$C13:$BJ13,,COLUMN(AQ$8)-COLUMN($C$8)+1-(Config!$D18+Config!$E18)),0)*Config!$G18)*Config!$C18</f>
        <v>0</v>
      </c>
      <c r="AR13" s="241">
        <f t="array" ref="AR13">((Config!$F18*Commandes!AR13)+IF(ROUND((AR$8-Config!$C$7)/31,0)&gt;=(Config!$D18+Config!$E18),INDEX(Commandes!$C13:$BJ13,,COLUMN(AR$8)-COLUMN($C$8)+1-(Config!$D18+Config!$E18)),0)*Config!$G18)*Config!$C18</f>
        <v>0</v>
      </c>
      <c r="AS13" s="241">
        <f t="array" ref="AS13">((Config!$F18*Commandes!AS13)+IF(ROUND((AS$8-Config!$C$7)/31,0)&gt;=(Config!$D18+Config!$E18),INDEX(Commandes!$C13:$BJ13,,COLUMN(AS$8)-COLUMN($C$8)+1-(Config!$D18+Config!$E18)),0)*Config!$G18)*Config!$C18</f>
        <v>0</v>
      </c>
      <c r="AT13" s="241">
        <f t="array" ref="AT13">((Config!$F18*Commandes!AT13)+IF(ROUND((AT$8-Config!$C$7)/31,0)&gt;=(Config!$D18+Config!$E18),INDEX(Commandes!$C13:$BJ13,,COLUMN(AT$8)-COLUMN($C$8)+1-(Config!$D18+Config!$E18)),0)*Config!$G18)*Config!$C18</f>
        <v>0</v>
      </c>
      <c r="AU13" s="241">
        <f t="array" ref="AU13">((Config!$F18*Commandes!AU13)+IF(ROUND((AU$8-Config!$C$7)/31,0)&gt;=(Config!$D18+Config!$E18),INDEX(Commandes!$C13:$BJ13,,COLUMN(AU$8)-COLUMN($C$8)+1-(Config!$D18+Config!$E18)),0)*Config!$G18)*Config!$C18</f>
        <v>0</v>
      </c>
      <c r="AV13" s="241">
        <f t="array" ref="AV13">((Config!$F18*Commandes!AV13)+IF(ROUND((AV$8-Config!$C$7)/31,0)&gt;=(Config!$D18+Config!$E18),INDEX(Commandes!$C13:$BJ13,,COLUMN(AV$8)-COLUMN($C$8)+1-(Config!$D18+Config!$E18)),0)*Config!$G18)*Config!$C18</f>
        <v>0</v>
      </c>
      <c r="AW13" s="241">
        <f t="array" ref="AW13">((Config!$F18*Commandes!AW13)+IF(ROUND((AW$8-Config!$C$7)/31,0)&gt;=(Config!$D18+Config!$E18),INDEX(Commandes!$C13:$BJ13,,COLUMN(AW$8)-COLUMN($C$8)+1-(Config!$D18+Config!$E18)),0)*Config!$G18)*Config!$C18</f>
        <v>0</v>
      </c>
      <c r="AX13" s="241">
        <f t="array" ref="AX13">((Config!$F18*Commandes!AX13)+IF(ROUND((AX$8-Config!$C$7)/31,0)&gt;=(Config!$D18+Config!$E18),INDEX(Commandes!$C13:$BJ13,,COLUMN(AX$8)-COLUMN($C$8)+1-(Config!$D18+Config!$E18)),0)*Config!$G18)*Config!$C18</f>
        <v>0</v>
      </c>
      <c r="AY13" s="241">
        <f t="array" ref="AY13">((Config!$F18*Commandes!AY13)+IF(ROUND((AY$8-Config!$C$7)/31,0)&gt;=(Config!$D18+Config!$E18),INDEX(Commandes!$C13:$BJ13,,COLUMN(AY$8)-COLUMN($C$8)+1-(Config!$D18+Config!$E18)),0)*Config!$G18)*Config!$C18</f>
        <v>0</v>
      </c>
      <c r="AZ13" s="241">
        <f t="array" ref="AZ13">((Config!$F18*Commandes!AZ13)+IF(ROUND((AZ$8-Config!$C$7)/31,0)&gt;=(Config!$D18+Config!$E18),INDEX(Commandes!$C13:$BJ13,,COLUMN(AZ$8)-COLUMN($C$8)+1-(Config!$D18+Config!$E18)),0)*Config!$G18)*Config!$C18</f>
        <v>0</v>
      </c>
      <c r="BA13" s="241">
        <f t="array" ref="BA13">((Config!$F18*Commandes!BA13)+IF(ROUND((BA$8-Config!$C$7)/31,0)&gt;=(Config!$D18+Config!$E18),INDEX(Commandes!$C13:$BJ13,,COLUMN(BA$8)-COLUMN($C$8)+1-(Config!$D18+Config!$E18)),0)*Config!$G18)*Config!$C18</f>
        <v>0</v>
      </c>
      <c r="BB13" s="241">
        <f t="array" ref="BB13">((Config!$F18*Commandes!BB13)+IF(ROUND((BB$8-Config!$C$7)/31,0)&gt;=(Config!$D18+Config!$E18),INDEX(Commandes!$C13:$BJ13,,COLUMN(BB$8)-COLUMN($C$8)+1-(Config!$D18+Config!$E18)),0)*Config!$G18)*Config!$C18</f>
        <v>0</v>
      </c>
      <c r="BC13" s="241">
        <f t="array" ref="BC13">((Config!$F18*Commandes!BC13)+IF(ROUND((BC$8-Config!$C$7)/31,0)&gt;=(Config!$D18+Config!$E18),INDEX(Commandes!$C13:$BJ13,,COLUMN(BC$8)-COLUMN($C$8)+1-(Config!$D18+Config!$E18)),0)*Config!$G18)*Config!$C18</f>
        <v>0</v>
      </c>
      <c r="BD13" s="241">
        <f t="array" ref="BD13">((Config!$F18*Commandes!BD13)+IF(ROUND((BD$8-Config!$C$7)/31,0)&gt;=(Config!$D18+Config!$E18),INDEX(Commandes!$C13:$BJ13,,COLUMN(BD$8)-COLUMN($C$8)+1-(Config!$D18+Config!$E18)),0)*Config!$G18)*Config!$C18</f>
        <v>0</v>
      </c>
      <c r="BE13" s="241">
        <f t="array" ref="BE13">((Config!$F18*Commandes!BE13)+IF(ROUND((BE$8-Config!$C$7)/31,0)&gt;=(Config!$D18+Config!$E18),INDEX(Commandes!$C13:$BJ13,,COLUMN(BE$8)-COLUMN($C$8)+1-(Config!$D18+Config!$E18)),0)*Config!$G18)*Config!$C18</f>
        <v>0</v>
      </c>
      <c r="BF13" s="241">
        <f t="array" ref="BF13">((Config!$F18*Commandes!BF13)+IF(ROUND((BF$8-Config!$C$7)/31,0)&gt;=(Config!$D18+Config!$E18),INDEX(Commandes!$C13:$BJ13,,COLUMN(BF$8)-COLUMN($C$8)+1-(Config!$D18+Config!$E18)),0)*Config!$G18)*Config!$C18</f>
        <v>0</v>
      </c>
      <c r="BG13" s="241">
        <f t="array" ref="BG13">((Config!$F18*Commandes!BG13)+IF(ROUND((BG$8-Config!$C$7)/31,0)&gt;=(Config!$D18+Config!$E18),INDEX(Commandes!$C13:$BJ13,,COLUMN(BG$8)-COLUMN($C$8)+1-(Config!$D18+Config!$E18)),0)*Config!$G18)*Config!$C18</f>
        <v>0</v>
      </c>
      <c r="BH13" s="241">
        <f t="array" ref="BH13">((Config!$F18*Commandes!BH13)+IF(ROUND((BH$8-Config!$C$7)/31,0)&gt;=(Config!$D18+Config!$E18),INDEX(Commandes!$C13:$BJ13,,COLUMN(BH$8)-COLUMN($C$8)+1-(Config!$D18+Config!$E18)),0)*Config!$G18)*Config!$C18</f>
        <v>0</v>
      </c>
      <c r="BI13" s="241">
        <f t="array" ref="BI13">((Config!$F18*Commandes!BI13)+IF(ROUND((BI$8-Config!$C$7)/31,0)&gt;=(Config!$D18+Config!$E18),INDEX(Commandes!$C13:$BJ13,,COLUMN(BI$8)-COLUMN($C$8)+1-(Config!$D18+Config!$E18)),0)*Config!$G18)*Config!$C18</f>
        <v>0</v>
      </c>
      <c r="BJ13" s="241">
        <f t="array" ref="BJ13">((Config!$F18*Commandes!BJ13)+IF(ROUND((BJ$8-Config!$C$7)/31,0)&gt;=(Config!$D18+Config!$E18),INDEX(Commandes!$C13:$BJ13,,COLUMN(BJ$8)-COLUMN($C$8)+1-(Config!$D18+Config!$E18)),0)*Config!$G18)*Config!$C18</f>
        <v>0</v>
      </c>
      <c r="BK13" s="17"/>
    </row>
    <row r="14">
      <c r="B14" s="125" t="str">
        <f>Config!$B$19</f>
        <v>Commission ventes 2%</v>
      </c>
      <c r="C14" s="241">
        <f t="array" ref="C14">((Config!$F19*Commandes!C14)+IF(ROUND((C$8-Config!$C$7)/31,0)&gt;=(Config!$D19+Config!$E19),INDEX(Commandes!$C14:$BJ14,,COLUMN(C$8)-COLUMN($C$8)+1-(Config!$D19+Config!$E19)),0)*Config!$G19)*Config!$C19</f>
        <v>0</v>
      </c>
      <c r="D14" s="241">
        <f t="array" ref="D14">((Config!$F19*Commandes!D14)+IF(ROUND((D$8-Config!$C$7)/31,0)&gt;=(Config!$D19+Config!$E19),INDEX(Commandes!$C14:$BJ14,,COLUMN(D$8)-COLUMN($C$8)+1-(Config!$D19+Config!$E19)),0)*Config!$G19)*Config!$C19</f>
        <v>0</v>
      </c>
      <c r="E14" s="241">
        <f t="array" ref="E14">((Config!$F19*Commandes!E14)+IF(ROUND((E$8-Config!$C$7)/31,0)&gt;=(Config!$D19+Config!$E19),INDEX(Commandes!$C14:$BJ14,,COLUMN(E$8)-COLUMN($C$8)+1-(Config!$D19+Config!$E19)),0)*Config!$G19)*Config!$C19</f>
        <v>0</v>
      </c>
      <c r="F14" s="241">
        <f t="array" ref="F14">((Config!$F19*Commandes!F14)+IF(ROUND((F$8-Config!$C$7)/31,0)&gt;=(Config!$D19+Config!$E19),INDEX(Commandes!$C14:$BJ14,,COLUMN(F$8)-COLUMN($C$8)+1-(Config!$D19+Config!$E19)),0)*Config!$G19)*Config!$C19</f>
        <v>0</v>
      </c>
      <c r="G14" s="241">
        <f t="array" ref="G14">((Config!$F19*Commandes!G14)+IF(ROUND((G$8-Config!$C$7)/31,0)&gt;=(Config!$D19+Config!$E19),INDEX(Commandes!$C14:$BJ14,,COLUMN(G$8)-COLUMN($C$8)+1-(Config!$D19+Config!$E19)),0)*Config!$G19)*Config!$C19</f>
        <v>0</v>
      </c>
      <c r="H14" s="241">
        <f t="array" ref="H14">((Config!$F19*Commandes!H14)+IF(ROUND((H$8-Config!$C$7)/31,0)&gt;=(Config!$D19+Config!$E19),INDEX(Commandes!$C14:$BJ14,,COLUMN(H$8)-COLUMN($C$8)+1-(Config!$D19+Config!$E19)),0)*Config!$G19)*Config!$C19</f>
        <v>0</v>
      </c>
      <c r="I14" s="241">
        <f t="array" ref="I14">((Config!$F19*Commandes!I14)+IF(ROUND((I$8-Config!$C$7)/31,0)&gt;=(Config!$D19+Config!$E19),INDEX(Commandes!$C14:$BJ14,,COLUMN(I$8)-COLUMN($C$8)+1-(Config!$D19+Config!$E19)),0)*Config!$G19)*Config!$C19</f>
        <v>0</v>
      </c>
      <c r="J14" s="241">
        <f t="array" ref="J14">((Config!$F19*Commandes!J14)+IF(ROUND((J$8-Config!$C$7)/31,0)&gt;=(Config!$D19+Config!$E19),INDEX(Commandes!$C14:$BJ14,,COLUMN(J$8)-COLUMN($C$8)+1-(Config!$D19+Config!$E19)),0)*Config!$G19)*Config!$C19</f>
        <v>0</v>
      </c>
      <c r="K14" s="241">
        <f t="array" ref="K14">((Config!$F19*Commandes!K14)+IF(ROUND((K$8-Config!$C$7)/31,0)&gt;=(Config!$D19+Config!$E19),INDEX(Commandes!$C14:$BJ14,,COLUMN(K$8)-COLUMN($C$8)+1-(Config!$D19+Config!$E19)),0)*Config!$G19)*Config!$C19</f>
        <v>0</v>
      </c>
      <c r="L14" s="241">
        <f t="array" ref="L14">((Config!$F19*Commandes!L14)+IF(ROUND((L$8-Config!$C$7)/31,0)&gt;=(Config!$D19+Config!$E19),INDEX(Commandes!$C14:$BJ14,,COLUMN(L$8)-COLUMN($C$8)+1-(Config!$D19+Config!$E19)),0)*Config!$G19)*Config!$C19</f>
        <v>0</v>
      </c>
      <c r="M14" s="241">
        <f t="array" ref="M14">((Config!$F19*Commandes!M14)+IF(ROUND((M$8-Config!$C$7)/31,0)&gt;=(Config!$D19+Config!$E19),INDEX(Commandes!$C14:$BJ14,,COLUMN(M$8)-COLUMN($C$8)+1-(Config!$D19+Config!$E19)),0)*Config!$G19)*Config!$C19</f>
        <v>0</v>
      </c>
      <c r="N14" s="241">
        <f t="array" ref="N14">((Config!$F19*Commandes!N14)+IF(ROUND((N$8-Config!$C$7)/31,0)&gt;=(Config!$D19+Config!$E19),INDEX(Commandes!$C14:$BJ14,,COLUMN(N$8)-COLUMN($C$8)+1-(Config!$D19+Config!$E19)),0)*Config!$G19)*Config!$C19</f>
        <v>0</v>
      </c>
      <c r="O14" s="241">
        <f t="array" ref="O14">((Config!$F19*Commandes!O14)+IF(ROUND((O$8-Config!$C$7)/31,0)&gt;=(Config!$D19+Config!$E19),INDEX(Commandes!$C14:$BJ14,,COLUMN(O$8)-COLUMN($C$8)+1-(Config!$D19+Config!$E19)),0)*Config!$G19)*Config!$C19</f>
        <v>0</v>
      </c>
      <c r="P14" s="241">
        <f t="array" ref="P14">((Config!$F19*Commandes!P14)+IF(ROUND((P$8-Config!$C$7)/31,0)&gt;=(Config!$D19+Config!$E19),INDEX(Commandes!$C14:$BJ14,,COLUMN(P$8)-COLUMN($C$8)+1-(Config!$D19+Config!$E19)),0)*Config!$G19)*Config!$C19</f>
        <v>0</v>
      </c>
      <c r="Q14" s="241">
        <f t="array" ref="Q14">((Config!$F19*Commandes!Q14)+IF(ROUND((Q$8-Config!$C$7)/31,0)&gt;=(Config!$D19+Config!$E19),INDEX(Commandes!$C14:$BJ14,,COLUMN(Q$8)-COLUMN($C$8)+1-(Config!$D19+Config!$E19)),0)*Config!$G19)*Config!$C19</f>
        <v>0</v>
      </c>
      <c r="R14" s="241">
        <f t="array" ref="R14">((Config!$F19*Commandes!R14)+IF(ROUND((R$8-Config!$C$7)/31,0)&gt;=(Config!$D19+Config!$E19),INDEX(Commandes!$C14:$BJ14,,COLUMN(R$8)-COLUMN($C$8)+1-(Config!$D19+Config!$E19)),0)*Config!$G19)*Config!$C19</f>
        <v>0</v>
      </c>
      <c r="S14" s="241">
        <f t="array" ref="S14">((Config!$F19*Commandes!S14)+IF(ROUND((S$8-Config!$C$7)/31,0)&gt;=(Config!$D19+Config!$E19),INDEX(Commandes!$C14:$BJ14,,COLUMN(S$8)-COLUMN($C$8)+1-(Config!$D19+Config!$E19)),0)*Config!$G19)*Config!$C19</f>
        <v>0</v>
      </c>
      <c r="T14" s="241">
        <f t="array" ref="T14">((Config!$F19*Commandes!T14)+IF(ROUND((T$8-Config!$C$7)/31,0)&gt;=(Config!$D19+Config!$E19),INDEX(Commandes!$C14:$BJ14,,COLUMN(T$8)-COLUMN($C$8)+1-(Config!$D19+Config!$E19)),0)*Config!$G19)*Config!$C19</f>
        <v>0</v>
      </c>
      <c r="U14" s="241">
        <f t="array" ref="U14">((Config!$F19*Commandes!U14)+IF(ROUND((U$8-Config!$C$7)/31,0)&gt;=(Config!$D19+Config!$E19),INDEX(Commandes!$C14:$BJ14,,COLUMN(U$8)-COLUMN($C$8)+1-(Config!$D19+Config!$E19)),0)*Config!$G19)*Config!$C19</f>
        <v>0</v>
      </c>
      <c r="V14" s="241">
        <f t="array" ref="V14">((Config!$F19*Commandes!V14)+IF(ROUND((V$8-Config!$C$7)/31,0)&gt;=(Config!$D19+Config!$E19),INDEX(Commandes!$C14:$BJ14,,COLUMN(V$8)-COLUMN($C$8)+1-(Config!$D19+Config!$E19)),0)*Config!$G19)*Config!$C19</f>
        <v>0</v>
      </c>
      <c r="W14" s="241">
        <f t="array" ref="W14">((Config!$F19*Commandes!W14)+IF(ROUND((W$8-Config!$C$7)/31,0)&gt;=(Config!$D19+Config!$E19),INDEX(Commandes!$C14:$BJ14,,COLUMN(W$8)-COLUMN($C$8)+1-(Config!$D19+Config!$E19)),0)*Config!$G19)*Config!$C19</f>
        <v>0</v>
      </c>
      <c r="X14" s="241">
        <f t="array" ref="X14">((Config!$F19*Commandes!X14)+IF(ROUND((X$8-Config!$C$7)/31,0)&gt;=(Config!$D19+Config!$E19),INDEX(Commandes!$C14:$BJ14,,COLUMN(X$8)-COLUMN($C$8)+1-(Config!$D19+Config!$E19)),0)*Config!$G19)*Config!$C19</f>
        <v>0</v>
      </c>
      <c r="Y14" s="241">
        <f t="array" ref="Y14">((Config!$F19*Commandes!Y14)+IF(ROUND((Y$8-Config!$C$7)/31,0)&gt;=(Config!$D19+Config!$E19),INDEX(Commandes!$C14:$BJ14,,COLUMN(Y$8)-COLUMN($C$8)+1-(Config!$D19+Config!$E19)),0)*Config!$G19)*Config!$C19</f>
        <v>0</v>
      </c>
      <c r="Z14" s="241">
        <f t="array" ref="Z14">((Config!$F19*Commandes!Z14)+IF(ROUND((Z$8-Config!$C$7)/31,0)&gt;=(Config!$D19+Config!$E19),INDEX(Commandes!$C14:$BJ14,,COLUMN(Z$8)-COLUMN($C$8)+1-(Config!$D19+Config!$E19)),0)*Config!$G19)*Config!$C19</f>
        <v>0</v>
      </c>
      <c r="AA14" s="241">
        <f t="array" ref="AA14">((Config!$F19*Commandes!AA14)+IF(ROUND((AA$8-Config!$C$7)/31,0)&gt;=(Config!$D19+Config!$E19),INDEX(Commandes!$C14:$BJ14,,COLUMN(AA$8)-COLUMN($C$8)+1-(Config!$D19+Config!$E19)),0)*Config!$G19)*Config!$C19</f>
        <v>0</v>
      </c>
      <c r="AB14" s="241">
        <f t="array" ref="AB14">((Config!$F19*Commandes!AB14)+IF(ROUND((AB$8-Config!$C$7)/31,0)&gt;=(Config!$D19+Config!$E19),INDEX(Commandes!$C14:$BJ14,,COLUMN(AB$8)-COLUMN($C$8)+1-(Config!$D19+Config!$E19)),0)*Config!$G19)*Config!$C19</f>
        <v>0</v>
      </c>
      <c r="AC14" s="241">
        <f t="array" ref="AC14">((Config!$F19*Commandes!AC14)+IF(ROUND((AC$8-Config!$C$7)/31,0)&gt;=(Config!$D19+Config!$E19),INDEX(Commandes!$C14:$BJ14,,COLUMN(AC$8)-COLUMN($C$8)+1-(Config!$D19+Config!$E19)),0)*Config!$G19)*Config!$C19</f>
        <v>0</v>
      </c>
      <c r="AD14" s="241">
        <f t="array" ref="AD14">((Config!$F19*Commandes!AD14)+IF(ROUND((AD$8-Config!$C$7)/31,0)&gt;=(Config!$D19+Config!$E19),INDEX(Commandes!$C14:$BJ14,,COLUMN(AD$8)-COLUMN($C$8)+1-(Config!$D19+Config!$E19)),0)*Config!$G19)*Config!$C19</f>
        <v>0</v>
      </c>
      <c r="AE14" s="241">
        <f t="array" ref="AE14">((Config!$F19*Commandes!AE14)+IF(ROUND((AE$8-Config!$C$7)/31,0)&gt;=(Config!$D19+Config!$E19),INDEX(Commandes!$C14:$BJ14,,COLUMN(AE$8)-COLUMN($C$8)+1-(Config!$D19+Config!$E19)),0)*Config!$G19)*Config!$C19</f>
        <v>0</v>
      </c>
      <c r="AF14" s="241">
        <f t="array" ref="AF14">((Config!$F19*Commandes!AF14)+IF(ROUND((AF$8-Config!$C$7)/31,0)&gt;=(Config!$D19+Config!$E19),INDEX(Commandes!$C14:$BJ14,,COLUMN(AF$8)-COLUMN($C$8)+1-(Config!$D19+Config!$E19)),0)*Config!$G19)*Config!$C19</f>
        <v>0</v>
      </c>
      <c r="AG14" s="241">
        <f t="array" ref="AG14">((Config!$F19*Commandes!AG14)+IF(ROUND((AG$8-Config!$C$7)/31,0)&gt;=(Config!$D19+Config!$E19),INDEX(Commandes!$C14:$BJ14,,COLUMN(AG$8)-COLUMN($C$8)+1-(Config!$D19+Config!$E19)),0)*Config!$G19)*Config!$C19</f>
        <v>0</v>
      </c>
      <c r="AH14" s="241">
        <f t="array" ref="AH14">((Config!$F19*Commandes!AH14)+IF(ROUND((AH$8-Config!$C$7)/31,0)&gt;=(Config!$D19+Config!$E19),INDEX(Commandes!$C14:$BJ14,,COLUMN(AH$8)-COLUMN($C$8)+1-(Config!$D19+Config!$E19)),0)*Config!$G19)*Config!$C19</f>
        <v>0</v>
      </c>
      <c r="AI14" s="241">
        <f t="array" ref="AI14">((Config!$F19*Commandes!AI14)+IF(ROUND((AI$8-Config!$C$7)/31,0)&gt;=(Config!$D19+Config!$E19),INDEX(Commandes!$C14:$BJ14,,COLUMN(AI$8)-COLUMN($C$8)+1-(Config!$D19+Config!$E19)),0)*Config!$G19)*Config!$C19</f>
        <v>0</v>
      </c>
      <c r="AJ14" s="241">
        <f t="array" ref="AJ14">((Config!$F19*Commandes!AJ14)+IF(ROUND((AJ$8-Config!$C$7)/31,0)&gt;=(Config!$D19+Config!$E19),INDEX(Commandes!$C14:$BJ14,,COLUMN(AJ$8)-COLUMN($C$8)+1-(Config!$D19+Config!$E19)),0)*Config!$G19)*Config!$C19</f>
        <v>0</v>
      </c>
      <c r="AK14" s="241">
        <f t="array" ref="AK14">((Config!$F19*Commandes!AK14)+IF(ROUND((AK$8-Config!$C$7)/31,0)&gt;=(Config!$D19+Config!$E19),INDEX(Commandes!$C14:$BJ14,,COLUMN(AK$8)-COLUMN($C$8)+1-(Config!$D19+Config!$E19)),0)*Config!$G19)*Config!$C19</f>
        <v>0</v>
      </c>
      <c r="AL14" s="241">
        <f t="array" ref="AL14">((Config!$F19*Commandes!AL14)+IF(ROUND((AL$8-Config!$C$7)/31,0)&gt;=(Config!$D19+Config!$E19),INDEX(Commandes!$C14:$BJ14,,COLUMN(AL$8)-COLUMN($C$8)+1-(Config!$D19+Config!$E19)),0)*Config!$G19)*Config!$C19</f>
        <v>0</v>
      </c>
      <c r="AM14" s="241">
        <f t="array" ref="AM14">((Config!$F19*Commandes!AM14)+IF(ROUND((AM$8-Config!$C$7)/31,0)&gt;=(Config!$D19+Config!$E19),INDEX(Commandes!$C14:$BJ14,,COLUMN(AM$8)-COLUMN($C$8)+1-(Config!$D19+Config!$E19)),0)*Config!$G19)*Config!$C19</f>
        <v>0</v>
      </c>
      <c r="AN14" s="241">
        <f t="array" ref="AN14">((Config!$F19*Commandes!AN14)+IF(ROUND((AN$8-Config!$C$7)/31,0)&gt;=(Config!$D19+Config!$E19),INDEX(Commandes!$C14:$BJ14,,COLUMN(AN$8)-COLUMN($C$8)+1-(Config!$D19+Config!$E19)),0)*Config!$G19)*Config!$C19</f>
        <v>0</v>
      </c>
      <c r="AO14" s="241">
        <f t="array" ref="AO14">((Config!$F19*Commandes!AO14)+IF(ROUND((AO$8-Config!$C$7)/31,0)&gt;=(Config!$D19+Config!$E19),INDEX(Commandes!$C14:$BJ14,,COLUMN(AO$8)-COLUMN($C$8)+1-(Config!$D19+Config!$E19)),0)*Config!$G19)*Config!$C19</f>
        <v>0</v>
      </c>
      <c r="AP14" s="241">
        <f t="array" ref="AP14">((Config!$F19*Commandes!AP14)+IF(ROUND((AP$8-Config!$C$7)/31,0)&gt;=(Config!$D19+Config!$E19),INDEX(Commandes!$C14:$BJ14,,COLUMN(AP$8)-COLUMN($C$8)+1-(Config!$D19+Config!$E19)),0)*Config!$G19)*Config!$C19</f>
        <v>0</v>
      </c>
      <c r="AQ14" s="241">
        <f t="array" ref="AQ14">((Config!$F19*Commandes!AQ14)+IF(ROUND((AQ$8-Config!$C$7)/31,0)&gt;=(Config!$D19+Config!$E19),INDEX(Commandes!$C14:$BJ14,,COLUMN(AQ$8)-COLUMN($C$8)+1-(Config!$D19+Config!$E19)),0)*Config!$G19)*Config!$C19</f>
        <v>0</v>
      </c>
      <c r="AR14" s="241">
        <f t="array" ref="AR14">((Config!$F19*Commandes!AR14)+IF(ROUND((AR$8-Config!$C$7)/31,0)&gt;=(Config!$D19+Config!$E19),INDEX(Commandes!$C14:$BJ14,,COLUMN(AR$8)-COLUMN($C$8)+1-(Config!$D19+Config!$E19)),0)*Config!$G19)*Config!$C19</f>
        <v>0</v>
      </c>
      <c r="AS14" s="241">
        <f t="array" ref="AS14">((Config!$F19*Commandes!AS14)+IF(ROUND((AS$8-Config!$C$7)/31,0)&gt;=(Config!$D19+Config!$E19),INDEX(Commandes!$C14:$BJ14,,COLUMN(AS$8)-COLUMN($C$8)+1-(Config!$D19+Config!$E19)),0)*Config!$G19)*Config!$C19</f>
        <v>0</v>
      </c>
      <c r="AT14" s="241">
        <f t="array" ref="AT14">((Config!$F19*Commandes!AT14)+IF(ROUND((AT$8-Config!$C$7)/31,0)&gt;=(Config!$D19+Config!$E19),INDEX(Commandes!$C14:$BJ14,,COLUMN(AT$8)-COLUMN($C$8)+1-(Config!$D19+Config!$E19)),0)*Config!$G19)*Config!$C19</f>
        <v>0</v>
      </c>
      <c r="AU14" s="241">
        <f t="array" ref="AU14">((Config!$F19*Commandes!AU14)+IF(ROUND((AU$8-Config!$C$7)/31,0)&gt;=(Config!$D19+Config!$E19),INDEX(Commandes!$C14:$BJ14,,COLUMN(AU$8)-COLUMN($C$8)+1-(Config!$D19+Config!$E19)),0)*Config!$G19)*Config!$C19</f>
        <v>0</v>
      </c>
      <c r="AV14" s="241">
        <f t="array" ref="AV14">((Config!$F19*Commandes!AV14)+IF(ROUND((AV$8-Config!$C$7)/31,0)&gt;=(Config!$D19+Config!$E19),INDEX(Commandes!$C14:$BJ14,,COLUMN(AV$8)-COLUMN($C$8)+1-(Config!$D19+Config!$E19)),0)*Config!$G19)*Config!$C19</f>
        <v>0</v>
      </c>
      <c r="AW14" s="241">
        <f t="array" ref="AW14">((Config!$F19*Commandes!AW14)+IF(ROUND((AW$8-Config!$C$7)/31,0)&gt;=(Config!$D19+Config!$E19),INDEX(Commandes!$C14:$BJ14,,COLUMN(AW$8)-COLUMN($C$8)+1-(Config!$D19+Config!$E19)),0)*Config!$G19)*Config!$C19</f>
        <v>0</v>
      </c>
      <c r="AX14" s="241">
        <f t="array" ref="AX14">((Config!$F19*Commandes!AX14)+IF(ROUND((AX$8-Config!$C$7)/31,0)&gt;=(Config!$D19+Config!$E19),INDEX(Commandes!$C14:$BJ14,,COLUMN(AX$8)-COLUMN($C$8)+1-(Config!$D19+Config!$E19)),0)*Config!$G19)*Config!$C19</f>
        <v>0</v>
      </c>
      <c r="AY14" s="241">
        <f t="array" ref="AY14">((Config!$F19*Commandes!AY14)+IF(ROUND((AY$8-Config!$C$7)/31,0)&gt;=(Config!$D19+Config!$E19),INDEX(Commandes!$C14:$BJ14,,COLUMN(AY$8)-COLUMN($C$8)+1-(Config!$D19+Config!$E19)),0)*Config!$G19)*Config!$C19</f>
        <v>0</v>
      </c>
      <c r="AZ14" s="241">
        <f t="array" ref="AZ14">((Config!$F19*Commandes!AZ14)+IF(ROUND((AZ$8-Config!$C$7)/31,0)&gt;=(Config!$D19+Config!$E19),INDEX(Commandes!$C14:$BJ14,,COLUMN(AZ$8)-COLUMN($C$8)+1-(Config!$D19+Config!$E19)),0)*Config!$G19)*Config!$C19</f>
        <v>0</v>
      </c>
      <c r="BA14" s="241">
        <f t="array" ref="BA14">((Config!$F19*Commandes!BA14)+IF(ROUND((BA$8-Config!$C$7)/31,0)&gt;=(Config!$D19+Config!$E19),INDEX(Commandes!$C14:$BJ14,,COLUMN(BA$8)-COLUMN($C$8)+1-(Config!$D19+Config!$E19)),0)*Config!$G19)*Config!$C19</f>
        <v>0</v>
      </c>
      <c r="BB14" s="241">
        <f t="array" ref="BB14">((Config!$F19*Commandes!BB14)+IF(ROUND((BB$8-Config!$C$7)/31,0)&gt;=(Config!$D19+Config!$E19),INDEX(Commandes!$C14:$BJ14,,COLUMN(BB$8)-COLUMN($C$8)+1-(Config!$D19+Config!$E19)),0)*Config!$G19)*Config!$C19</f>
        <v>0</v>
      </c>
      <c r="BC14" s="241">
        <f t="array" ref="BC14">((Config!$F19*Commandes!BC14)+IF(ROUND((BC$8-Config!$C$7)/31,0)&gt;=(Config!$D19+Config!$E19),INDEX(Commandes!$C14:$BJ14,,COLUMN(BC$8)-COLUMN($C$8)+1-(Config!$D19+Config!$E19)),0)*Config!$G19)*Config!$C19</f>
        <v>0</v>
      </c>
      <c r="BD14" s="241">
        <f t="array" ref="BD14">((Config!$F19*Commandes!BD14)+IF(ROUND((BD$8-Config!$C$7)/31,0)&gt;=(Config!$D19+Config!$E19),INDEX(Commandes!$C14:$BJ14,,COLUMN(BD$8)-COLUMN($C$8)+1-(Config!$D19+Config!$E19)),0)*Config!$G19)*Config!$C19</f>
        <v>0</v>
      </c>
      <c r="BE14" s="241">
        <f t="array" ref="BE14">((Config!$F19*Commandes!BE14)+IF(ROUND((BE$8-Config!$C$7)/31,0)&gt;=(Config!$D19+Config!$E19),INDEX(Commandes!$C14:$BJ14,,COLUMN(BE$8)-COLUMN($C$8)+1-(Config!$D19+Config!$E19)),0)*Config!$G19)*Config!$C19</f>
        <v>0</v>
      </c>
      <c r="BF14" s="241">
        <f t="array" ref="BF14">((Config!$F19*Commandes!BF14)+IF(ROUND((BF$8-Config!$C$7)/31,0)&gt;=(Config!$D19+Config!$E19),INDEX(Commandes!$C14:$BJ14,,COLUMN(BF$8)-COLUMN($C$8)+1-(Config!$D19+Config!$E19)),0)*Config!$G19)*Config!$C19</f>
        <v>0</v>
      </c>
      <c r="BG14" s="241">
        <f t="array" ref="BG14">((Config!$F19*Commandes!BG14)+IF(ROUND((BG$8-Config!$C$7)/31,0)&gt;=(Config!$D19+Config!$E19),INDEX(Commandes!$C14:$BJ14,,COLUMN(BG$8)-COLUMN($C$8)+1-(Config!$D19+Config!$E19)),0)*Config!$G19)*Config!$C19</f>
        <v>0</v>
      </c>
      <c r="BH14" s="241">
        <f t="array" ref="BH14">((Config!$F19*Commandes!BH14)+IF(ROUND((BH$8-Config!$C$7)/31,0)&gt;=(Config!$D19+Config!$E19),INDEX(Commandes!$C14:$BJ14,,COLUMN(BH$8)-COLUMN($C$8)+1-(Config!$D19+Config!$E19)),0)*Config!$G19)*Config!$C19</f>
        <v>0</v>
      </c>
      <c r="BI14" s="241">
        <f t="array" ref="BI14">((Config!$F19*Commandes!BI14)+IF(ROUND((BI$8-Config!$C$7)/31,0)&gt;=(Config!$D19+Config!$E19),INDEX(Commandes!$C14:$BJ14,,COLUMN(BI$8)-COLUMN($C$8)+1-(Config!$D19+Config!$E19)),0)*Config!$G19)*Config!$C19</f>
        <v>0</v>
      </c>
      <c r="BJ14" s="241">
        <f t="array" ref="BJ14">((Config!$F19*Commandes!BJ14)+IF(ROUND((BJ$8-Config!$C$7)/31,0)&gt;=(Config!$D19+Config!$E19),INDEX(Commandes!$C14:$BJ14,,COLUMN(BJ$8)-COLUMN($C$8)+1-(Config!$D19+Config!$E19)),0)*Config!$G19)*Config!$C19</f>
        <v>0</v>
      </c>
      <c r="BK14" s="17"/>
    </row>
    <row r="15">
      <c r="B15" s="125" t="str">
        <f>Config!$B$20</f>
        <v/>
      </c>
      <c r="C15" s="241">
        <f t="array" ref="C15">((Config!$F20*Commandes!C15)+IF(ROUND((C$8-Config!$C$7)/31,0)&gt;=(Config!$D20+Config!$E20),INDEX(Commandes!$C15:$BJ15,,COLUMN(C$8)-COLUMN($C$8)+1-(Config!$D20+Config!$E20)),0)*Config!$G20)*Config!$C20</f>
        <v>0</v>
      </c>
      <c r="D15" s="241">
        <f t="array" ref="D15">((Config!$F20*Commandes!D15)+IF(ROUND((D$8-Config!$C$7)/31,0)&gt;=(Config!$D20+Config!$E20),INDEX(Commandes!$C15:$BJ15,,COLUMN(D$8)-COLUMN($C$8)+1-(Config!$D20+Config!$E20)),0)*Config!$G20)*Config!$C20</f>
        <v>0</v>
      </c>
      <c r="E15" s="241">
        <f t="array" ref="E15">((Config!$F20*Commandes!E15)+IF(ROUND((E$8-Config!$C$7)/31,0)&gt;=(Config!$D20+Config!$E20),INDEX(Commandes!$C15:$BJ15,,COLUMN(E$8)-COLUMN($C$8)+1-(Config!$D20+Config!$E20)),0)*Config!$G20)*Config!$C20</f>
        <v>0</v>
      </c>
      <c r="F15" s="241">
        <f t="array" ref="F15">((Config!$F20*Commandes!F15)+IF(ROUND((F$8-Config!$C$7)/31,0)&gt;=(Config!$D20+Config!$E20),INDEX(Commandes!$C15:$BJ15,,COLUMN(F$8)-COLUMN($C$8)+1-(Config!$D20+Config!$E20)),0)*Config!$G20)*Config!$C20</f>
        <v>0</v>
      </c>
      <c r="G15" s="241">
        <f t="array" ref="G15">((Config!$F20*Commandes!G15)+IF(ROUND((G$8-Config!$C$7)/31,0)&gt;=(Config!$D20+Config!$E20),INDEX(Commandes!$C15:$BJ15,,COLUMN(G$8)-COLUMN($C$8)+1-(Config!$D20+Config!$E20)),0)*Config!$G20)*Config!$C20</f>
        <v>0</v>
      </c>
      <c r="H15" s="241">
        <f t="array" ref="H15">((Config!$F20*Commandes!H15)+IF(ROUND((H$8-Config!$C$7)/31,0)&gt;=(Config!$D20+Config!$E20),INDEX(Commandes!$C15:$BJ15,,COLUMN(H$8)-COLUMN($C$8)+1-(Config!$D20+Config!$E20)),0)*Config!$G20)*Config!$C20</f>
        <v>0</v>
      </c>
      <c r="I15" s="241">
        <f t="array" ref="I15">((Config!$F20*Commandes!I15)+IF(ROUND((I$8-Config!$C$7)/31,0)&gt;=(Config!$D20+Config!$E20),INDEX(Commandes!$C15:$BJ15,,COLUMN(I$8)-COLUMN($C$8)+1-(Config!$D20+Config!$E20)),0)*Config!$G20)*Config!$C20</f>
        <v>0</v>
      </c>
      <c r="J15" s="241">
        <f t="array" ref="J15">((Config!$F20*Commandes!J15)+IF(ROUND((J$8-Config!$C$7)/31,0)&gt;=(Config!$D20+Config!$E20),INDEX(Commandes!$C15:$BJ15,,COLUMN(J$8)-COLUMN($C$8)+1-(Config!$D20+Config!$E20)),0)*Config!$G20)*Config!$C20</f>
        <v>0</v>
      </c>
      <c r="K15" s="241">
        <f t="array" ref="K15">((Config!$F20*Commandes!K15)+IF(ROUND((K$8-Config!$C$7)/31,0)&gt;=(Config!$D20+Config!$E20),INDEX(Commandes!$C15:$BJ15,,COLUMN(K$8)-COLUMN($C$8)+1-(Config!$D20+Config!$E20)),0)*Config!$G20)*Config!$C20</f>
        <v>0</v>
      </c>
      <c r="L15" s="241">
        <f t="array" ref="L15">((Config!$F20*Commandes!L15)+IF(ROUND((L$8-Config!$C$7)/31,0)&gt;=(Config!$D20+Config!$E20),INDEX(Commandes!$C15:$BJ15,,COLUMN(L$8)-COLUMN($C$8)+1-(Config!$D20+Config!$E20)),0)*Config!$G20)*Config!$C20</f>
        <v>0</v>
      </c>
      <c r="M15" s="241">
        <f t="array" ref="M15">((Config!$F20*Commandes!M15)+IF(ROUND((M$8-Config!$C$7)/31,0)&gt;=(Config!$D20+Config!$E20),INDEX(Commandes!$C15:$BJ15,,COLUMN(M$8)-COLUMN($C$8)+1-(Config!$D20+Config!$E20)),0)*Config!$G20)*Config!$C20</f>
        <v>0</v>
      </c>
      <c r="N15" s="241">
        <f t="array" ref="N15">((Config!$F20*Commandes!N15)+IF(ROUND((N$8-Config!$C$7)/31,0)&gt;=(Config!$D20+Config!$E20),INDEX(Commandes!$C15:$BJ15,,COLUMN(N$8)-COLUMN($C$8)+1-(Config!$D20+Config!$E20)),0)*Config!$G20)*Config!$C20</f>
        <v>0</v>
      </c>
      <c r="O15" s="241">
        <f t="array" ref="O15">((Config!$F20*Commandes!O15)+IF(ROUND((O$8-Config!$C$7)/31,0)&gt;=(Config!$D20+Config!$E20),INDEX(Commandes!$C15:$BJ15,,COLUMN(O$8)-COLUMN($C$8)+1-(Config!$D20+Config!$E20)),0)*Config!$G20)*Config!$C20</f>
        <v>0</v>
      </c>
      <c r="P15" s="241">
        <f t="array" ref="P15">((Config!$F20*Commandes!P15)+IF(ROUND((P$8-Config!$C$7)/31,0)&gt;=(Config!$D20+Config!$E20),INDEX(Commandes!$C15:$BJ15,,COLUMN(P$8)-COLUMN($C$8)+1-(Config!$D20+Config!$E20)),0)*Config!$G20)*Config!$C20</f>
        <v>0</v>
      </c>
      <c r="Q15" s="241">
        <f t="array" ref="Q15">((Config!$F20*Commandes!Q15)+IF(ROUND((Q$8-Config!$C$7)/31,0)&gt;=(Config!$D20+Config!$E20),INDEX(Commandes!$C15:$BJ15,,COLUMN(Q$8)-COLUMN($C$8)+1-(Config!$D20+Config!$E20)),0)*Config!$G20)*Config!$C20</f>
        <v>0</v>
      </c>
      <c r="R15" s="241">
        <f t="array" ref="R15">((Config!$F20*Commandes!R15)+IF(ROUND((R$8-Config!$C$7)/31,0)&gt;=(Config!$D20+Config!$E20),INDEX(Commandes!$C15:$BJ15,,COLUMN(R$8)-COLUMN($C$8)+1-(Config!$D20+Config!$E20)),0)*Config!$G20)*Config!$C20</f>
        <v>0</v>
      </c>
      <c r="S15" s="241">
        <f t="array" ref="S15">((Config!$F20*Commandes!S15)+IF(ROUND((S$8-Config!$C$7)/31,0)&gt;=(Config!$D20+Config!$E20),INDEX(Commandes!$C15:$BJ15,,COLUMN(S$8)-COLUMN($C$8)+1-(Config!$D20+Config!$E20)),0)*Config!$G20)*Config!$C20</f>
        <v>0</v>
      </c>
      <c r="T15" s="241">
        <f t="array" ref="T15">((Config!$F20*Commandes!T15)+IF(ROUND((T$8-Config!$C$7)/31,0)&gt;=(Config!$D20+Config!$E20),INDEX(Commandes!$C15:$BJ15,,COLUMN(T$8)-COLUMN($C$8)+1-(Config!$D20+Config!$E20)),0)*Config!$G20)*Config!$C20</f>
        <v>0</v>
      </c>
      <c r="U15" s="241">
        <f t="array" ref="U15">((Config!$F20*Commandes!U15)+IF(ROUND((U$8-Config!$C$7)/31,0)&gt;=(Config!$D20+Config!$E20),INDEX(Commandes!$C15:$BJ15,,COLUMN(U$8)-COLUMN($C$8)+1-(Config!$D20+Config!$E20)),0)*Config!$G20)*Config!$C20</f>
        <v>0</v>
      </c>
      <c r="V15" s="241">
        <f t="array" ref="V15">((Config!$F20*Commandes!V15)+IF(ROUND((V$8-Config!$C$7)/31,0)&gt;=(Config!$D20+Config!$E20),INDEX(Commandes!$C15:$BJ15,,COLUMN(V$8)-COLUMN($C$8)+1-(Config!$D20+Config!$E20)),0)*Config!$G20)*Config!$C20</f>
        <v>0</v>
      </c>
      <c r="W15" s="241">
        <f t="array" ref="W15">((Config!$F20*Commandes!W15)+IF(ROUND((W$8-Config!$C$7)/31,0)&gt;=(Config!$D20+Config!$E20),INDEX(Commandes!$C15:$BJ15,,COLUMN(W$8)-COLUMN($C$8)+1-(Config!$D20+Config!$E20)),0)*Config!$G20)*Config!$C20</f>
        <v>0</v>
      </c>
      <c r="X15" s="241">
        <f t="array" ref="X15">((Config!$F20*Commandes!X15)+IF(ROUND((X$8-Config!$C$7)/31,0)&gt;=(Config!$D20+Config!$E20),INDEX(Commandes!$C15:$BJ15,,COLUMN(X$8)-COLUMN($C$8)+1-(Config!$D20+Config!$E20)),0)*Config!$G20)*Config!$C20</f>
        <v>0</v>
      </c>
      <c r="Y15" s="241">
        <f t="array" ref="Y15">((Config!$F20*Commandes!Y15)+IF(ROUND((Y$8-Config!$C$7)/31,0)&gt;=(Config!$D20+Config!$E20),INDEX(Commandes!$C15:$BJ15,,COLUMN(Y$8)-COLUMN($C$8)+1-(Config!$D20+Config!$E20)),0)*Config!$G20)*Config!$C20</f>
        <v>0</v>
      </c>
      <c r="Z15" s="241">
        <f t="array" ref="Z15">((Config!$F20*Commandes!Z15)+IF(ROUND((Z$8-Config!$C$7)/31,0)&gt;=(Config!$D20+Config!$E20),INDEX(Commandes!$C15:$BJ15,,COLUMN(Z$8)-COLUMN($C$8)+1-(Config!$D20+Config!$E20)),0)*Config!$G20)*Config!$C20</f>
        <v>0</v>
      </c>
      <c r="AA15" s="241">
        <f t="array" ref="AA15">((Config!$F20*Commandes!AA15)+IF(ROUND((AA$8-Config!$C$7)/31,0)&gt;=(Config!$D20+Config!$E20),INDEX(Commandes!$C15:$BJ15,,COLUMN(AA$8)-COLUMN($C$8)+1-(Config!$D20+Config!$E20)),0)*Config!$G20)*Config!$C20</f>
        <v>0</v>
      </c>
      <c r="AB15" s="241">
        <f t="array" ref="AB15">((Config!$F20*Commandes!AB15)+IF(ROUND((AB$8-Config!$C$7)/31,0)&gt;=(Config!$D20+Config!$E20),INDEX(Commandes!$C15:$BJ15,,COLUMN(AB$8)-COLUMN($C$8)+1-(Config!$D20+Config!$E20)),0)*Config!$G20)*Config!$C20</f>
        <v>0</v>
      </c>
      <c r="AC15" s="241">
        <f t="array" ref="AC15">((Config!$F20*Commandes!AC15)+IF(ROUND((AC$8-Config!$C$7)/31,0)&gt;=(Config!$D20+Config!$E20),INDEX(Commandes!$C15:$BJ15,,COLUMN(AC$8)-COLUMN($C$8)+1-(Config!$D20+Config!$E20)),0)*Config!$G20)*Config!$C20</f>
        <v>0</v>
      </c>
      <c r="AD15" s="241">
        <f t="array" ref="AD15">((Config!$F20*Commandes!AD15)+IF(ROUND((AD$8-Config!$C$7)/31,0)&gt;=(Config!$D20+Config!$E20),INDEX(Commandes!$C15:$BJ15,,COLUMN(AD$8)-COLUMN($C$8)+1-(Config!$D20+Config!$E20)),0)*Config!$G20)*Config!$C20</f>
        <v>0</v>
      </c>
      <c r="AE15" s="241">
        <f t="array" ref="AE15">((Config!$F20*Commandes!AE15)+IF(ROUND((AE$8-Config!$C$7)/31,0)&gt;=(Config!$D20+Config!$E20),INDEX(Commandes!$C15:$BJ15,,COLUMN(AE$8)-COLUMN($C$8)+1-(Config!$D20+Config!$E20)),0)*Config!$G20)*Config!$C20</f>
        <v>0</v>
      </c>
      <c r="AF15" s="241">
        <f t="array" ref="AF15">((Config!$F20*Commandes!AF15)+IF(ROUND((AF$8-Config!$C$7)/31,0)&gt;=(Config!$D20+Config!$E20),INDEX(Commandes!$C15:$BJ15,,COLUMN(AF$8)-COLUMN($C$8)+1-(Config!$D20+Config!$E20)),0)*Config!$G20)*Config!$C20</f>
        <v>0</v>
      </c>
      <c r="AG15" s="241">
        <f t="array" ref="AG15">((Config!$F20*Commandes!AG15)+IF(ROUND((AG$8-Config!$C$7)/31,0)&gt;=(Config!$D20+Config!$E20),INDEX(Commandes!$C15:$BJ15,,COLUMN(AG$8)-COLUMN($C$8)+1-(Config!$D20+Config!$E20)),0)*Config!$G20)*Config!$C20</f>
        <v>0</v>
      </c>
      <c r="AH15" s="241">
        <f t="array" ref="AH15">((Config!$F20*Commandes!AH15)+IF(ROUND((AH$8-Config!$C$7)/31,0)&gt;=(Config!$D20+Config!$E20),INDEX(Commandes!$C15:$BJ15,,COLUMN(AH$8)-COLUMN($C$8)+1-(Config!$D20+Config!$E20)),0)*Config!$G20)*Config!$C20</f>
        <v>0</v>
      </c>
      <c r="AI15" s="241">
        <f t="array" ref="AI15">((Config!$F20*Commandes!AI15)+IF(ROUND((AI$8-Config!$C$7)/31,0)&gt;=(Config!$D20+Config!$E20),INDEX(Commandes!$C15:$BJ15,,COLUMN(AI$8)-COLUMN($C$8)+1-(Config!$D20+Config!$E20)),0)*Config!$G20)*Config!$C20</f>
        <v>0</v>
      </c>
      <c r="AJ15" s="241">
        <f t="array" ref="AJ15">((Config!$F20*Commandes!AJ15)+IF(ROUND((AJ$8-Config!$C$7)/31,0)&gt;=(Config!$D20+Config!$E20),INDEX(Commandes!$C15:$BJ15,,COLUMN(AJ$8)-COLUMN($C$8)+1-(Config!$D20+Config!$E20)),0)*Config!$G20)*Config!$C20</f>
        <v>0</v>
      </c>
      <c r="AK15" s="241">
        <f t="array" ref="AK15">((Config!$F20*Commandes!AK15)+IF(ROUND((AK$8-Config!$C$7)/31,0)&gt;=(Config!$D20+Config!$E20),INDEX(Commandes!$C15:$BJ15,,COLUMN(AK$8)-COLUMN($C$8)+1-(Config!$D20+Config!$E20)),0)*Config!$G20)*Config!$C20</f>
        <v>0</v>
      </c>
      <c r="AL15" s="241">
        <f t="array" ref="AL15">((Config!$F20*Commandes!AL15)+IF(ROUND((AL$8-Config!$C$7)/31,0)&gt;=(Config!$D20+Config!$E20),INDEX(Commandes!$C15:$BJ15,,COLUMN(AL$8)-COLUMN($C$8)+1-(Config!$D20+Config!$E20)),0)*Config!$G20)*Config!$C20</f>
        <v>0</v>
      </c>
      <c r="AM15" s="241">
        <f t="array" ref="AM15">((Config!$F20*Commandes!AM15)+IF(ROUND((AM$8-Config!$C$7)/31,0)&gt;=(Config!$D20+Config!$E20),INDEX(Commandes!$C15:$BJ15,,COLUMN(AM$8)-COLUMN($C$8)+1-(Config!$D20+Config!$E20)),0)*Config!$G20)*Config!$C20</f>
        <v>0</v>
      </c>
      <c r="AN15" s="241">
        <f t="array" ref="AN15">((Config!$F20*Commandes!AN15)+IF(ROUND((AN$8-Config!$C$7)/31,0)&gt;=(Config!$D20+Config!$E20),INDEX(Commandes!$C15:$BJ15,,COLUMN(AN$8)-COLUMN($C$8)+1-(Config!$D20+Config!$E20)),0)*Config!$G20)*Config!$C20</f>
        <v>0</v>
      </c>
      <c r="AO15" s="241">
        <f t="array" ref="AO15">((Config!$F20*Commandes!AO15)+IF(ROUND((AO$8-Config!$C$7)/31,0)&gt;=(Config!$D20+Config!$E20),INDEX(Commandes!$C15:$BJ15,,COLUMN(AO$8)-COLUMN($C$8)+1-(Config!$D20+Config!$E20)),0)*Config!$G20)*Config!$C20</f>
        <v>0</v>
      </c>
      <c r="AP15" s="241">
        <f t="array" ref="AP15">((Config!$F20*Commandes!AP15)+IF(ROUND((AP$8-Config!$C$7)/31,0)&gt;=(Config!$D20+Config!$E20),INDEX(Commandes!$C15:$BJ15,,COLUMN(AP$8)-COLUMN($C$8)+1-(Config!$D20+Config!$E20)),0)*Config!$G20)*Config!$C20</f>
        <v>0</v>
      </c>
      <c r="AQ15" s="241">
        <f t="array" ref="AQ15">((Config!$F20*Commandes!AQ15)+IF(ROUND((AQ$8-Config!$C$7)/31,0)&gt;=(Config!$D20+Config!$E20),INDEX(Commandes!$C15:$BJ15,,COLUMN(AQ$8)-COLUMN($C$8)+1-(Config!$D20+Config!$E20)),0)*Config!$G20)*Config!$C20</f>
        <v>0</v>
      </c>
      <c r="AR15" s="241">
        <f t="array" ref="AR15">((Config!$F20*Commandes!AR15)+IF(ROUND((AR$8-Config!$C$7)/31,0)&gt;=(Config!$D20+Config!$E20),INDEX(Commandes!$C15:$BJ15,,COLUMN(AR$8)-COLUMN($C$8)+1-(Config!$D20+Config!$E20)),0)*Config!$G20)*Config!$C20</f>
        <v>0</v>
      </c>
      <c r="AS15" s="241">
        <f t="array" ref="AS15">((Config!$F20*Commandes!AS15)+IF(ROUND((AS$8-Config!$C$7)/31,0)&gt;=(Config!$D20+Config!$E20),INDEX(Commandes!$C15:$BJ15,,COLUMN(AS$8)-COLUMN($C$8)+1-(Config!$D20+Config!$E20)),0)*Config!$G20)*Config!$C20</f>
        <v>0</v>
      </c>
      <c r="AT15" s="241">
        <f t="array" ref="AT15">((Config!$F20*Commandes!AT15)+IF(ROUND((AT$8-Config!$C$7)/31,0)&gt;=(Config!$D20+Config!$E20),INDEX(Commandes!$C15:$BJ15,,COLUMN(AT$8)-COLUMN($C$8)+1-(Config!$D20+Config!$E20)),0)*Config!$G20)*Config!$C20</f>
        <v>0</v>
      </c>
      <c r="AU15" s="241">
        <f t="array" ref="AU15">((Config!$F20*Commandes!AU15)+IF(ROUND((AU$8-Config!$C$7)/31,0)&gt;=(Config!$D20+Config!$E20),INDEX(Commandes!$C15:$BJ15,,COLUMN(AU$8)-COLUMN($C$8)+1-(Config!$D20+Config!$E20)),0)*Config!$G20)*Config!$C20</f>
        <v>0</v>
      </c>
      <c r="AV15" s="241">
        <f t="array" ref="AV15">((Config!$F20*Commandes!AV15)+IF(ROUND((AV$8-Config!$C$7)/31,0)&gt;=(Config!$D20+Config!$E20),INDEX(Commandes!$C15:$BJ15,,COLUMN(AV$8)-COLUMN($C$8)+1-(Config!$D20+Config!$E20)),0)*Config!$G20)*Config!$C20</f>
        <v>0</v>
      </c>
      <c r="AW15" s="241">
        <f t="array" ref="AW15">((Config!$F20*Commandes!AW15)+IF(ROUND((AW$8-Config!$C$7)/31,0)&gt;=(Config!$D20+Config!$E20),INDEX(Commandes!$C15:$BJ15,,COLUMN(AW$8)-COLUMN($C$8)+1-(Config!$D20+Config!$E20)),0)*Config!$G20)*Config!$C20</f>
        <v>0</v>
      </c>
      <c r="AX15" s="241">
        <f t="array" ref="AX15">((Config!$F20*Commandes!AX15)+IF(ROUND((AX$8-Config!$C$7)/31,0)&gt;=(Config!$D20+Config!$E20),INDEX(Commandes!$C15:$BJ15,,COLUMN(AX$8)-COLUMN($C$8)+1-(Config!$D20+Config!$E20)),0)*Config!$G20)*Config!$C20</f>
        <v>0</v>
      </c>
      <c r="AY15" s="241">
        <f t="array" ref="AY15">((Config!$F20*Commandes!AY15)+IF(ROUND((AY$8-Config!$C$7)/31,0)&gt;=(Config!$D20+Config!$E20),INDEX(Commandes!$C15:$BJ15,,COLUMN(AY$8)-COLUMN($C$8)+1-(Config!$D20+Config!$E20)),0)*Config!$G20)*Config!$C20</f>
        <v>0</v>
      </c>
      <c r="AZ15" s="241">
        <f t="array" ref="AZ15">((Config!$F20*Commandes!AZ15)+IF(ROUND((AZ$8-Config!$C$7)/31,0)&gt;=(Config!$D20+Config!$E20),INDEX(Commandes!$C15:$BJ15,,COLUMN(AZ$8)-COLUMN($C$8)+1-(Config!$D20+Config!$E20)),0)*Config!$G20)*Config!$C20</f>
        <v>0</v>
      </c>
      <c r="BA15" s="241">
        <f t="array" ref="BA15">((Config!$F20*Commandes!BA15)+IF(ROUND((BA$8-Config!$C$7)/31,0)&gt;=(Config!$D20+Config!$E20),INDEX(Commandes!$C15:$BJ15,,COLUMN(BA$8)-COLUMN($C$8)+1-(Config!$D20+Config!$E20)),0)*Config!$G20)*Config!$C20</f>
        <v>0</v>
      </c>
      <c r="BB15" s="241">
        <f t="array" ref="BB15">((Config!$F20*Commandes!BB15)+IF(ROUND((BB$8-Config!$C$7)/31,0)&gt;=(Config!$D20+Config!$E20),INDEX(Commandes!$C15:$BJ15,,COLUMN(BB$8)-COLUMN($C$8)+1-(Config!$D20+Config!$E20)),0)*Config!$G20)*Config!$C20</f>
        <v>0</v>
      </c>
      <c r="BC15" s="241">
        <f t="array" ref="BC15">((Config!$F20*Commandes!BC15)+IF(ROUND((BC$8-Config!$C$7)/31,0)&gt;=(Config!$D20+Config!$E20),INDEX(Commandes!$C15:$BJ15,,COLUMN(BC$8)-COLUMN($C$8)+1-(Config!$D20+Config!$E20)),0)*Config!$G20)*Config!$C20</f>
        <v>0</v>
      </c>
      <c r="BD15" s="241">
        <f t="array" ref="BD15">((Config!$F20*Commandes!BD15)+IF(ROUND((BD$8-Config!$C$7)/31,0)&gt;=(Config!$D20+Config!$E20),INDEX(Commandes!$C15:$BJ15,,COLUMN(BD$8)-COLUMN($C$8)+1-(Config!$D20+Config!$E20)),0)*Config!$G20)*Config!$C20</f>
        <v>0</v>
      </c>
      <c r="BE15" s="241">
        <f t="array" ref="BE15">((Config!$F20*Commandes!BE15)+IF(ROUND((BE$8-Config!$C$7)/31,0)&gt;=(Config!$D20+Config!$E20),INDEX(Commandes!$C15:$BJ15,,COLUMN(BE$8)-COLUMN($C$8)+1-(Config!$D20+Config!$E20)),0)*Config!$G20)*Config!$C20</f>
        <v>0</v>
      </c>
      <c r="BF15" s="241">
        <f t="array" ref="BF15">((Config!$F20*Commandes!BF15)+IF(ROUND((BF$8-Config!$C$7)/31,0)&gt;=(Config!$D20+Config!$E20),INDEX(Commandes!$C15:$BJ15,,COLUMN(BF$8)-COLUMN($C$8)+1-(Config!$D20+Config!$E20)),0)*Config!$G20)*Config!$C20</f>
        <v>0</v>
      </c>
      <c r="BG15" s="241">
        <f t="array" ref="BG15">((Config!$F20*Commandes!BG15)+IF(ROUND((BG$8-Config!$C$7)/31,0)&gt;=(Config!$D20+Config!$E20),INDEX(Commandes!$C15:$BJ15,,COLUMN(BG$8)-COLUMN($C$8)+1-(Config!$D20+Config!$E20)),0)*Config!$G20)*Config!$C20</f>
        <v>0</v>
      </c>
      <c r="BH15" s="241">
        <f t="array" ref="BH15">((Config!$F20*Commandes!BH15)+IF(ROUND((BH$8-Config!$C$7)/31,0)&gt;=(Config!$D20+Config!$E20),INDEX(Commandes!$C15:$BJ15,,COLUMN(BH$8)-COLUMN($C$8)+1-(Config!$D20+Config!$E20)),0)*Config!$G20)*Config!$C20</f>
        <v>0</v>
      </c>
      <c r="BI15" s="241">
        <f t="array" ref="BI15">((Config!$F20*Commandes!BI15)+IF(ROUND((BI$8-Config!$C$7)/31,0)&gt;=(Config!$D20+Config!$E20),INDEX(Commandes!$C15:$BJ15,,COLUMN(BI$8)-COLUMN($C$8)+1-(Config!$D20+Config!$E20)),0)*Config!$G20)*Config!$C20</f>
        <v>0</v>
      </c>
      <c r="BJ15" s="241">
        <f t="array" ref="BJ15">((Config!$F20*Commandes!BJ15)+IF(ROUND((BJ$8-Config!$C$7)/31,0)&gt;=(Config!$D20+Config!$E20),INDEX(Commandes!$C15:$BJ15,,COLUMN(BJ$8)-COLUMN($C$8)+1-(Config!$D20+Config!$E20)),0)*Config!$G20)*Config!$C20</f>
        <v>0</v>
      </c>
      <c r="BK15" s="17"/>
    </row>
    <row r="16">
      <c r="B16" s="125" t="str">
        <f>Config!$B$21</f>
        <v/>
      </c>
      <c r="C16" s="241">
        <f t="array" ref="C16">((Config!$F21*Commandes!C16)+IF(ROUND((C$8-Config!$C$7)/31,0)&gt;=(Config!$D21+Config!$E21),INDEX(Commandes!$C16:$BJ16,,COLUMN(C$8)-COLUMN($C$8)+1-(Config!$D21+Config!$E21)),0)*Config!$G21)*Config!$C21</f>
        <v>0</v>
      </c>
      <c r="D16" s="241">
        <f t="array" ref="D16">((Config!$F21*Commandes!D16)+IF(ROUND((D$8-Config!$C$7)/31,0)&gt;=(Config!$D21+Config!$E21),INDEX(Commandes!$C16:$BJ16,,COLUMN(D$8)-COLUMN($C$8)+1-(Config!$D21+Config!$E21)),0)*Config!$G21)*Config!$C21</f>
        <v>0</v>
      </c>
      <c r="E16" s="241">
        <f t="array" ref="E16">((Config!$F21*Commandes!E16)+IF(ROUND((E$8-Config!$C$7)/31,0)&gt;=(Config!$D21+Config!$E21),INDEX(Commandes!$C16:$BJ16,,COLUMN(E$8)-COLUMN($C$8)+1-(Config!$D21+Config!$E21)),0)*Config!$G21)*Config!$C21</f>
        <v>0</v>
      </c>
      <c r="F16" s="241">
        <f t="array" ref="F16">((Config!$F21*Commandes!F16)+IF(ROUND((F$8-Config!$C$7)/31,0)&gt;=(Config!$D21+Config!$E21),INDEX(Commandes!$C16:$BJ16,,COLUMN(F$8)-COLUMN($C$8)+1-(Config!$D21+Config!$E21)),0)*Config!$G21)*Config!$C21</f>
        <v>0</v>
      </c>
      <c r="G16" s="241">
        <f t="array" ref="G16">((Config!$F21*Commandes!G16)+IF(ROUND((G$8-Config!$C$7)/31,0)&gt;=(Config!$D21+Config!$E21),INDEX(Commandes!$C16:$BJ16,,COLUMN(G$8)-COLUMN($C$8)+1-(Config!$D21+Config!$E21)),0)*Config!$G21)*Config!$C21</f>
        <v>0</v>
      </c>
      <c r="H16" s="241">
        <f t="array" ref="H16">((Config!$F21*Commandes!H16)+IF(ROUND((H$8-Config!$C$7)/31,0)&gt;=(Config!$D21+Config!$E21),INDEX(Commandes!$C16:$BJ16,,COLUMN(H$8)-COLUMN($C$8)+1-(Config!$D21+Config!$E21)),0)*Config!$G21)*Config!$C21</f>
        <v>0</v>
      </c>
      <c r="I16" s="241">
        <f t="array" ref="I16">((Config!$F21*Commandes!I16)+IF(ROUND((I$8-Config!$C$7)/31,0)&gt;=(Config!$D21+Config!$E21),INDEX(Commandes!$C16:$BJ16,,COLUMN(I$8)-COLUMN($C$8)+1-(Config!$D21+Config!$E21)),0)*Config!$G21)*Config!$C21</f>
        <v>0</v>
      </c>
      <c r="J16" s="241">
        <f t="array" ref="J16">((Config!$F21*Commandes!J16)+IF(ROUND((J$8-Config!$C$7)/31,0)&gt;=(Config!$D21+Config!$E21),INDEX(Commandes!$C16:$BJ16,,COLUMN(J$8)-COLUMN($C$8)+1-(Config!$D21+Config!$E21)),0)*Config!$G21)*Config!$C21</f>
        <v>0</v>
      </c>
      <c r="K16" s="241">
        <f t="array" ref="K16">((Config!$F21*Commandes!K16)+IF(ROUND((K$8-Config!$C$7)/31,0)&gt;=(Config!$D21+Config!$E21),INDEX(Commandes!$C16:$BJ16,,COLUMN(K$8)-COLUMN($C$8)+1-(Config!$D21+Config!$E21)),0)*Config!$G21)*Config!$C21</f>
        <v>0</v>
      </c>
      <c r="L16" s="241">
        <f t="array" ref="L16">((Config!$F21*Commandes!L16)+IF(ROUND((L$8-Config!$C$7)/31,0)&gt;=(Config!$D21+Config!$E21),INDEX(Commandes!$C16:$BJ16,,COLUMN(L$8)-COLUMN($C$8)+1-(Config!$D21+Config!$E21)),0)*Config!$G21)*Config!$C21</f>
        <v>0</v>
      </c>
      <c r="M16" s="241">
        <f t="array" ref="M16">((Config!$F21*Commandes!M16)+IF(ROUND((M$8-Config!$C$7)/31,0)&gt;=(Config!$D21+Config!$E21),INDEX(Commandes!$C16:$BJ16,,COLUMN(M$8)-COLUMN($C$8)+1-(Config!$D21+Config!$E21)),0)*Config!$G21)*Config!$C21</f>
        <v>0</v>
      </c>
      <c r="N16" s="241">
        <f t="array" ref="N16">((Config!$F21*Commandes!N16)+IF(ROUND((N$8-Config!$C$7)/31,0)&gt;=(Config!$D21+Config!$E21),INDEX(Commandes!$C16:$BJ16,,COLUMN(N$8)-COLUMN($C$8)+1-(Config!$D21+Config!$E21)),0)*Config!$G21)*Config!$C21</f>
        <v>0</v>
      </c>
      <c r="O16" s="241">
        <f t="array" ref="O16">((Config!$F21*Commandes!O16)+IF(ROUND((O$8-Config!$C$7)/31,0)&gt;=(Config!$D21+Config!$E21),INDEX(Commandes!$C16:$BJ16,,COLUMN(O$8)-COLUMN($C$8)+1-(Config!$D21+Config!$E21)),0)*Config!$G21)*Config!$C21</f>
        <v>0</v>
      </c>
      <c r="P16" s="241">
        <f t="array" ref="P16">((Config!$F21*Commandes!P16)+IF(ROUND((P$8-Config!$C$7)/31,0)&gt;=(Config!$D21+Config!$E21),INDEX(Commandes!$C16:$BJ16,,COLUMN(P$8)-COLUMN($C$8)+1-(Config!$D21+Config!$E21)),0)*Config!$G21)*Config!$C21</f>
        <v>0</v>
      </c>
      <c r="Q16" s="241">
        <f t="array" ref="Q16">((Config!$F21*Commandes!Q16)+IF(ROUND((Q$8-Config!$C$7)/31,0)&gt;=(Config!$D21+Config!$E21),INDEX(Commandes!$C16:$BJ16,,COLUMN(Q$8)-COLUMN($C$8)+1-(Config!$D21+Config!$E21)),0)*Config!$G21)*Config!$C21</f>
        <v>0</v>
      </c>
      <c r="R16" s="241">
        <f t="array" ref="R16">((Config!$F21*Commandes!R16)+IF(ROUND((R$8-Config!$C$7)/31,0)&gt;=(Config!$D21+Config!$E21),INDEX(Commandes!$C16:$BJ16,,COLUMN(R$8)-COLUMN($C$8)+1-(Config!$D21+Config!$E21)),0)*Config!$G21)*Config!$C21</f>
        <v>0</v>
      </c>
      <c r="S16" s="241">
        <f t="array" ref="S16">((Config!$F21*Commandes!S16)+IF(ROUND((S$8-Config!$C$7)/31,0)&gt;=(Config!$D21+Config!$E21),INDEX(Commandes!$C16:$BJ16,,COLUMN(S$8)-COLUMN($C$8)+1-(Config!$D21+Config!$E21)),0)*Config!$G21)*Config!$C21</f>
        <v>0</v>
      </c>
      <c r="T16" s="241">
        <f t="array" ref="T16">((Config!$F21*Commandes!T16)+IF(ROUND((T$8-Config!$C$7)/31,0)&gt;=(Config!$D21+Config!$E21),INDEX(Commandes!$C16:$BJ16,,COLUMN(T$8)-COLUMN($C$8)+1-(Config!$D21+Config!$E21)),0)*Config!$G21)*Config!$C21</f>
        <v>0</v>
      </c>
      <c r="U16" s="241">
        <f t="array" ref="U16">((Config!$F21*Commandes!U16)+IF(ROUND((U$8-Config!$C$7)/31,0)&gt;=(Config!$D21+Config!$E21),INDEX(Commandes!$C16:$BJ16,,COLUMN(U$8)-COLUMN($C$8)+1-(Config!$D21+Config!$E21)),0)*Config!$G21)*Config!$C21</f>
        <v>0</v>
      </c>
      <c r="V16" s="241">
        <f t="array" ref="V16">((Config!$F21*Commandes!V16)+IF(ROUND((V$8-Config!$C$7)/31,0)&gt;=(Config!$D21+Config!$E21),INDEX(Commandes!$C16:$BJ16,,COLUMN(V$8)-COLUMN($C$8)+1-(Config!$D21+Config!$E21)),0)*Config!$G21)*Config!$C21</f>
        <v>0</v>
      </c>
      <c r="W16" s="241">
        <f t="array" ref="W16">((Config!$F21*Commandes!W16)+IF(ROUND((W$8-Config!$C$7)/31,0)&gt;=(Config!$D21+Config!$E21),INDEX(Commandes!$C16:$BJ16,,COLUMN(W$8)-COLUMN($C$8)+1-(Config!$D21+Config!$E21)),0)*Config!$G21)*Config!$C21</f>
        <v>0</v>
      </c>
      <c r="X16" s="241">
        <f t="array" ref="X16">((Config!$F21*Commandes!X16)+IF(ROUND((X$8-Config!$C$7)/31,0)&gt;=(Config!$D21+Config!$E21),INDEX(Commandes!$C16:$BJ16,,COLUMN(X$8)-COLUMN($C$8)+1-(Config!$D21+Config!$E21)),0)*Config!$G21)*Config!$C21</f>
        <v>0</v>
      </c>
      <c r="Y16" s="241">
        <f t="array" ref="Y16">((Config!$F21*Commandes!Y16)+IF(ROUND((Y$8-Config!$C$7)/31,0)&gt;=(Config!$D21+Config!$E21),INDEX(Commandes!$C16:$BJ16,,COLUMN(Y$8)-COLUMN($C$8)+1-(Config!$D21+Config!$E21)),0)*Config!$G21)*Config!$C21</f>
        <v>0</v>
      </c>
      <c r="Z16" s="241">
        <f t="array" ref="Z16">((Config!$F21*Commandes!Z16)+IF(ROUND((Z$8-Config!$C$7)/31,0)&gt;=(Config!$D21+Config!$E21),INDEX(Commandes!$C16:$BJ16,,COLUMN(Z$8)-COLUMN($C$8)+1-(Config!$D21+Config!$E21)),0)*Config!$G21)*Config!$C21</f>
        <v>0</v>
      </c>
      <c r="AA16" s="241">
        <f t="array" ref="AA16">((Config!$F21*Commandes!AA16)+IF(ROUND((AA$8-Config!$C$7)/31,0)&gt;=(Config!$D21+Config!$E21),INDEX(Commandes!$C16:$BJ16,,COLUMN(AA$8)-COLUMN($C$8)+1-(Config!$D21+Config!$E21)),0)*Config!$G21)*Config!$C21</f>
        <v>0</v>
      </c>
      <c r="AB16" s="241">
        <f t="array" ref="AB16">((Config!$F21*Commandes!AB16)+IF(ROUND((AB$8-Config!$C$7)/31,0)&gt;=(Config!$D21+Config!$E21),INDEX(Commandes!$C16:$BJ16,,COLUMN(AB$8)-COLUMN($C$8)+1-(Config!$D21+Config!$E21)),0)*Config!$G21)*Config!$C21</f>
        <v>0</v>
      </c>
      <c r="AC16" s="241">
        <f t="array" ref="AC16">((Config!$F21*Commandes!AC16)+IF(ROUND((AC$8-Config!$C$7)/31,0)&gt;=(Config!$D21+Config!$E21),INDEX(Commandes!$C16:$BJ16,,COLUMN(AC$8)-COLUMN($C$8)+1-(Config!$D21+Config!$E21)),0)*Config!$G21)*Config!$C21</f>
        <v>0</v>
      </c>
      <c r="AD16" s="241">
        <f t="array" ref="AD16">((Config!$F21*Commandes!AD16)+IF(ROUND((AD$8-Config!$C$7)/31,0)&gt;=(Config!$D21+Config!$E21),INDEX(Commandes!$C16:$BJ16,,COLUMN(AD$8)-COLUMN($C$8)+1-(Config!$D21+Config!$E21)),0)*Config!$G21)*Config!$C21</f>
        <v>0</v>
      </c>
      <c r="AE16" s="241">
        <f t="array" ref="AE16">((Config!$F21*Commandes!AE16)+IF(ROUND((AE$8-Config!$C$7)/31,0)&gt;=(Config!$D21+Config!$E21),INDEX(Commandes!$C16:$BJ16,,COLUMN(AE$8)-COLUMN($C$8)+1-(Config!$D21+Config!$E21)),0)*Config!$G21)*Config!$C21</f>
        <v>0</v>
      </c>
      <c r="AF16" s="241">
        <f t="array" ref="AF16">((Config!$F21*Commandes!AF16)+IF(ROUND((AF$8-Config!$C$7)/31,0)&gt;=(Config!$D21+Config!$E21),INDEX(Commandes!$C16:$BJ16,,COLUMN(AF$8)-COLUMN($C$8)+1-(Config!$D21+Config!$E21)),0)*Config!$G21)*Config!$C21</f>
        <v>0</v>
      </c>
      <c r="AG16" s="241">
        <f t="array" ref="AG16">((Config!$F21*Commandes!AG16)+IF(ROUND((AG$8-Config!$C$7)/31,0)&gt;=(Config!$D21+Config!$E21),INDEX(Commandes!$C16:$BJ16,,COLUMN(AG$8)-COLUMN($C$8)+1-(Config!$D21+Config!$E21)),0)*Config!$G21)*Config!$C21</f>
        <v>0</v>
      </c>
      <c r="AH16" s="241">
        <f t="array" ref="AH16">((Config!$F21*Commandes!AH16)+IF(ROUND((AH$8-Config!$C$7)/31,0)&gt;=(Config!$D21+Config!$E21),INDEX(Commandes!$C16:$BJ16,,COLUMN(AH$8)-COLUMN($C$8)+1-(Config!$D21+Config!$E21)),0)*Config!$G21)*Config!$C21</f>
        <v>0</v>
      </c>
      <c r="AI16" s="241">
        <f t="array" ref="AI16">((Config!$F21*Commandes!AI16)+IF(ROUND((AI$8-Config!$C$7)/31,0)&gt;=(Config!$D21+Config!$E21),INDEX(Commandes!$C16:$BJ16,,COLUMN(AI$8)-COLUMN($C$8)+1-(Config!$D21+Config!$E21)),0)*Config!$G21)*Config!$C21</f>
        <v>0</v>
      </c>
      <c r="AJ16" s="241">
        <f t="array" ref="AJ16">((Config!$F21*Commandes!AJ16)+IF(ROUND((AJ$8-Config!$C$7)/31,0)&gt;=(Config!$D21+Config!$E21),INDEX(Commandes!$C16:$BJ16,,COLUMN(AJ$8)-COLUMN($C$8)+1-(Config!$D21+Config!$E21)),0)*Config!$G21)*Config!$C21</f>
        <v>0</v>
      </c>
      <c r="AK16" s="241">
        <f t="array" ref="AK16">((Config!$F21*Commandes!AK16)+IF(ROUND((AK$8-Config!$C$7)/31,0)&gt;=(Config!$D21+Config!$E21),INDEX(Commandes!$C16:$BJ16,,COLUMN(AK$8)-COLUMN($C$8)+1-(Config!$D21+Config!$E21)),0)*Config!$G21)*Config!$C21</f>
        <v>0</v>
      </c>
      <c r="AL16" s="241">
        <f t="array" ref="AL16">((Config!$F21*Commandes!AL16)+IF(ROUND((AL$8-Config!$C$7)/31,0)&gt;=(Config!$D21+Config!$E21),INDEX(Commandes!$C16:$BJ16,,COLUMN(AL$8)-COLUMN($C$8)+1-(Config!$D21+Config!$E21)),0)*Config!$G21)*Config!$C21</f>
        <v>0</v>
      </c>
      <c r="AM16" s="241">
        <f t="array" ref="AM16">((Config!$F21*Commandes!AM16)+IF(ROUND((AM$8-Config!$C$7)/31,0)&gt;=(Config!$D21+Config!$E21),INDEX(Commandes!$C16:$BJ16,,COLUMN(AM$8)-COLUMN($C$8)+1-(Config!$D21+Config!$E21)),0)*Config!$G21)*Config!$C21</f>
        <v>0</v>
      </c>
      <c r="AN16" s="241">
        <f t="array" ref="AN16">((Config!$F21*Commandes!AN16)+IF(ROUND((AN$8-Config!$C$7)/31,0)&gt;=(Config!$D21+Config!$E21),INDEX(Commandes!$C16:$BJ16,,COLUMN(AN$8)-COLUMN($C$8)+1-(Config!$D21+Config!$E21)),0)*Config!$G21)*Config!$C21</f>
        <v>0</v>
      </c>
      <c r="AO16" s="241">
        <f t="array" ref="AO16">((Config!$F21*Commandes!AO16)+IF(ROUND((AO$8-Config!$C$7)/31,0)&gt;=(Config!$D21+Config!$E21),INDEX(Commandes!$C16:$BJ16,,COLUMN(AO$8)-COLUMN($C$8)+1-(Config!$D21+Config!$E21)),0)*Config!$G21)*Config!$C21</f>
        <v>0</v>
      </c>
      <c r="AP16" s="241">
        <f t="array" ref="AP16">((Config!$F21*Commandes!AP16)+IF(ROUND((AP$8-Config!$C$7)/31,0)&gt;=(Config!$D21+Config!$E21),INDEX(Commandes!$C16:$BJ16,,COLUMN(AP$8)-COLUMN($C$8)+1-(Config!$D21+Config!$E21)),0)*Config!$G21)*Config!$C21</f>
        <v>0</v>
      </c>
      <c r="AQ16" s="241">
        <f t="array" ref="AQ16">((Config!$F21*Commandes!AQ16)+IF(ROUND((AQ$8-Config!$C$7)/31,0)&gt;=(Config!$D21+Config!$E21),INDEX(Commandes!$C16:$BJ16,,COLUMN(AQ$8)-COLUMN($C$8)+1-(Config!$D21+Config!$E21)),0)*Config!$G21)*Config!$C21</f>
        <v>0</v>
      </c>
      <c r="AR16" s="241">
        <f t="array" ref="AR16">((Config!$F21*Commandes!AR16)+IF(ROUND((AR$8-Config!$C$7)/31,0)&gt;=(Config!$D21+Config!$E21),INDEX(Commandes!$C16:$BJ16,,COLUMN(AR$8)-COLUMN($C$8)+1-(Config!$D21+Config!$E21)),0)*Config!$G21)*Config!$C21</f>
        <v>0</v>
      </c>
      <c r="AS16" s="241">
        <f t="array" ref="AS16">((Config!$F21*Commandes!AS16)+IF(ROUND((AS$8-Config!$C$7)/31,0)&gt;=(Config!$D21+Config!$E21),INDEX(Commandes!$C16:$BJ16,,COLUMN(AS$8)-COLUMN($C$8)+1-(Config!$D21+Config!$E21)),0)*Config!$G21)*Config!$C21</f>
        <v>0</v>
      </c>
      <c r="AT16" s="241">
        <f t="array" ref="AT16">((Config!$F21*Commandes!AT16)+IF(ROUND((AT$8-Config!$C$7)/31,0)&gt;=(Config!$D21+Config!$E21),INDEX(Commandes!$C16:$BJ16,,COLUMN(AT$8)-COLUMN($C$8)+1-(Config!$D21+Config!$E21)),0)*Config!$G21)*Config!$C21</f>
        <v>0</v>
      </c>
      <c r="AU16" s="241">
        <f t="array" ref="AU16">((Config!$F21*Commandes!AU16)+IF(ROUND((AU$8-Config!$C$7)/31,0)&gt;=(Config!$D21+Config!$E21),INDEX(Commandes!$C16:$BJ16,,COLUMN(AU$8)-COLUMN($C$8)+1-(Config!$D21+Config!$E21)),0)*Config!$G21)*Config!$C21</f>
        <v>0</v>
      </c>
      <c r="AV16" s="241">
        <f t="array" ref="AV16">((Config!$F21*Commandes!AV16)+IF(ROUND((AV$8-Config!$C$7)/31,0)&gt;=(Config!$D21+Config!$E21),INDEX(Commandes!$C16:$BJ16,,COLUMN(AV$8)-COLUMN($C$8)+1-(Config!$D21+Config!$E21)),0)*Config!$G21)*Config!$C21</f>
        <v>0</v>
      </c>
      <c r="AW16" s="241">
        <f t="array" ref="AW16">((Config!$F21*Commandes!AW16)+IF(ROUND((AW$8-Config!$C$7)/31,0)&gt;=(Config!$D21+Config!$E21),INDEX(Commandes!$C16:$BJ16,,COLUMN(AW$8)-COLUMN($C$8)+1-(Config!$D21+Config!$E21)),0)*Config!$G21)*Config!$C21</f>
        <v>0</v>
      </c>
      <c r="AX16" s="241">
        <f t="array" ref="AX16">((Config!$F21*Commandes!AX16)+IF(ROUND((AX$8-Config!$C$7)/31,0)&gt;=(Config!$D21+Config!$E21),INDEX(Commandes!$C16:$BJ16,,COLUMN(AX$8)-COLUMN($C$8)+1-(Config!$D21+Config!$E21)),0)*Config!$G21)*Config!$C21</f>
        <v>0</v>
      </c>
      <c r="AY16" s="241">
        <f t="array" ref="AY16">((Config!$F21*Commandes!AY16)+IF(ROUND((AY$8-Config!$C$7)/31,0)&gt;=(Config!$D21+Config!$E21),INDEX(Commandes!$C16:$BJ16,,COLUMN(AY$8)-COLUMN($C$8)+1-(Config!$D21+Config!$E21)),0)*Config!$G21)*Config!$C21</f>
        <v>0</v>
      </c>
      <c r="AZ16" s="241">
        <f t="array" ref="AZ16">((Config!$F21*Commandes!AZ16)+IF(ROUND((AZ$8-Config!$C$7)/31,0)&gt;=(Config!$D21+Config!$E21),INDEX(Commandes!$C16:$BJ16,,COLUMN(AZ$8)-COLUMN($C$8)+1-(Config!$D21+Config!$E21)),0)*Config!$G21)*Config!$C21</f>
        <v>0</v>
      </c>
      <c r="BA16" s="241">
        <f t="array" ref="BA16">((Config!$F21*Commandes!BA16)+IF(ROUND((BA$8-Config!$C$7)/31,0)&gt;=(Config!$D21+Config!$E21),INDEX(Commandes!$C16:$BJ16,,COLUMN(BA$8)-COLUMN($C$8)+1-(Config!$D21+Config!$E21)),0)*Config!$G21)*Config!$C21</f>
        <v>0</v>
      </c>
      <c r="BB16" s="241">
        <f t="array" ref="BB16">((Config!$F21*Commandes!BB16)+IF(ROUND((BB$8-Config!$C$7)/31,0)&gt;=(Config!$D21+Config!$E21),INDEX(Commandes!$C16:$BJ16,,COLUMN(BB$8)-COLUMN($C$8)+1-(Config!$D21+Config!$E21)),0)*Config!$G21)*Config!$C21</f>
        <v>0</v>
      </c>
      <c r="BC16" s="241">
        <f t="array" ref="BC16">((Config!$F21*Commandes!BC16)+IF(ROUND((BC$8-Config!$C$7)/31,0)&gt;=(Config!$D21+Config!$E21),INDEX(Commandes!$C16:$BJ16,,COLUMN(BC$8)-COLUMN($C$8)+1-(Config!$D21+Config!$E21)),0)*Config!$G21)*Config!$C21</f>
        <v>0</v>
      </c>
      <c r="BD16" s="241">
        <f t="array" ref="BD16">((Config!$F21*Commandes!BD16)+IF(ROUND((BD$8-Config!$C$7)/31,0)&gt;=(Config!$D21+Config!$E21),INDEX(Commandes!$C16:$BJ16,,COLUMN(BD$8)-COLUMN($C$8)+1-(Config!$D21+Config!$E21)),0)*Config!$G21)*Config!$C21</f>
        <v>0</v>
      </c>
      <c r="BE16" s="241">
        <f t="array" ref="BE16">((Config!$F21*Commandes!BE16)+IF(ROUND((BE$8-Config!$C$7)/31,0)&gt;=(Config!$D21+Config!$E21),INDEX(Commandes!$C16:$BJ16,,COLUMN(BE$8)-COLUMN($C$8)+1-(Config!$D21+Config!$E21)),0)*Config!$G21)*Config!$C21</f>
        <v>0</v>
      </c>
      <c r="BF16" s="241">
        <f t="array" ref="BF16">((Config!$F21*Commandes!BF16)+IF(ROUND((BF$8-Config!$C$7)/31,0)&gt;=(Config!$D21+Config!$E21),INDEX(Commandes!$C16:$BJ16,,COLUMN(BF$8)-COLUMN($C$8)+1-(Config!$D21+Config!$E21)),0)*Config!$G21)*Config!$C21</f>
        <v>0</v>
      </c>
      <c r="BG16" s="241">
        <f t="array" ref="BG16">((Config!$F21*Commandes!BG16)+IF(ROUND((BG$8-Config!$C$7)/31,0)&gt;=(Config!$D21+Config!$E21),INDEX(Commandes!$C16:$BJ16,,COLUMN(BG$8)-COLUMN($C$8)+1-(Config!$D21+Config!$E21)),0)*Config!$G21)*Config!$C21</f>
        <v>0</v>
      </c>
      <c r="BH16" s="241">
        <f t="array" ref="BH16">((Config!$F21*Commandes!BH16)+IF(ROUND((BH$8-Config!$C$7)/31,0)&gt;=(Config!$D21+Config!$E21),INDEX(Commandes!$C16:$BJ16,,COLUMN(BH$8)-COLUMN($C$8)+1-(Config!$D21+Config!$E21)),0)*Config!$G21)*Config!$C21</f>
        <v>0</v>
      </c>
      <c r="BI16" s="241">
        <f t="array" ref="BI16">((Config!$F21*Commandes!BI16)+IF(ROUND((BI$8-Config!$C$7)/31,0)&gt;=(Config!$D21+Config!$E21),INDEX(Commandes!$C16:$BJ16,,COLUMN(BI$8)-COLUMN($C$8)+1-(Config!$D21+Config!$E21)),0)*Config!$G21)*Config!$C21</f>
        <v>0</v>
      </c>
      <c r="BJ16" s="241">
        <f t="array" ref="BJ16">((Config!$F21*Commandes!BJ16)+IF(ROUND((BJ$8-Config!$C$7)/31,0)&gt;=(Config!$D21+Config!$E21),INDEX(Commandes!$C16:$BJ16,,COLUMN(BJ$8)-COLUMN($C$8)+1-(Config!$D21+Config!$E21)),0)*Config!$G21)*Config!$C21</f>
        <v>0</v>
      </c>
      <c r="BK16" s="17"/>
    </row>
    <row r="17">
      <c r="A17" s="1"/>
      <c r="B17" s="125" t="str">
        <f>Config!$B$22</f>
        <v/>
      </c>
      <c r="C17" s="241">
        <f t="array" ref="C17">((Config!$F22*Commandes!C17)+IF(ROUND((C$8-Config!$C$7)/31,0)&gt;=(Config!$D22+Config!$E22),INDEX(Commandes!$C17:$BJ17,,COLUMN(C$8)-COLUMN($C$8)+1-(Config!$D22+Config!$E22)),0)*Config!$G22)*Config!$C22</f>
        <v>0</v>
      </c>
      <c r="D17" s="241">
        <f t="array" ref="D17">((Config!$F22*Commandes!D17)+IF(ROUND((D$8-Config!$C$7)/31,0)&gt;=(Config!$D22+Config!$E22),INDEX(Commandes!$C17:$BJ17,,COLUMN(D$8)-COLUMN($C$8)+1-(Config!$D22+Config!$E22)),0)*Config!$G22)*Config!$C22</f>
        <v>0</v>
      </c>
      <c r="E17" s="241">
        <f t="array" ref="E17">((Config!$F22*Commandes!E17)+IF(ROUND((E$8-Config!$C$7)/31,0)&gt;=(Config!$D22+Config!$E22),INDEX(Commandes!$C17:$BJ17,,COLUMN(E$8)-COLUMN($C$8)+1-(Config!$D22+Config!$E22)),0)*Config!$G22)*Config!$C22</f>
        <v>0</v>
      </c>
      <c r="F17" s="241">
        <f t="array" ref="F17">((Config!$F22*Commandes!F17)+IF(ROUND((F$8-Config!$C$7)/31,0)&gt;=(Config!$D22+Config!$E22),INDEX(Commandes!$C17:$BJ17,,COLUMN(F$8)-COLUMN($C$8)+1-(Config!$D22+Config!$E22)),0)*Config!$G22)*Config!$C22</f>
        <v>0</v>
      </c>
      <c r="G17" s="241">
        <f t="array" ref="G17">((Config!$F22*Commandes!G17)+IF(ROUND((G$8-Config!$C$7)/31,0)&gt;=(Config!$D22+Config!$E22),INDEX(Commandes!$C17:$BJ17,,COLUMN(G$8)-COLUMN($C$8)+1-(Config!$D22+Config!$E22)),0)*Config!$G22)*Config!$C22</f>
        <v>0</v>
      </c>
      <c r="H17" s="241">
        <f t="array" ref="H17">((Config!$F22*Commandes!H17)+IF(ROUND((H$8-Config!$C$7)/31,0)&gt;=(Config!$D22+Config!$E22),INDEX(Commandes!$C17:$BJ17,,COLUMN(H$8)-COLUMN($C$8)+1-(Config!$D22+Config!$E22)),0)*Config!$G22)*Config!$C22</f>
        <v>0</v>
      </c>
      <c r="I17" s="241">
        <f t="array" ref="I17">((Config!$F22*Commandes!I17)+IF(ROUND((I$8-Config!$C$7)/31,0)&gt;=(Config!$D22+Config!$E22),INDEX(Commandes!$C17:$BJ17,,COLUMN(I$8)-COLUMN($C$8)+1-(Config!$D22+Config!$E22)),0)*Config!$G22)*Config!$C22</f>
        <v>0</v>
      </c>
      <c r="J17" s="241">
        <f t="array" ref="J17">((Config!$F22*Commandes!J17)+IF(ROUND((J$8-Config!$C$7)/31,0)&gt;=(Config!$D22+Config!$E22),INDEX(Commandes!$C17:$BJ17,,COLUMN(J$8)-COLUMN($C$8)+1-(Config!$D22+Config!$E22)),0)*Config!$G22)*Config!$C22</f>
        <v>0</v>
      </c>
      <c r="K17" s="241">
        <f t="array" ref="K17">((Config!$F22*Commandes!K17)+IF(ROUND((K$8-Config!$C$7)/31,0)&gt;=(Config!$D22+Config!$E22),INDEX(Commandes!$C17:$BJ17,,COLUMN(K$8)-COLUMN($C$8)+1-(Config!$D22+Config!$E22)),0)*Config!$G22)*Config!$C22</f>
        <v>0</v>
      </c>
      <c r="L17" s="241">
        <f t="array" ref="L17">((Config!$F22*Commandes!L17)+IF(ROUND((L$8-Config!$C$7)/31,0)&gt;=(Config!$D22+Config!$E22),INDEX(Commandes!$C17:$BJ17,,COLUMN(L$8)-COLUMN($C$8)+1-(Config!$D22+Config!$E22)),0)*Config!$G22)*Config!$C22</f>
        <v>0</v>
      </c>
      <c r="M17" s="241">
        <f t="array" ref="M17">((Config!$F22*Commandes!M17)+IF(ROUND((M$8-Config!$C$7)/31,0)&gt;=(Config!$D22+Config!$E22),INDEX(Commandes!$C17:$BJ17,,COLUMN(M$8)-COLUMN($C$8)+1-(Config!$D22+Config!$E22)),0)*Config!$G22)*Config!$C22</f>
        <v>0</v>
      </c>
      <c r="N17" s="241">
        <f t="array" ref="N17">((Config!$F22*Commandes!N17)+IF(ROUND((N$8-Config!$C$7)/31,0)&gt;=(Config!$D22+Config!$E22),INDEX(Commandes!$C17:$BJ17,,COLUMN(N$8)-COLUMN($C$8)+1-(Config!$D22+Config!$E22)),0)*Config!$G22)*Config!$C22</f>
        <v>0</v>
      </c>
      <c r="O17" s="241">
        <f t="array" ref="O17">((Config!$F22*Commandes!O17)+IF(ROUND((O$8-Config!$C$7)/31,0)&gt;=(Config!$D22+Config!$E22),INDEX(Commandes!$C17:$BJ17,,COLUMN(O$8)-COLUMN($C$8)+1-(Config!$D22+Config!$E22)),0)*Config!$G22)*Config!$C22</f>
        <v>0</v>
      </c>
      <c r="P17" s="241">
        <f t="array" ref="P17">((Config!$F22*Commandes!P17)+IF(ROUND((P$8-Config!$C$7)/31,0)&gt;=(Config!$D22+Config!$E22),INDEX(Commandes!$C17:$BJ17,,COLUMN(P$8)-COLUMN($C$8)+1-(Config!$D22+Config!$E22)),0)*Config!$G22)*Config!$C22</f>
        <v>0</v>
      </c>
      <c r="Q17" s="241">
        <f t="array" ref="Q17">((Config!$F22*Commandes!Q17)+IF(ROUND((Q$8-Config!$C$7)/31,0)&gt;=(Config!$D22+Config!$E22),INDEX(Commandes!$C17:$BJ17,,COLUMN(Q$8)-COLUMN($C$8)+1-(Config!$D22+Config!$E22)),0)*Config!$G22)*Config!$C22</f>
        <v>0</v>
      </c>
      <c r="R17" s="241">
        <f t="array" ref="R17">((Config!$F22*Commandes!R17)+IF(ROUND((R$8-Config!$C$7)/31,0)&gt;=(Config!$D22+Config!$E22),INDEX(Commandes!$C17:$BJ17,,COLUMN(R$8)-COLUMN($C$8)+1-(Config!$D22+Config!$E22)),0)*Config!$G22)*Config!$C22</f>
        <v>0</v>
      </c>
      <c r="S17" s="241">
        <f t="array" ref="S17">((Config!$F22*Commandes!S17)+IF(ROUND((S$8-Config!$C$7)/31,0)&gt;=(Config!$D22+Config!$E22),INDEX(Commandes!$C17:$BJ17,,COLUMN(S$8)-COLUMN($C$8)+1-(Config!$D22+Config!$E22)),0)*Config!$G22)*Config!$C22</f>
        <v>0</v>
      </c>
      <c r="T17" s="241">
        <f t="array" ref="T17">((Config!$F22*Commandes!T17)+IF(ROUND((T$8-Config!$C$7)/31,0)&gt;=(Config!$D22+Config!$E22),INDEX(Commandes!$C17:$BJ17,,COLUMN(T$8)-COLUMN($C$8)+1-(Config!$D22+Config!$E22)),0)*Config!$G22)*Config!$C22</f>
        <v>0</v>
      </c>
      <c r="U17" s="241">
        <f t="array" ref="U17">((Config!$F22*Commandes!U17)+IF(ROUND((U$8-Config!$C$7)/31,0)&gt;=(Config!$D22+Config!$E22),INDEX(Commandes!$C17:$BJ17,,COLUMN(U$8)-COLUMN($C$8)+1-(Config!$D22+Config!$E22)),0)*Config!$G22)*Config!$C22</f>
        <v>0</v>
      </c>
      <c r="V17" s="241">
        <f t="array" ref="V17">((Config!$F22*Commandes!V17)+IF(ROUND((V$8-Config!$C$7)/31,0)&gt;=(Config!$D22+Config!$E22),INDEX(Commandes!$C17:$BJ17,,COLUMN(V$8)-COLUMN($C$8)+1-(Config!$D22+Config!$E22)),0)*Config!$G22)*Config!$C22</f>
        <v>0</v>
      </c>
      <c r="W17" s="241">
        <f t="array" ref="W17">((Config!$F22*Commandes!W17)+IF(ROUND((W$8-Config!$C$7)/31,0)&gt;=(Config!$D22+Config!$E22),INDEX(Commandes!$C17:$BJ17,,COLUMN(W$8)-COLUMN($C$8)+1-(Config!$D22+Config!$E22)),0)*Config!$G22)*Config!$C22</f>
        <v>0</v>
      </c>
      <c r="X17" s="241">
        <f t="array" ref="X17">((Config!$F22*Commandes!X17)+IF(ROUND((X$8-Config!$C$7)/31,0)&gt;=(Config!$D22+Config!$E22),INDEX(Commandes!$C17:$BJ17,,COLUMN(X$8)-COLUMN($C$8)+1-(Config!$D22+Config!$E22)),0)*Config!$G22)*Config!$C22</f>
        <v>0</v>
      </c>
      <c r="Y17" s="241">
        <f t="array" ref="Y17">((Config!$F22*Commandes!Y17)+IF(ROUND((Y$8-Config!$C$7)/31,0)&gt;=(Config!$D22+Config!$E22),INDEX(Commandes!$C17:$BJ17,,COLUMN(Y$8)-COLUMN($C$8)+1-(Config!$D22+Config!$E22)),0)*Config!$G22)*Config!$C22</f>
        <v>0</v>
      </c>
      <c r="Z17" s="241">
        <f t="array" ref="Z17">((Config!$F22*Commandes!Z17)+IF(ROUND((Z$8-Config!$C$7)/31,0)&gt;=(Config!$D22+Config!$E22),INDEX(Commandes!$C17:$BJ17,,COLUMN(Z$8)-COLUMN($C$8)+1-(Config!$D22+Config!$E22)),0)*Config!$G22)*Config!$C22</f>
        <v>0</v>
      </c>
      <c r="AA17" s="241">
        <f t="array" ref="AA17">((Config!$F22*Commandes!AA17)+IF(ROUND((AA$8-Config!$C$7)/31,0)&gt;=(Config!$D22+Config!$E22),INDEX(Commandes!$C17:$BJ17,,COLUMN(AA$8)-COLUMN($C$8)+1-(Config!$D22+Config!$E22)),0)*Config!$G22)*Config!$C22</f>
        <v>0</v>
      </c>
      <c r="AB17" s="241">
        <f t="array" ref="AB17">((Config!$F22*Commandes!AB17)+IF(ROUND((AB$8-Config!$C$7)/31,0)&gt;=(Config!$D22+Config!$E22),INDEX(Commandes!$C17:$BJ17,,COLUMN(AB$8)-COLUMN($C$8)+1-(Config!$D22+Config!$E22)),0)*Config!$G22)*Config!$C22</f>
        <v>0</v>
      </c>
      <c r="AC17" s="241">
        <f t="array" ref="AC17">((Config!$F22*Commandes!AC17)+IF(ROUND((AC$8-Config!$C$7)/31,0)&gt;=(Config!$D22+Config!$E22),INDEX(Commandes!$C17:$BJ17,,COLUMN(AC$8)-COLUMN($C$8)+1-(Config!$D22+Config!$E22)),0)*Config!$G22)*Config!$C22</f>
        <v>0</v>
      </c>
      <c r="AD17" s="241">
        <f t="array" ref="AD17">((Config!$F22*Commandes!AD17)+IF(ROUND((AD$8-Config!$C$7)/31,0)&gt;=(Config!$D22+Config!$E22),INDEX(Commandes!$C17:$BJ17,,COLUMN(AD$8)-COLUMN($C$8)+1-(Config!$D22+Config!$E22)),0)*Config!$G22)*Config!$C22</f>
        <v>0</v>
      </c>
      <c r="AE17" s="241">
        <f t="array" ref="AE17">((Config!$F22*Commandes!AE17)+IF(ROUND((AE$8-Config!$C$7)/31,0)&gt;=(Config!$D22+Config!$E22),INDEX(Commandes!$C17:$BJ17,,COLUMN(AE$8)-COLUMN($C$8)+1-(Config!$D22+Config!$E22)),0)*Config!$G22)*Config!$C22</f>
        <v>0</v>
      </c>
      <c r="AF17" s="241">
        <f t="array" ref="AF17">((Config!$F22*Commandes!AF17)+IF(ROUND((AF$8-Config!$C$7)/31,0)&gt;=(Config!$D22+Config!$E22),INDEX(Commandes!$C17:$BJ17,,COLUMN(AF$8)-COLUMN($C$8)+1-(Config!$D22+Config!$E22)),0)*Config!$G22)*Config!$C22</f>
        <v>0</v>
      </c>
      <c r="AG17" s="241">
        <f t="array" ref="AG17">((Config!$F22*Commandes!AG17)+IF(ROUND((AG$8-Config!$C$7)/31,0)&gt;=(Config!$D22+Config!$E22),INDEX(Commandes!$C17:$BJ17,,COLUMN(AG$8)-COLUMN($C$8)+1-(Config!$D22+Config!$E22)),0)*Config!$G22)*Config!$C22</f>
        <v>0</v>
      </c>
      <c r="AH17" s="241">
        <f t="array" ref="AH17">((Config!$F22*Commandes!AH17)+IF(ROUND((AH$8-Config!$C$7)/31,0)&gt;=(Config!$D22+Config!$E22),INDEX(Commandes!$C17:$BJ17,,COLUMN(AH$8)-COLUMN($C$8)+1-(Config!$D22+Config!$E22)),0)*Config!$G22)*Config!$C22</f>
        <v>0</v>
      </c>
      <c r="AI17" s="241">
        <f t="array" ref="AI17">((Config!$F22*Commandes!AI17)+IF(ROUND((AI$8-Config!$C$7)/31,0)&gt;=(Config!$D22+Config!$E22),INDEX(Commandes!$C17:$BJ17,,COLUMN(AI$8)-COLUMN($C$8)+1-(Config!$D22+Config!$E22)),0)*Config!$G22)*Config!$C22</f>
        <v>0</v>
      </c>
      <c r="AJ17" s="241">
        <f t="array" ref="AJ17">((Config!$F22*Commandes!AJ17)+IF(ROUND((AJ$8-Config!$C$7)/31,0)&gt;=(Config!$D22+Config!$E22),INDEX(Commandes!$C17:$BJ17,,COLUMN(AJ$8)-COLUMN($C$8)+1-(Config!$D22+Config!$E22)),0)*Config!$G22)*Config!$C22</f>
        <v>0</v>
      </c>
      <c r="AK17" s="241">
        <f t="array" ref="AK17">((Config!$F22*Commandes!AK17)+IF(ROUND((AK$8-Config!$C$7)/31,0)&gt;=(Config!$D22+Config!$E22),INDEX(Commandes!$C17:$BJ17,,COLUMN(AK$8)-COLUMN($C$8)+1-(Config!$D22+Config!$E22)),0)*Config!$G22)*Config!$C22</f>
        <v>0</v>
      </c>
      <c r="AL17" s="241">
        <f t="array" ref="AL17">((Config!$F22*Commandes!AL17)+IF(ROUND((AL$8-Config!$C$7)/31,0)&gt;=(Config!$D22+Config!$E22),INDEX(Commandes!$C17:$BJ17,,COLUMN(AL$8)-COLUMN($C$8)+1-(Config!$D22+Config!$E22)),0)*Config!$G22)*Config!$C22</f>
        <v>0</v>
      </c>
      <c r="AM17" s="241">
        <f t="array" ref="AM17">((Config!$F22*Commandes!AM17)+IF(ROUND((AM$8-Config!$C$7)/31,0)&gt;=(Config!$D22+Config!$E22),INDEX(Commandes!$C17:$BJ17,,COLUMN(AM$8)-COLUMN($C$8)+1-(Config!$D22+Config!$E22)),0)*Config!$G22)*Config!$C22</f>
        <v>0</v>
      </c>
      <c r="AN17" s="241">
        <f t="array" ref="AN17">((Config!$F22*Commandes!AN17)+IF(ROUND((AN$8-Config!$C$7)/31,0)&gt;=(Config!$D22+Config!$E22),INDEX(Commandes!$C17:$BJ17,,COLUMN(AN$8)-COLUMN($C$8)+1-(Config!$D22+Config!$E22)),0)*Config!$G22)*Config!$C22</f>
        <v>0</v>
      </c>
      <c r="AO17" s="241">
        <f t="array" ref="AO17">((Config!$F22*Commandes!AO17)+IF(ROUND((AO$8-Config!$C$7)/31,0)&gt;=(Config!$D22+Config!$E22),INDEX(Commandes!$C17:$BJ17,,COLUMN(AO$8)-COLUMN($C$8)+1-(Config!$D22+Config!$E22)),0)*Config!$G22)*Config!$C22</f>
        <v>0</v>
      </c>
      <c r="AP17" s="241">
        <f t="array" ref="AP17">((Config!$F22*Commandes!AP17)+IF(ROUND((AP$8-Config!$C$7)/31,0)&gt;=(Config!$D22+Config!$E22),INDEX(Commandes!$C17:$BJ17,,COLUMN(AP$8)-COLUMN($C$8)+1-(Config!$D22+Config!$E22)),0)*Config!$G22)*Config!$C22</f>
        <v>0</v>
      </c>
      <c r="AQ17" s="241">
        <f t="array" ref="AQ17">((Config!$F22*Commandes!AQ17)+IF(ROUND((AQ$8-Config!$C$7)/31,0)&gt;=(Config!$D22+Config!$E22),INDEX(Commandes!$C17:$BJ17,,COLUMN(AQ$8)-COLUMN($C$8)+1-(Config!$D22+Config!$E22)),0)*Config!$G22)*Config!$C22</f>
        <v>0</v>
      </c>
      <c r="AR17" s="241">
        <f t="array" ref="AR17">((Config!$F22*Commandes!AR17)+IF(ROUND((AR$8-Config!$C$7)/31,0)&gt;=(Config!$D22+Config!$E22),INDEX(Commandes!$C17:$BJ17,,COLUMN(AR$8)-COLUMN($C$8)+1-(Config!$D22+Config!$E22)),0)*Config!$G22)*Config!$C22</f>
        <v>0</v>
      </c>
      <c r="AS17" s="241">
        <f t="array" ref="AS17">((Config!$F22*Commandes!AS17)+IF(ROUND((AS$8-Config!$C$7)/31,0)&gt;=(Config!$D22+Config!$E22),INDEX(Commandes!$C17:$BJ17,,COLUMN(AS$8)-COLUMN($C$8)+1-(Config!$D22+Config!$E22)),0)*Config!$G22)*Config!$C22</f>
        <v>0</v>
      </c>
      <c r="AT17" s="241">
        <f t="array" ref="AT17">((Config!$F22*Commandes!AT17)+IF(ROUND((AT$8-Config!$C$7)/31,0)&gt;=(Config!$D22+Config!$E22),INDEX(Commandes!$C17:$BJ17,,COLUMN(AT$8)-COLUMN($C$8)+1-(Config!$D22+Config!$E22)),0)*Config!$G22)*Config!$C22</f>
        <v>0</v>
      </c>
      <c r="AU17" s="241">
        <f t="array" ref="AU17">((Config!$F22*Commandes!AU17)+IF(ROUND((AU$8-Config!$C$7)/31,0)&gt;=(Config!$D22+Config!$E22),INDEX(Commandes!$C17:$BJ17,,COLUMN(AU$8)-COLUMN($C$8)+1-(Config!$D22+Config!$E22)),0)*Config!$G22)*Config!$C22</f>
        <v>0</v>
      </c>
      <c r="AV17" s="241">
        <f t="array" ref="AV17">((Config!$F22*Commandes!AV17)+IF(ROUND((AV$8-Config!$C$7)/31,0)&gt;=(Config!$D22+Config!$E22),INDEX(Commandes!$C17:$BJ17,,COLUMN(AV$8)-COLUMN($C$8)+1-(Config!$D22+Config!$E22)),0)*Config!$G22)*Config!$C22</f>
        <v>0</v>
      </c>
      <c r="AW17" s="241">
        <f t="array" ref="AW17">((Config!$F22*Commandes!AW17)+IF(ROUND((AW$8-Config!$C$7)/31,0)&gt;=(Config!$D22+Config!$E22),INDEX(Commandes!$C17:$BJ17,,COLUMN(AW$8)-COLUMN($C$8)+1-(Config!$D22+Config!$E22)),0)*Config!$G22)*Config!$C22</f>
        <v>0</v>
      </c>
      <c r="AX17" s="241">
        <f t="array" ref="AX17">((Config!$F22*Commandes!AX17)+IF(ROUND((AX$8-Config!$C$7)/31,0)&gt;=(Config!$D22+Config!$E22),INDEX(Commandes!$C17:$BJ17,,COLUMN(AX$8)-COLUMN($C$8)+1-(Config!$D22+Config!$E22)),0)*Config!$G22)*Config!$C22</f>
        <v>0</v>
      </c>
      <c r="AY17" s="241">
        <f t="array" ref="AY17">((Config!$F22*Commandes!AY17)+IF(ROUND((AY$8-Config!$C$7)/31,0)&gt;=(Config!$D22+Config!$E22),INDEX(Commandes!$C17:$BJ17,,COLUMN(AY$8)-COLUMN($C$8)+1-(Config!$D22+Config!$E22)),0)*Config!$G22)*Config!$C22</f>
        <v>0</v>
      </c>
      <c r="AZ17" s="241">
        <f t="array" ref="AZ17">((Config!$F22*Commandes!AZ17)+IF(ROUND((AZ$8-Config!$C$7)/31,0)&gt;=(Config!$D22+Config!$E22),INDEX(Commandes!$C17:$BJ17,,COLUMN(AZ$8)-COLUMN($C$8)+1-(Config!$D22+Config!$E22)),0)*Config!$G22)*Config!$C22</f>
        <v>0</v>
      </c>
      <c r="BA17" s="241">
        <f t="array" ref="BA17">((Config!$F22*Commandes!BA17)+IF(ROUND((BA$8-Config!$C$7)/31,0)&gt;=(Config!$D22+Config!$E22),INDEX(Commandes!$C17:$BJ17,,COLUMN(BA$8)-COLUMN($C$8)+1-(Config!$D22+Config!$E22)),0)*Config!$G22)*Config!$C22</f>
        <v>0</v>
      </c>
      <c r="BB17" s="241">
        <f t="array" ref="BB17">((Config!$F22*Commandes!BB17)+IF(ROUND((BB$8-Config!$C$7)/31,0)&gt;=(Config!$D22+Config!$E22),INDEX(Commandes!$C17:$BJ17,,COLUMN(BB$8)-COLUMN($C$8)+1-(Config!$D22+Config!$E22)),0)*Config!$G22)*Config!$C22</f>
        <v>0</v>
      </c>
      <c r="BC17" s="241">
        <f t="array" ref="BC17">((Config!$F22*Commandes!BC17)+IF(ROUND((BC$8-Config!$C$7)/31,0)&gt;=(Config!$D22+Config!$E22),INDEX(Commandes!$C17:$BJ17,,COLUMN(BC$8)-COLUMN($C$8)+1-(Config!$D22+Config!$E22)),0)*Config!$G22)*Config!$C22</f>
        <v>0</v>
      </c>
      <c r="BD17" s="241">
        <f t="array" ref="BD17">((Config!$F22*Commandes!BD17)+IF(ROUND((BD$8-Config!$C$7)/31,0)&gt;=(Config!$D22+Config!$E22),INDEX(Commandes!$C17:$BJ17,,COLUMN(BD$8)-COLUMN($C$8)+1-(Config!$D22+Config!$E22)),0)*Config!$G22)*Config!$C22</f>
        <v>0</v>
      </c>
      <c r="BE17" s="241">
        <f t="array" ref="BE17">((Config!$F22*Commandes!BE17)+IF(ROUND((BE$8-Config!$C$7)/31,0)&gt;=(Config!$D22+Config!$E22),INDEX(Commandes!$C17:$BJ17,,COLUMN(BE$8)-COLUMN($C$8)+1-(Config!$D22+Config!$E22)),0)*Config!$G22)*Config!$C22</f>
        <v>0</v>
      </c>
      <c r="BF17" s="241">
        <f t="array" ref="BF17">((Config!$F22*Commandes!BF17)+IF(ROUND((BF$8-Config!$C$7)/31,0)&gt;=(Config!$D22+Config!$E22),INDEX(Commandes!$C17:$BJ17,,COLUMN(BF$8)-COLUMN($C$8)+1-(Config!$D22+Config!$E22)),0)*Config!$G22)*Config!$C22</f>
        <v>0</v>
      </c>
      <c r="BG17" s="241">
        <f t="array" ref="BG17">((Config!$F22*Commandes!BG17)+IF(ROUND((BG$8-Config!$C$7)/31,0)&gt;=(Config!$D22+Config!$E22),INDEX(Commandes!$C17:$BJ17,,COLUMN(BG$8)-COLUMN($C$8)+1-(Config!$D22+Config!$E22)),0)*Config!$G22)*Config!$C22</f>
        <v>0</v>
      </c>
      <c r="BH17" s="241">
        <f t="array" ref="BH17">((Config!$F22*Commandes!BH17)+IF(ROUND((BH$8-Config!$C$7)/31,0)&gt;=(Config!$D22+Config!$E22),INDEX(Commandes!$C17:$BJ17,,COLUMN(BH$8)-COLUMN($C$8)+1-(Config!$D22+Config!$E22)),0)*Config!$G22)*Config!$C22</f>
        <v>0</v>
      </c>
      <c r="BI17" s="241">
        <f t="array" ref="BI17">((Config!$F22*Commandes!BI17)+IF(ROUND((BI$8-Config!$C$7)/31,0)&gt;=(Config!$D22+Config!$E22),INDEX(Commandes!$C17:$BJ17,,COLUMN(BI$8)-COLUMN($C$8)+1-(Config!$D22+Config!$E22)),0)*Config!$G22)*Config!$C22</f>
        <v>0</v>
      </c>
      <c r="BJ17" s="241">
        <f t="array" ref="BJ17">((Config!$F22*Commandes!BJ17)+IF(ROUND((BJ$8-Config!$C$7)/31,0)&gt;=(Config!$D22+Config!$E22),INDEX(Commandes!$C17:$BJ17,,COLUMN(BJ$8)-COLUMN($C$8)+1-(Config!$D22+Config!$E22)),0)*Config!$G22)*Config!$C22</f>
        <v>0</v>
      </c>
      <c r="BK17" s="17"/>
    </row>
    <row r="18">
      <c r="A18" s="1"/>
      <c r="B18" s="125" t="str">
        <f>Config!$B$23</f>
        <v/>
      </c>
      <c r="C18" s="241">
        <f t="array" ref="C18">((Config!$F23*Commandes!C18)+IF(ROUND((C$8-Config!$C$7)/31,0)&gt;=(Config!$D23+Config!$E23),INDEX(Commandes!$C18:$BJ18,,COLUMN(C$8)-COLUMN($C$8)+1-(Config!$D23+Config!$E23)),0)*Config!$G23)*Config!$C23</f>
        <v>0</v>
      </c>
      <c r="D18" s="241">
        <f t="array" ref="D18">((Config!$F23*Commandes!D18)+IF(ROUND((D$8-Config!$C$7)/31,0)&gt;=(Config!$D23+Config!$E23),INDEX(Commandes!$C18:$BJ18,,COLUMN(D$8)-COLUMN($C$8)+1-(Config!$D23+Config!$E23)),0)*Config!$G23)*Config!$C23</f>
        <v>0</v>
      </c>
      <c r="E18" s="241">
        <f t="array" ref="E18">((Config!$F23*Commandes!E18)+IF(ROUND((E$8-Config!$C$7)/31,0)&gt;=(Config!$D23+Config!$E23),INDEX(Commandes!$C18:$BJ18,,COLUMN(E$8)-COLUMN($C$8)+1-(Config!$D23+Config!$E23)),0)*Config!$G23)*Config!$C23</f>
        <v>0</v>
      </c>
      <c r="F18" s="241">
        <f t="array" ref="F18">((Config!$F23*Commandes!F18)+IF(ROUND((F$8-Config!$C$7)/31,0)&gt;=(Config!$D23+Config!$E23),INDEX(Commandes!$C18:$BJ18,,COLUMN(F$8)-COLUMN($C$8)+1-(Config!$D23+Config!$E23)),0)*Config!$G23)*Config!$C23</f>
        <v>0</v>
      </c>
      <c r="G18" s="241">
        <f t="array" ref="G18">((Config!$F23*Commandes!G18)+IF(ROUND((G$8-Config!$C$7)/31,0)&gt;=(Config!$D23+Config!$E23),INDEX(Commandes!$C18:$BJ18,,COLUMN(G$8)-COLUMN($C$8)+1-(Config!$D23+Config!$E23)),0)*Config!$G23)*Config!$C23</f>
        <v>0</v>
      </c>
      <c r="H18" s="241">
        <f t="array" ref="H18">((Config!$F23*Commandes!H18)+IF(ROUND((H$8-Config!$C$7)/31,0)&gt;=(Config!$D23+Config!$E23),INDEX(Commandes!$C18:$BJ18,,COLUMN(H$8)-COLUMN($C$8)+1-(Config!$D23+Config!$E23)),0)*Config!$G23)*Config!$C23</f>
        <v>0</v>
      </c>
      <c r="I18" s="241">
        <f t="array" ref="I18">((Config!$F23*Commandes!I18)+IF(ROUND((I$8-Config!$C$7)/31,0)&gt;=(Config!$D23+Config!$E23),INDEX(Commandes!$C18:$BJ18,,COLUMN(I$8)-COLUMN($C$8)+1-(Config!$D23+Config!$E23)),0)*Config!$G23)*Config!$C23</f>
        <v>0</v>
      </c>
      <c r="J18" s="241">
        <f t="array" ref="J18">((Config!$F23*Commandes!J18)+IF(ROUND((J$8-Config!$C$7)/31,0)&gt;=(Config!$D23+Config!$E23),INDEX(Commandes!$C18:$BJ18,,COLUMN(J$8)-COLUMN($C$8)+1-(Config!$D23+Config!$E23)),0)*Config!$G23)*Config!$C23</f>
        <v>0</v>
      </c>
      <c r="K18" s="241">
        <f t="array" ref="K18">((Config!$F23*Commandes!K18)+IF(ROUND((K$8-Config!$C$7)/31,0)&gt;=(Config!$D23+Config!$E23),INDEX(Commandes!$C18:$BJ18,,COLUMN(K$8)-COLUMN($C$8)+1-(Config!$D23+Config!$E23)),0)*Config!$G23)*Config!$C23</f>
        <v>0</v>
      </c>
      <c r="L18" s="241">
        <f t="array" ref="L18">((Config!$F23*Commandes!L18)+IF(ROUND((L$8-Config!$C$7)/31,0)&gt;=(Config!$D23+Config!$E23),INDEX(Commandes!$C18:$BJ18,,COLUMN(L$8)-COLUMN($C$8)+1-(Config!$D23+Config!$E23)),0)*Config!$G23)*Config!$C23</f>
        <v>0</v>
      </c>
      <c r="M18" s="241">
        <f t="array" ref="M18">((Config!$F23*Commandes!M18)+IF(ROUND((M$8-Config!$C$7)/31,0)&gt;=(Config!$D23+Config!$E23),INDEX(Commandes!$C18:$BJ18,,COLUMN(M$8)-COLUMN($C$8)+1-(Config!$D23+Config!$E23)),0)*Config!$G23)*Config!$C23</f>
        <v>0</v>
      </c>
      <c r="N18" s="241">
        <f t="array" ref="N18">((Config!$F23*Commandes!N18)+IF(ROUND((N$8-Config!$C$7)/31,0)&gt;=(Config!$D23+Config!$E23),INDEX(Commandes!$C18:$BJ18,,COLUMN(N$8)-COLUMN($C$8)+1-(Config!$D23+Config!$E23)),0)*Config!$G23)*Config!$C23</f>
        <v>0</v>
      </c>
      <c r="O18" s="241">
        <f t="array" ref="O18">((Config!$F23*Commandes!O18)+IF(ROUND((O$8-Config!$C$7)/31,0)&gt;=(Config!$D23+Config!$E23),INDEX(Commandes!$C18:$BJ18,,COLUMN(O$8)-COLUMN($C$8)+1-(Config!$D23+Config!$E23)),0)*Config!$G23)*Config!$C23</f>
        <v>0</v>
      </c>
      <c r="P18" s="241">
        <f t="array" ref="P18">((Config!$F23*Commandes!P18)+IF(ROUND((P$8-Config!$C$7)/31,0)&gt;=(Config!$D23+Config!$E23),INDEX(Commandes!$C18:$BJ18,,COLUMN(P$8)-COLUMN($C$8)+1-(Config!$D23+Config!$E23)),0)*Config!$G23)*Config!$C23</f>
        <v>0</v>
      </c>
      <c r="Q18" s="241">
        <f t="array" ref="Q18">((Config!$F23*Commandes!Q18)+IF(ROUND((Q$8-Config!$C$7)/31,0)&gt;=(Config!$D23+Config!$E23),INDEX(Commandes!$C18:$BJ18,,COLUMN(Q$8)-COLUMN($C$8)+1-(Config!$D23+Config!$E23)),0)*Config!$G23)*Config!$C23</f>
        <v>0</v>
      </c>
      <c r="R18" s="241">
        <f t="array" ref="R18">((Config!$F23*Commandes!R18)+IF(ROUND((R$8-Config!$C$7)/31,0)&gt;=(Config!$D23+Config!$E23),INDEX(Commandes!$C18:$BJ18,,COLUMN(R$8)-COLUMN($C$8)+1-(Config!$D23+Config!$E23)),0)*Config!$G23)*Config!$C23</f>
        <v>0</v>
      </c>
      <c r="S18" s="241">
        <f t="array" ref="S18">((Config!$F23*Commandes!S18)+IF(ROUND((S$8-Config!$C$7)/31,0)&gt;=(Config!$D23+Config!$E23),INDEX(Commandes!$C18:$BJ18,,COLUMN(S$8)-COLUMN($C$8)+1-(Config!$D23+Config!$E23)),0)*Config!$G23)*Config!$C23</f>
        <v>0</v>
      </c>
      <c r="T18" s="241">
        <f t="array" ref="T18">((Config!$F23*Commandes!T18)+IF(ROUND((T$8-Config!$C$7)/31,0)&gt;=(Config!$D23+Config!$E23),INDEX(Commandes!$C18:$BJ18,,COLUMN(T$8)-COLUMN($C$8)+1-(Config!$D23+Config!$E23)),0)*Config!$G23)*Config!$C23</f>
        <v>0</v>
      </c>
      <c r="U18" s="241">
        <f t="array" ref="U18">((Config!$F23*Commandes!U18)+IF(ROUND((U$8-Config!$C$7)/31,0)&gt;=(Config!$D23+Config!$E23),INDEX(Commandes!$C18:$BJ18,,COLUMN(U$8)-COLUMN($C$8)+1-(Config!$D23+Config!$E23)),0)*Config!$G23)*Config!$C23</f>
        <v>0</v>
      </c>
      <c r="V18" s="241">
        <f t="array" ref="V18">((Config!$F23*Commandes!V18)+IF(ROUND((V$8-Config!$C$7)/31,0)&gt;=(Config!$D23+Config!$E23),INDEX(Commandes!$C18:$BJ18,,COLUMN(V$8)-COLUMN($C$8)+1-(Config!$D23+Config!$E23)),0)*Config!$G23)*Config!$C23</f>
        <v>0</v>
      </c>
      <c r="W18" s="241">
        <f t="array" ref="W18">((Config!$F23*Commandes!W18)+IF(ROUND((W$8-Config!$C$7)/31,0)&gt;=(Config!$D23+Config!$E23),INDEX(Commandes!$C18:$BJ18,,COLUMN(W$8)-COLUMN($C$8)+1-(Config!$D23+Config!$E23)),0)*Config!$G23)*Config!$C23</f>
        <v>0</v>
      </c>
      <c r="X18" s="241">
        <f t="array" ref="X18">((Config!$F23*Commandes!X18)+IF(ROUND((X$8-Config!$C$7)/31,0)&gt;=(Config!$D23+Config!$E23),INDEX(Commandes!$C18:$BJ18,,COLUMN(X$8)-COLUMN($C$8)+1-(Config!$D23+Config!$E23)),0)*Config!$G23)*Config!$C23</f>
        <v>0</v>
      </c>
      <c r="Y18" s="241">
        <f t="array" ref="Y18">((Config!$F23*Commandes!Y18)+IF(ROUND((Y$8-Config!$C$7)/31,0)&gt;=(Config!$D23+Config!$E23),INDEX(Commandes!$C18:$BJ18,,COLUMN(Y$8)-COLUMN($C$8)+1-(Config!$D23+Config!$E23)),0)*Config!$G23)*Config!$C23</f>
        <v>0</v>
      </c>
      <c r="Z18" s="241">
        <f t="array" ref="Z18">((Config!$F23*Commandes!Z18)+IF(ROUND((Z$8-Config!$C$7)/31,0)&gt;=(Config!$D23+Config!$E23),INDEX(Commandes!$C18:$BJ18,,COLUMN(Z$8)-COLUMN($C$8)+1-(Config!$D23+Config!$E23)),0)*Config!$G23)*Config!$C23</f>
        <v>0</v>
      </c>
      <c r="AA18" s="241">
        <f t="array" ref="AA18">((Config!$F23*Commandes!AA18)+IF(ROUND((AA$8-Config!$C$7)/31,0)&gt;=(Config!$D23+Config!$E23),INDEX(Commandes!$C18:$BJ18,,COLUMN(AA$8)-COLUMN($C$8)+1-(Config!$D23+Config!$E23)),0)*Config!$G23)*Config!$C23</f>
        <v>0</v>
      </c>
      <c r="AB18" s="241">
        <f t="array" ref="AB18">((Config!$F23*Commandes!AB18)+IF(ROUND((AB$8-Config!$C$7)/31,0)&gt;=(Config!$D23+Config!$E23),INDEX(Commandes!$C18:$BJ18,,COLUMN(AB$8)-COLUMN($C$8)+1-(Config!$D23+Config!$E23)),0)*Config!$G23)*Config!$C23</f>
        <v>0</v>
      </c>
      <c r="AC18" s="241">
        <f t="array" ref="AC18">((Config!$F23*Commandes!AC18)+IF(ROUND((AC$8-Config!$C$7)/31,0)&gt;=(Config!$D23+Config!$E23),INDEX(Commandes!$C18:$BJ18,,COLUMN(AC$8)-COLUMN($C$8)+1-(Config!$D23+Config!$E23)),0)*Config!$G23)*Config!$C23</f>
        <v>0</v>
      </c>
      <c r="AD18" s="241">
        <f t="array" ref="AD18">((Config!$F23*Commandes!AD18)+IF(ROUND((AD$8-Config!$C$7)/31,0)&gt;=(Config!$D23+Config!$E23),INDEX(Commandes!$C18:$BJ18,,COLUMN(AD$8)-COLUMN($C$8)+1-(Config!$D23+Config!$E23)),0)*Config!$G23)*Config!$C23</f>
        <v>0</v>
      </c>
      <c r="AE18" s="241">
        <f t="array" ref="AE18">((Config!$F23*Commandes!AE18)+IF(ROUND((AE$8-Config!$C$7)/31,0)&gt;=(Config!$D23+Config!$E23),INDEX(Commandes!$C18:$BJ18,,COLUMN(AE$8)-COLUMN($C$8)+1-(Config!$D23+Config!$E23)),0)*Config!$G23)*Config!$C23</f>
        <v>0</v>
      </c>
      <c r="AF18" s="241">
        <f t="array" ref="AF18">((Config!$F23*Commandes!AF18)+IF(ROUND((AF$8-Config!$C$7)/31,0)&gt;=(Config!$D23+Config!$E23),INDEX(Commandes!$C18:$BJ18,,COLUMN(AF$8)-COLUMN($C$8)+1-(Config!$D23+Config!$E23)),0)*Config!$G23)*Config!$C23</f>
        <v>0</v>
      </c>
      <c r="AG18" s="241">
        <f t="array" ref="AG18">((Config!$F23*Commandes!AG18)+IF(ROUND((AG$8-Config!$C$7)/31,0)&gt;=(Config!$D23+Config!$E23),INDEX(Commandes!$C18:$BJ18,,COLUMN(AG$8)-COLUMN($C$8)+1-(Config!$D23+Config!$E23)),0)*Config!$G23)*Config!$C23</f>
        <v>0</v>
      </c>
      <c r="AH18" s="241">
        <f t="array" ref="AH18">((Config!$F23*Commandes!AH18)+IF(ROUND((AH$8-Config!$C$7)/31,0)&gt;=(Config!$D23+Config!$E23),INDEX(Commandes!$C18:$BJ18,,COLUMN(AH$8)-COLUMN($C$8)+1-(Config!$D23+Config!$E23)),0)*Config!$G23)*Config!$C23</f>
        <v>0</v>
      </c>
      <c r="AI18" s="241">
        <f t="array" ref="AI18">((Config!$F23*Commandes!AI18)+IF(ROUND((AI$8-Config!$C$7)/31,0)&gt;=(Config!$D23+Config!$E23),INDEX(Commandes!$C18:$BJ18,,COLUMN(AI$8)-COLUMN($C$8)+1-(Config!$D23+Config!$E23)),0)*Config!$G23)*Config!$C23</f>
        <v>0</v>
      </c>
      <c r="AJ18" s="241">
        <f t="array" ref="AJ18">((Config!$F23*Commandes!AJ18)+IF(ROUND((AJ$8-Config!$C$7)/31,0)&gt;=(Config!$D23+Config!$E23),INDEX(Commandes!$C18:$BJ18,,COLUMN(AJ$8)-COLUMN($C$8)+1-(Config!$D23+Config!$E23)),0)*Config!$G23)*Config!$C23</f>
        <v>0</v>
      </c>
      <c r="AK18" s="241">
        <f t="array" ref="AK18">((Config!$F23*Commandes!AK18)+IF(ROUND((AK$8-Config!$C$7)/31,0)&gt;=(Config!$D23+Config!$E23),INDEX(Commandes!$C18:$BJ18,,COLUMN(AK$8)-COLUMN($C$8)+1-(Config!$D23+Config!$E23)),0)*Config!$G23)*Config!$C23</f>
        <v>0</v>
      </c>
      <c r="AL18" s="241">
        <f t="array" ref="AL18">((Config!$F23*Commandes!AL18)+IF(ROUND((AL$8-Config!$C$7)/31,0)&gt;=(Config!$D23+Config!$E23),INDEX(Commandes!$C18:$BJ18,,COLUMN(AL$8)-COLUMN($C$8)+1-(Config!$D23+Config!$E23)),0)*Config!$G23)*Config!$C23</f>
        <v>0</v>
      </c>
      <c r="AM18" s="241">
        <f t="array" ref="AM18">((Config!$F23*Commandes!AM18)+IF(ROUND((AM$8-Config!$C$7)/31,0)&gt;=(Config!$D23+Config!$E23),INDEX(Commandes!$C18:$BJ18,,COLUMN(AM$8)-COLUMN($C$8)+1-(Config!$D23+Config!$E23)),0)*Config!$G23)*Config!$C23</f>
        <v>0</v>
      </c>
      <c r="AN18" s="241">
        <f t="array" ref="AN18">((Config!$F23*Commandes!AN18)+IF(ROUND((AN$8-Config!$C$7)/31,0)&gt;=(Config!$D23+Config!$E23),INDEX(Commandes!$C18:$BJ18,,COLUMN(AN$8)-COLUMN($C$8)+1-(Config!$D23+Config!$E23)),0)*Config!$G23)*Config!$C23</f>
        <v>0</v>
      </c>
      <c r="AO18" s="241">
        <f t="array" ref="AO18">((Config!$F23*Commandes!AO18)+IF(ROUND((AO$8-Config!$C$7)/31,0)&gt;=(Config!$D23+Config!$E23),INDEX(Commandes!$C18:$BJ18,,COLUMN(AO$8)-COLUMN($C$8)+1-(Config!$D23+Config!$E23)),0)*Config!$G23)*Config!$C23</f>
        <v>0</v>
      </c>
      <c r="AP18" s="241">
        <f t="array" ref="AP18">((Config!$F23*Commandes!AP18)+IF(ROUND((AP$8-Config!$C$7)/31,0)&gt;=(Config!$D23+Config!$E23),INDEX(Commandes!$C18:$BJ18,,COLUMN(AP$8)-COLUMN($C$8)+1-(Config!$D23+Config!$E23)),0)*Config!$G23)*Config!$C23</f>
        <v>0</v>
      </c>
      <c r="AQ18" s="241">
        <f t="array" ref="AQ18">((Config!$F23*Commandes!AQ18)+IF(ROUND((AQ$8-Config!$C$7)/31,0)&gt;=(Config!$D23+Config!$E23),INDEX(Commandes!$C18:$BJ18,,COLUMN(AQ$8)-COLUMN($C$8)+1-(Config!$D23+Config!$E23)),0)*Config!$G23)*Config!$C23</f>
        <v>0</v>
      </c>
      <c r="AR18" s="241">
        <f t="array" ref="AR18">((Config!$F23*Commandes!AR18)+IF(ROUND((AR$8-Config!$C$7)/31,0)&gt;=(Config!$D23+Config!$E23),INDEX(Commandes!$C18:$BJ18,,COLUMN(AR$8)-COLUMN($C$8)+1-(Config!$D23+Config!$E23)),0)*Config!$G23)*Config!$C23</f>
        <v>0</v>
      </c>
      <c r="AS18" s="241">
        <f t="array" ref="AS18">((Config!$F23*Commandes!AS18)+IF(ROUND((AS$8-Config!$C$7)/31,0)&gt;=(Config!$D23+Config!$E23),INDEX(Commandes!$C18:$BJ18,,COLUMN(AS$8)-COLUMN($C$8)+1-(Config!$D23+Config!$E23)),0)*Config!$G23)*Config!$C23</f>
        <v>0</v>
      </c>
      <c r="AT18" s="241">
        <f t="array" ref="AT18">((Config!$F23*Commandes!AT18)+IF(ROUND((AT$8-Config!$C$7)/31,0)&gt;=(Config!$D23+Config!$E23),INDEX(Commandes!$C18:$BJ18,,COLUMN(AT$8)-COLUMN($C$8)+1-(Config!$D23+Config!$E23)),0)*Config!$G23)*Config!$C23</f>
        <v>0</v>
      </c>
      <c r="AU18" s="241">
        <f t="array" ref="AU18">((Config!$F23*Commandes!AU18)+IF(ROUND((AU$8-Config!$C$7)/31,0)&gt;=(Config!$D23+Config!$E23),INDEX(Commandes!$C18:$BJ18,,COLUMN(AU$8)-COLUMN($C$8)+1-(Config!$D23+Config!$E23)),0)*Config!$G23)*Config!$C23</f>
        <v>0</v>
      </c>
      <c r="AV18" s="241">
        <f t="array" ref="AV18">((Config!$F23*Commandes!AV18)+IF(ROUND((AV$8-Config!$C$7)/31,0)&gt;=(Config!$D23+Config!$E23),INDEX(Commandes!$C18:$BJ18,,COLUMN(AV$8)-COLUMN($C$8)+1-(Config!$D23+Config!$E23)),0)*Config!$G23)*Config!$C23</f>
        <v>0</v>
      </c>
      <c r="AW18" s="241">
        <f t="array" ref="AW18">((Config!$F23*Commandes!AW18)+IF(ROUND((AW$8-Config!$C$7)/31,0)&gt;=(Config!$D23+Config!$E23),INDEX(Commandes!$C18:$BJ18,,COLUMN(AW$8)-COLUMN($C$8)+1-(Config!$D23+Config!$E23)),0)*Config!$G23)*Config!$C23</f>
        <v>0</v>
      </c>
      <c r="AX18" s="241">
        <f t="array" ref="AX18">((Config!$F23*Commandes!AX18)+IF(ROUND((AX$8-Config!$C$7)/31,0)&gt;=(Config!$D23+Config!$E23),INDEX(Commandes!$C18:$BJ18,,COLUMN(AX$8)-COLUMN($C$8)+1-(Config!$D23+Config!$E23)),0)*Config!$G23)*Config!$C23</f>
        <v>0</v>
      </c>
      <c r="AY18" s="241">
        <f t="array" ref="AY18">((Config!$F23*Commandes!AY18)+IF(ROUND((AY$8-Config!$C$7)/31,0)&gt;=(Config!$D23+Config!$E23),INDEX(Commandes!$C18:$BJ18,,COLUMN(AY$8)-COLUMN($C$8)+1-(Config!$D23+Config!$E23)),0)*Config!$G23)*Config!$C23</f>
        <v>0</v>
      </c>
      <c r="AZ18" s="241">
        <f t="array" ref="AZ18">((Config!$F23*Commandes!AZ18)+IF(ROUND((AZ$8-Config!$C$7)/31,0)&gt;=(Config!$D23+Config!$E23),INDEX(Commandes!$C18:$BJ18,,COLUMN(AZ$8)-COLUMN($C$8)+1-(Config!$D23+Config!$E23)),0)*Config!$G23)*Config!$C23</f>
        <v>0</v>
      </c>
      <c r="BA18" s="241">
        <f t="array" ref="BA18">((Config!$F23*Commandes!BA18)+IF(ROUND((BA$8-Config!$C$7)/31,0)&gt;=(Config!$D23+Config!$E23),INDEX(Commandes!$C18:$BJ18,,COLUMN(BA$8)-COLUMN($C$8)+1-(Config!$D23+Config!$E23)),0)*Config!$G23)*Config!$C23</f>
        <v>0</v>
      </c>
      <c r="BB18" s="241">
        <f t="array" ref="BB18">((Config!$F23*Commandes!BB18)+IF(ROUND((BB$8-Config!$C$7)/31,0)&gt;=(Config!$D23+Config!$E23),INDEX(Commandes!$C18:$BJ18,,COLUMN(BB$8)-COLUMN($C$8)+1-(Config!$D23+Config!$E23)),0)*Config!$G23)*Config!$C23</f>
        <v>0</v>
      </c>
      <c r="BC18" s="241">
        <f t="array" ref="BC18">((Config!$F23*Commandes!BC18)+IF(ROUND((BC$8-Config!$C$7)/31,0)&gt;=(Config!$D23+Config!$E23),INDEX(Commandes!$C18:$BJ18,,COLUMN(BC$8)-COLUMN($C$8)+1-(Config!$D23+Config!$E23)),0)*Config!$G23)*Config!$C23</f>
        <v>0</v>
      </c>
      <c r="BD18" s="241">
        <f t="array" ref="BD18">((Config!$F23*Commandes!BD18)+IF(ROUND((BD$8-Config!$C$7)/31,0)&gt;=(Config!$D23+Config!$E23),INDEX(Commandes!$C18:$BJ18,,COLUMN(BD$8)-COLUMN($C$8)+1-(Config!$D23+Config!$E23)),0)*Config!$G23)*Config!$C23</f>
        <v>0</v>
      </c>
      <c r="BE18" s="241">
        <f t="array" ref="BE18">((Config!$F23*Commandes!BE18)+IF(ROUND((BE$8-Config!$C$7)/31,0)&gt;=(Config!$D23+Config!$E23),INDEX(Commandes!$C18:$BJ18,,COLUMN(BE$8)-COLUMN($C$8)+1-(Config!$D23+Config!$E23)),0)*Config!$G23)*Config!$C23</f>
        <v>0</v>
      </c>
      <c r="BF18" s="241">
        <f t="array" ref="BF18">((Config!$F23*Commandes!BF18)+IF(ROUND((BF$8-Config!$C$7)/31,0)&gt;=(Config!$D23+Config!$E23),INDEX(Commandes!$C18:$BJ18,,COLUMN(BF$8)-COLUMN($C$8)+1-(Config!$D23+Config!$E23)),0)*Config!$G23)*Config!$C23</f>
        <v>0</v>
      </c>
      <c r="BG18" s="241">
        <f t="array" ref="BG18">((Config!$F23*Commandes!BG18)+IF(ROUND((BG$8-Config!$C$7)/31,0)&gt;=(Config!$D23+Config!$E23),INDEX(Commandes!$C18:$BJ18,,COLUMN(BG$8)-COLUMN($C$8)+1-(Config!$D23+Config!$E23)),0)*Config!$G23)*Config!$C23</f>
        <v>0</v>
      </c>
      <c r="BH18" s="241">
        <f t="array" ref="BH18">((Config!$F23*Commandes!BH18)+IF(ROUND((BH$8-Config!$C$7)/31,0)&gt;=(Config!$D23+Config!$E23),INDEX(Commandes!$C18:$BJ18,,COLUMN(BH$8)-COLUMN($C$8)+1-(Config!$D23+Config!$E23)),0)*Config!$G23)*Config!$C23</f>
        <v>0</v>
      </c>
      <c r="BI18" s="241">
        <f t="array" ref="BI18">((Config!$F23*Commandes!BI18)+IF(ROUND((BI$8-Config!$C$7)/31,0)&gt;=(Config!$D23+Config!$E23),INDEX(Commandes!$C18:$BJ18,,COLUMN(BI$8)-COLUMN($C$8)+1-(Config!$D23+Config!$E23)),0)*Config!$G23)*Config!$C23</f>
        <v>0</v>
      </c>
      <c r="BJ18" s="241">
        <f t="array" ref="BJ18">((Config!$F23*Commandes!BJ18)+IF(ROUND((BJ$8-Config!$C$7)/31,0)&gt;=(Config!$D23+Config!$E23),INDEX(Commandes!$C18:$BJ18,,COLUMN(BJ$8)-COLUMN($C$8)+1-(Config!$D23+Config!$E23)),0)*Config!$G23)*Config!$C23</f>
        <v>0</v>
      </c>
      <c r="BK18" s="17"/>
    </row>
    <row r="19">
      <c r="A19" s="1"/>
      <c r="B19" s="125" t="str">
        <f>Config!$B$24</f>
        <v/>
      </c>
      <c r="C19" s="241">
        <f t="array" ref="C19">((Config!$F24*Commandes!C19)+IF(ROUND((C$8-Config!$C$7)/31,0)&gt;=(Config!$D24+Config!$E24),INDEX(Commandes!$C19:$BJ19,,COLUMN(C$8)-COLUMN($C$8)+1-(Config!$D24+Config!$E24)),0)*Config!$G24)*Config!$C24</f>
        <v>0</v>
      </c>
      <c r="D19" s="241">
        <f t="array" ref="D19">((Config!$F24*Commandes!D19)+IF(ROUND((D$8-Config!$C$7)/31,0)&gt;=(Config!$D24+Config!$E24),INDEX(Commandes!$C19:$BJ19,,COLUMN(D$8)-COLUMN($C$8)+1-(Config!$D24+Config!$E24)),0)*Config!$G24)*Config!$C24</f>
        <v>0</v>
      </c>
      <c r="E19" s="241">
        <f t="array" ref="E19">((Config!$F24*Commandes!E19)+IF(ROUND((E$8-Config!$C$7)/31,0)&gt;=(Config!$D24+Config!$E24),INDEX(Commandes!$C19:$BJ19,,COLUMN(E$8)-COLUMN($C$8)+1-(Config!$D24+Config!$E24)),0)*Config!$G24)*Config!$C24</f>
        <v>0</v>
      </c>
      <c r="F19" s="241">
        <f t="array" ref="F19">((Config!$F24*Commandes!F19)+IF(ROUND((F$8-Config!$C$7)/31,0)&gt;=(Config!$D24+Config!$E24),INDEX(Commandes!$C19:$BJ19,,COLUMN(F$8)-COLUMN($C$8)+1-(Config!$D24+Config!$E24)),0)*Config!$G24)*Config!$C24</f>
        <v>0</v>
      </c>
      <c r="G19" s="241">
        <f t="array" ref="G19">((Config!$F24*Commandes!G19)+IF(ROUND((G$8-Config!$C$7)/31,0)&gt;=(Config!$D24+Config!$E24),INDEX(Commandes!$C19:$BJ19,,COLUMN(G$8)-COLUMN($C$8)+1-(Config!$D24+Config!$E24)),0)*Config!$G24)*Config!$C24</f>
        <v>0</v>
      </c>
      <c r="H19" s="241">
        <f t="array" ref="H19">((Config!$F24*Commandes!H19)+IF(ROUND((H$8-Config!$C$7)/31,0)&gt;=(Config!$D24+Config!$E24),INDEX(Commandes!$C19:$BJ19,,COLUMN(H$8)-COLUMN($C$8)+1-(Config!$D24+Config!$E24)),0)*Config!$G24)*Config!$C24</f>
        <v>0</v>
      </c>
      <c r="I19" s="241">
        <f t="array" ref="I19">((Config!$F24*Commandes!I19)+IF(ROUND((I$8-Config!$C$7)/31,0)&gt;=(Config!$D24+Config!$E24),INDEX(Commandes!$C19:$BJ19,,COLUMN(I$8)-COLUMN($C$8)+1-(Config!$D24+Config!$E24)),0)*Config!$G24)*Config!$C24</f>
        <v>0</v>
      </c>
      <c r="J19" s="241">
        <f t="array" ref="J19">((Config!$F24*Commandes!J19)+IF(ROUND((J$8-Config!$C$7)/31,0)&gt;=(Config!$D24+Config!$E24),INDEX(Commandes!$C19:$BJ19,,COLUMN(J$8)-COLUMN($C$8)+1-(Config!$D24+Config!$E24)),0)*Config!$G24)*Config!$C24</f>
        <v>0</v>
      </c>
      <c r="K19" s="241">
        <f t="array" ref="K19">((Config!$F24*Commandes!K19)+IF(ROUND((K$8-Config!$C$7)/31,0)&gt;=(Config!$D24+Config!$E24),INDEX(Commandes!$C19:$BJ19,,COLUMN(K$8)-COLUMN($C$8)+1-(Config!$D24+Config!$E24)),0)*Config!$G24)*Config!$C24</f>
        <v>0</v>
      </c>
      <c r="L19" s="241">
        <f t="array" ref="L19">((Config!$F24*Commandes!L19)+IF(ROUND((L$8-Config!$C$7)/31,0)&gt;=(Config!$D24+Config!$E24),INDEX(Commandes!$C19:$BJ19,,COLUMN(L$8)-COLUMN($C$8)+1-(Config!$D24+Config!$E24)),0)*Config!$G24)*Config!$C24</f>
        <v>0</v>
      </c>
      <c r="M19" s="241">
        <f t="array" ref="M19">((Config!$F24*Commandes!M19)+IF(ROUND((M$8-Config!$C$7)/31,0)&gt;=(Config!$D24+Config!$E24),INDEX(Commandes!$C19:$BJ19,,COLUMN(M$8)-COLUMN($C$8)+1-(Config!$D24+Config!$E24)),0)*Config!$G24)*Config!$C24</f>
        <v>0</v>
      </c>
      <c r="N19" s="241">
        <f t="array" ref="N19">((Config!$F24*Commandes!N19)+IF(ROUND((N$8-Config!$C$7)/31,0)&gt;=(Config!$D24+Config!$E24),INDEX(Commandes!$C19:$BJ19,,COLUMN(N$8)-COLUMN($C$8)+1-(Config!$D24+Config!$E24)),0)*Config!$G24)*Config!$C24</f>
        <v>0</v>
      </c>
      <c r="O19" s="241">
        <f t="array" ref="O19">((Config!$F24*Commandes!O19)+IF(ROUND((O$8-Config!$C$7)/31,0)&gt;=(Config!$D24+Config!$E24),INDEX(Commandes!$C19:$BJ19,,COLUMN(O$8)-COLUMN($C$8)+1-(Config!$D24+Config!$E24)),0)*Config!$G24)*Config!$C24</f>
        <v>0</v>
      </c>
      <c r="P19" s="241">
        <f t="array" ref="P19">((Config!$F24*Commandes!P19)+IF(ROUND((P$8-Config!$C$7)/31,0)&gt;=(Config!$D24+Config!$E24),INDEX(Commandes!$C19:$BJ19,,COLUMN(P$8)-COLUMN($C$8)+1-(Config!$D24+Config!$E24)),0)*Config!$G24)*Config!$C24</f>
        <v>0</v>
      </c>
      <c r="Q19" s="241">
        <f t="array" ref="Q19">((Config!$F24*Commandes!Q19)+IF(ROUND((Q$8-Config!$C$7)/31,0)&gt;=(Config!$D24+Config!$E24),INDEX(Commandes!$C19:$BJ19,,COLUMN(Q$8)-COLUMN($C$8)+1-(Config!$D24+Config!$E24)),0)*Config!$G24)*Config!$C24</f>
        <v>0</v>
      </c>
      <c r="R19" s="241">
        <f t="array" ref="R19">((Config!$F24*Commandes!R19)+IF(ROUND((R$8-Config!$C$7)/31,0)&gt;=(Config!$D24+Config!$E24),INDEX(Commandes!$C19:$BJ19,,COLUMN(R$8)-COLUMN($C$8)+1-(Config!$D24+Config!$E24)),0)*Config!$G24)*Config!$C24</f>
        <v>0</v>
      </c>
      <c r="S19" s="241">
        <f t="array" ref="S19">((Config!$F24*Commandes!S19)+IF(ROUND((S$8-Config!$C$7)/31,0)&gt;=(Config!$D24+Config!$E24),INDEX(Commandes!$C19:$BJ19,,COLUMN(S$8)-COLUMN($C$8)+1-(Config!$D24+Config!$E24)),0)*Config!$G24)*Config!$C24</f>
        <v>0</v>
      </c>
      <c r="T19" s="241">
        <f t="array" ref="T19">((Config!$F24*Commandes!T19)+IF(ROUND((T$8-Config!$C$7)/31,0)&gt;=(Config!$D24+Config!$E24),INDEX(Commandes!$C19:$BJ19,,COLUMN(T$8)-COLUMN($C$8)+1-(Config!$D24+Config!$E24)),0)*Config!$G24)*Config!$C24</f>
        <v>0</v>
      </c>
      <c r="U19" s="241">
        <f t="array" ref="U19">((Config!$F24*Commandes!U19)+IF(ROUND((U$8-Config!$C$7)/31,0)&gt;=(Config!$D24+Config!$E24),INDEX(Commandes!$C19:$BJ19,,COLUMN(U$8)-COLUMN($C$8)+1-(Config!$D24+Config!$E24)),0)*Config!$G24)*Config!$C24</f>
        <v>0</v>
      </c>
      <c r="V19" s="241">
        <f t="array" ref="V19">((Config!$F24*Commandes!V19)+IF(ROUND((V$8-Config!$C$7)/31,0)&gt;=(Config!$D24+Config!$E24),INDEX(Commandes!$C19:$BJ19,,COLUMN(V$8)-COLUMN($C$8)+1-(Config!$D24+Config!$E24)),0)*Config!$G24)*Config!$C24</f>
        <v>0</v>
      </c>
      <c r="W19" s="241">
        <f t="array" ref="W19">((Config!$F24*Commandes!W19)+IF(ROUND((W$8-Config!$C$7)/31,0)&gt;=(Config!$D24+Config!$E24),INDEX(Commandes!$C19:$BJ19,,COLUMN(W$8)-COLUMN($C$8)+1-(Config!$D24+Config!$E24)),0)*Config!$G24)*Config!$C24</f>
        <v>0</v>
      </c>
      <c r="X19" s="241">
        <f t="array" ref="X19">((Config!$F24*Commandes!X19)+IF(ROUND((X$8-Config!$C$7)/31,0)&gt;=(Config!$D24+Config!$E24),INDEX(Commandes!$C19:$BJ19,,COLUMN(X$8)-COLUMN($C$8)+1-(Config!$D24+Config!$E24)),0)*Config!$G24)*Config!$C24</f>
        <v>0</v>
      </c>
      <c r="Y19" s="241">
        <f t="array" ref="Y19">((Config!$F24*Commandes!Y19)+IF(ROUND((Y$8-Config!$C$7)/31,0)&gt;=(Config!$D24+Config!$E24),INDEX(Commandes!$C19:$BJ19,,COLUMN(Y$8)-COLUMN($C$8)+1-(Config!$D24+Config!$E24)),0)*Config!$G24)*Config!$C24</f>
        <v>0</v>
      </c>
      <c r="Z19" s="241">
        <f t="array" ref="Z19">((Config!$F24*Commandes!Z19)+IF(ROUND((Z$8-Config!$C$7)/31,0)&gt;=(Config!$D24+Config!$E24),INDEX(Commandes!$C19:$BJ19,,COLUMN(Z$8)-COLUMN($C$8)+1-(Config!$D24+Config!$E24)),0)*Config!$G24)*Config!$C24</f>
        <v>0</v>
      </c>
      <c r="AA19" s="241">
        <f t="array" ref="AA19">((Config!$F24*Commandes!AA19)+IF(ROUND((AA$8-Config!$C$7)/31,0)&gt;=(Config!$D24+Config!$E24),INDEX(Commandes!$C19:$BJ19,,COLUMN(AA$8)-COLUMN($C$8)+1-(Config!$D24+Config!$E24)),0)*Config!$G24)*Config!$C24</f>
        <v>0</v>
      </c>
      <c r="AB19" s="241">
        <f t="array" ref="AB19">((Config!$F24*Commandes!AB19)+IF(ROUND((AB$8-Config!$C$7)/31,0)&gt;=(Config!$D24+Config!$E24),INDEX(Commandes!$C19:$BJ19,,COLUMN(AB$8)-COLUMN($C$8)+1-(Config!$D24+Config!$E24)),0)*Config!$G24)*Config!$C24</f>
        <v>0</v>
      </c>
      <c r="AC19" s="241">
        <f t="array" ref="AC19">((Config!$F24*Commandes!AC19)+IF(ROUND((AC$8-Config!$C$7)/31,0)&gt;=(Config!$D24+Config!$E24),INDEX(Commandes!$C19:$BJ19,,COLUMN(AC$8)-COLUMN($C$8)+1-(Config!$D24+Config!$E24)),0)*Config!$G24)*Config!$C24</f>
        <v>0</v>
      </c>
      <c r="AD19" s="241">
        <f t="array" ref="AD19">((Config!$F24*Commandes!AD19)+IF(ROUND((AD$8-Config!$C$7)/31,0)&gt;=(Config!$D24+Config!$E24),INDEX(Commandes!$C19:$BJ19,,COLUMN(AD$8)-COLUMN($C$8)+1-(Config!$D24+Config!$E24)),0)*Config!$G24)*Config!$C24</f>
        <v>0</v>
      </c>
      <c r="AE19" s="241">
        <f t="array" ref="AE19">((Config!$F24*Commandes!AE19)+IF(ROUND((AE$8-Config!$C$7)/31,0)&gt;=(Config!$D24+Config!$E24),INDEX(Commandes!$C19:$BJ19,,COLUMN(AE$8)-COLUMN($C$8)+1-(Config!$D24+Config!$E24)),0)*Config!$G24)*Config!$C24</f>
        <v>0</v>
      </c>
      <c r="AF19" s="241">
        <f t="array" ref="AF19">((Config!$F24*Commandes!AF19)+IF(ROUND((AF$8-Config!$C$7)/31,0)&gt;=(Config!$D24+Config!$E24),INDEX(Commandes!$C19:$BJ19,,COLUMN(AF$8)-COLUMN($C$8)+1-(Config!$D24+Config!$E24)),0)*Config!$G24)*Config!$C24</f>
        <v>0</v>
      </c>
      <c r="AG19" s="241">
        <f t="array" ref="AG19">((Config!$F24*Commandes!AG19)+IF(ROUND((AG$8-Config!$C$7)/31,0)&gt;=(Config!$D24+Config!$E24),INDEX(Commandes!$C19:$BJ19,,COLUMN(AG$8)-COLUMN($C$8)+1-(Config!$D24+Config!$E24)),0)*Config!$G24)*Config!$C24</f>
        <v>0</v>
      </c>
      <c r="AH19" s="241">
        <f t="array" ref="AH19">((Config!$F24*Commandes!AH19)+IF(ROUND((AH$8-Config!$C$7)/31,0)&gt;=(Config!$D24+Config!$E24),INDEX(Commandes!$C19:$BJ19,,COLUMN(AH$8)-COLUMN($C$8)+1-(Config!$D24+Config!$E24)),0)*Config!$G24)*Config!$C24</f>
        <v>0</v>
      </c>
      <c r="AI19" s="241">
        <f t="array" ref="AI19">((Config!$F24*Commandes!AI19)+IF(ROUND((AI$8-Config!$C$7)/31,0)&gt;=(Config!$D24+Config!$E24),INDEX(Commandes!$C19:$BJ19,,COLUMN(AI$8)-COLUMN($C$8)+1-(Config!$D24+Config!$E24)),0)*Config!$G24)*Config!$C24</f>
        <v>0</v>
      </c>
      <c r="AJ19" s="241">
        <f t="array" ref="AJ19">((Config!$F24*Commandes!AJ19)+IF(ROUND((AJ$8-Config!$C$7)/31,0)&gt;=(Config!$D24+Config!$E24),INDEX(Commandes!$C19:$BJ19,,COLUMN(AJ$8)-COLUMN($C$8)+1-(Config!$D24+Config!$E24)),0)*Config!$G24)*Config!$C24</f>
        <v>0</v>
      </c>
      <c r="AK19" s="241">
        <f t="array" ref="AK19">((Config!$F24*Commandes!AK19)+IF(ROUND((AK$8-Config!$C$7)/31,0)&gt;=(Config!$D24+Config!$E24),INDEX(Commandes!$C19:$BJ19,,COLUMN(AK$8)-COLUMN($C$8)+1-(Config!$D24+Config!$E24)),0)*Config!$G24)*Config!$C24</f>
        <v>0</v>
      </c>
      <c r="AL19" s="241">
        <f t="array" ref="AL19">((Config!$F24*Commandes!AL19)+IF(ROUND((AL$8-Config!$C$7)/31,0)&gt;=(Config!$D24+Config!$E24),INDEX(Commandes!$C19:$BJ19,,COLUMN(AL$8)-COLUMN($C$8)+1-(Config!$D24+Config!$E24)),0)*Config!$G24)*Config!$C24</f>
        <v>0</v>
      </c>
      <c r="AM19" s="241">
        <f t="array" ref="AM19">((Config!$F24*Commandes!AM19)+IF(ROUND((AM$8-Config!$C$7)/31,0)&gt;=(Config!$D24+Config!$E24),INDEX(Commandes!$C19:$BJ19,,COLUMN(AM$8)-COLUMN($C$8)+1-(Config!$D24+Config!$E24)),0)*Config!$G24)*Config!$C24</f>
        <v>0</v>
      </c>
      <c r="AN19" s="241">
        <f t="array" ref="AN19">((Config!$F24*Commandes!AN19)+IF(ROUND((AN$8-Config!$C$7)/31,0)&gt;=(Config!$D24+Config!$E24),INDEX(Commandes!$C19:$BJ19,,COLUMN(AN$8)-COLUMN($C$8)+1-(Config!$D24+Config!$E24)),0)*Config!$G24)*Config!$C24</f>
        <v>0</v>
      </c>
      <c r="AO19" s="241">
        <f t="array" ref="AO19">((Config!$F24*Commandes!AO19)+IF(ROUND((AO$8-Config!$C$7)/31,0)&gt;=(Config!$D24+Config!$E24),INDEX(Commandes!$C19:$BJ19,,COLUMN(AO$8)-COLUMN($C$8)+1-(Config!$D24+Config!$E24)),0)*Config!$G24)*Config!$C24</f>
        <v>0</v>
      </c>
      <c r="AP19" s="241">
        <f t="array" ref="AP19">((Config!$F24*Commandes!AP19)+IF(ROUND((AP$8-Config!$C$7)/31,0)&gt;=(Config!$D24+Config!$E24),INDEX(Commandes!$C19:$BJ19,,COLUMN(AP$8)-COLUMN($C$8)+1-(Config!$D24+Config!$E24)),0)*Config!$G24)*Config!$C24</f>
        <v>0</v>
      </c>
      <c r="AQ19" s="241">
        <f t="array" ref="AQ19">((Config!$F24*Commandes!AQ19)+IF(ROUND((AQ$8-Config!$C$7)/31,0)&gt;=(Config!$D24+Config!$E24),INDEX(Commandes!$C19:$BJ19,,COLUMN(AQ$8)-COLUMN($C$8)+1-(Config!$D24+Config!$E24)),0)*Config!$G24)*Config!$C24</f>
        <v>0</v>
      </c>
      <c r="AR19" s="241">
        <f t="array" ref="AR19">((Config!$F24*Commandes!AR19)+IF(ROUND((AR$8-Config!$C$7)/31,0)&gt;=(Config!$D24+Config!$E24),INDEX(Commandes!$C19:$BJ19,,COLUMN(AR$8)-COLUMN($C$8)+1-(Config!$D24+Config!$E24)),0)*Config!$G24)*Config!$C24</f>
        <v>0</v>
      </c>
      <c r="AS19" s="241">
        <f t="array" ref="AS19">((Config!$F24*Commandes!AS19)+IF(ROUND((AS$8-Config!$C$7)/31,0)&gt;=(Config!$D24+Config!$E24),INDEX(Commandes!$C19:$BJ19,,COLUMN(AS$8)-COLUMN($C$8)+1-(Config!$D24+Config!$E24)),0)*Config!$G24)*Config!$C24</f>
        <v>0</v>
      </c>
      <c r="AT19" s="241">
        <f t="array" ref="AT19">((Config!$F24*Commandes!AT19)+IF(ROUND((AT$8-Config!$C$7)/31,0)&gt;=(Config!$D24+Config!$E24),INDEX(Commandes!$C19:$BJ19,,COLUMN(AT$8)-COLUMN($C$8)+1-(Config!$D24+Config!$E24)),0)*Config!$G24)*Config!$C24</f>
        <v>0</v>
      </c>
      <c r="AU19" s="241">
        <f t="array" ref="AU19">((Config!$F24*Commandes!AU19)+IF(ROUND((AU$8-Config!$C$7)/31,0)&gt;=(Config!$D24+Config!$E24),INDEX(Commandes!$C19:$BJ19,,COLUMN(AU$8)-COLUMN($C$8)+1-(Config!$D24+Config!$E24)),0)*Config!$G24)*Config!$C24</f>
        <v>0</v>
      </c>
      <c r="AV19" s="241">
        <f t="array" ref="AV19">((Config!$F24*Commandes!AV19)+IF(ROUND((AV$8-Config!$C$7)/31,0)&gt;=(Config!$D24+Config!$E24),INDEX(Commandes!$C19:$BJ19,,COLUMN(AV$8)-COLUMN($C$8)+1-(Config!$D24+Config!$E24)),0)*Config!$G24)*Config!$C24</f>
        <v>0</v>
      </c>
      <c r="AW19" s="241">
        <f t="array" ref="AW19">((Config!$F24*Commandes!AW19)+IF(ROUND((AW$8-Config!$C$7)/31,0)&gt;=(Config!$D24+Config!$E24),INDEX(Commandes!$C19:$BJ19,,COLUMN(AW$8)-COLUMN($C$8)+1-(Config!$D24+Config!$E24)),0)*Config!$G24)*Config!$C24</f>
        <v>0</v>
      </c>
      <c r="AX19" s="241">
        <f t="array" ref="AX19">((Config!$F24*Commandes!AX19)+IF(ROUND((AX$8-Config!$C$7)/31,0)&gt;=(Config!$D24+Config!$E24),INDEX(Commandes!$C19:$BJ19,,COLUMN(AX$8)-COLUMN($C$8)+1-(Config!$D24+Config!$E24)),0)*Config!$G24)*Config!$C24</f>
        <v>0</v>
      </c>
      <c r="AY19" s="241">
        <f t="array" ref="AY19">((Config!$F24*Commandes!AY19)+IF(ROUND((AY$8-Config!$C$7)/31,0)&gt;=(Config!$D24+Config!$E24),INDEX(Commandes!$C19:$BJ19,,COLUMN(AY$8)-COLUMN($C$8)+1-(Config!$D24+Config!$E24)),0)*Config!$G24)*Config!$C24</f>
        <v>0</v>
      </c>
      <c r="AZ19" s="241">
        <f t="array" ref="AZ19">((Config!$F24*Commandes!AZ19)+IF(ROUND((AZ$8-Config!$C$7)/31,0)&gt;=(Config!$D24+Config!$E24),INDEX(Commandes!$C19:$BJ19,,COLUMN(AZ$8)-COLUMN($C$8)+1-(Config!$D24+Config!$E24)),0)*Config!$G24)*Config!$C24</f>
        <v>0</v>
      </c>
      <c r="BA19" s="241">
        <f t="array" ref="BA19">((Config!$F24*Commandes!BA19)+IF(ROUND((BA$8-Config!$C$7)/31,0)&gt;=(Config!$D24+Config!$E24),INDEX(Commandes!$C19:$BJ19,,COLUMN(BA$8)-COLUMN($C$8)+1-(Config!$D24+Config!$E24)),0)*Config!$G24)*Config!$C24</f>
        <v>0</v>
      </c>
      <c r="BB19" s="241">
        <f t="array" ref="BB19">((Config!$F24*Commandes!BB19)+IF(ROUND((BB$8-Config!$C$7)/31,0)&gt;=(Config!$D24+Config!$E24),INDEX(Commandes!$C19:$BJ19,,COLUMN(BB$8)-COLUMN($C$8)+1-(Config!$D24+Config!$E24)),0)*Config!$G24)*Config!$C24</f>
        <v>0</v>
      </c>
      <c r="BC19" s="241">
        <f t="array" ref="BC19">((Config!$F24*Commandes!BC19)+IF(ROUND((BC$8-Config!$C$7)/31,0)&gt;=(Config!$D24+Config!$E24),INDEX(Commandes!$C19:$BJ19,,COLUMN(BC$8)-COLUMN($C$8)+1-(Config!$D24+Config!$E24)),0)*Config!$G24)*Config!$C24</f>
        <v>0</v>
      </c>
      <c r="BD19" s="241">
        <f t="array" ref="BD19">((Config!$F24*Commandes!BD19)+IF(ROUND((BD$8-Config!$C$7)/31,0)&gt;=(Config!$D24+Config!$E24),INDEX(Commandes!$C19:$BJ19,,COLUMN(BD$8)-COLUMN($C$8)+1-(Config!$D24+Config!$E24)),0)*Config!$G24)*Config!$C24</f>
        <v>0</v>
      </c>
      <c r="BE19" s="241">
        <f t="array" ref="BE19">((Config!$F24*Commandes!BE19)+IF(ROUND((BE$8-Config!$C$7)/31,0)&gt;=(Config!$D24+Config!$E24),INDEX(Commandes!$C19:$BJ19,,COLUMN(BE$8)-COLUMN($C$8)+1-(Config!$D24+Config!$E24)),0)*Config!$G24)*Config!$C24</f>
        <v>0</v>
      </c>
      <c r="BF19" s="241">
        <f t="array" ref="BF19">((Config!$F24*Commandes!BF19)+IF(ROUND((BF$8-Config!$C$7)/31,0)&gt;=(Config!$D24+Config!$E24),INDEX(Commandes!$C19:$BJ19,,COLUMN(BF$8)-COLUMN($C$8)+1-(Config!$D24+Config!$E24)),0)*Config!$G24)*Config!$C24</f>
        <v>0</v>
      </c>
      <c r="BG19" s="241">
        <f t="array" ref="BG19">((Config!$F24*Commandes!BG19)+IF(ROUND((BG$8-Config!$C$7)/31,0)&gt;=(Config!$D24+Config!$E24),INDEX(Commandes!$C19:$BJ19,,COLUMN(BG$8)-COLUMN($C$8)+1-(Config!$D24+Config!$E24)),0)*Config!$G24)*Config!$C24</f>
        <v>0</v>
      </c>
      <c r="BH19" s="241">
        <f t="array" ref="BH19">((Config!$F24*Commandes!BH19)+IF(ROUND((BH$8-Config!$C$7)/31,0)&gt;=(Config!$D24+Config!$E24),INDEX(Commandes!$C19:$BJ19,,COLUMN(BH$8)-COLUMN($C$8)+1-(Config!$D24+Config!$E24)),0)*Config!$G24)*Config!$C24</f>
        <v>0</v>
      </c>
      <c r="BI19" s="241">
        <f t="array" ref="BI19">((Config!$F24*Commandes!BI19)+IF(ROUND((BI$8-Config!$C$7)/31,0)&gt;=(Config!$D24+Config!$E24),INDEX(Commandes!$C19:$BJ19,,COLUMN(BI$8)-COLUMN($C$8)+1-(Config!$D24+Config!$E24)),0)*Config!$G24)*Config!$C24</f>
        <v>0</v>
      </c>
      <c r="BJ19" s="241">
        <f t="array" ref="BJ19">((Config!$F24*Commandes!BJ19)+IF(ROUND((BJ$8-Config!$C$7)/31,0)&gt;=(Config!$D24+Config!$E24),INDEX(Commandes!$C19:$BJ19,,COLUMN(BJ$8)-COLUMN($C$8)+1-(Config!$D24+Config!$E24)),0)*Config!$G24)*Config!$C24</f>
        <v>0</v>
      </c>
      <c r="BK19" s="17"/>
    </row>
    <row r="20">
      <c r="A20" s="1"/>
      <c r="B20" s="125" t="str">
        <f>Config!$B$25</f>
        <v/>
      </c>
      <c r="C20" s="241">
        <f t="array" ref="C20">((Config!$F25*Commandes!C20)+IF(ROUND((C$8-Config!$C$7)/31,0)&gt;=(Config!$D25+Config!$E25),INDEX(Commandes!$C20:$BJ20,,COLUMN(C$8)-COLUMN($C$8)+1-(Config!$D25+Config!$E25)),0)*Config!$G25)*Config!$C25</f>
        <v>0</v>
      </c>
      <c r="D20" s="241">
        <f t="array" ref="D20">((Config!$F25*Commandes!D20)+IF(ROUND((D$8-Config!$C$7)/31,0)&gt;=(Config!$D25+Config!$E25),INDEX(Commandes!$C20:$BJ20,,COLUMN(D$8)-COLUMN($C$8)+1-(Config!$D25+Config!$E25)),0)*Config!$G25)*Config!$C25</f>
        <v>0</v>
      </c>
      <c r="E20" s="241">
        <f t="array" ref="E20">((Config!$F25*Commandes!E20)+IF(ROUND((E$8-Config!$C$7)/31,0)&gt;=(Config!$D25+Config!$E25),INDEX(Commandes!$C20:$BJ20,,COLUMN(E$8)-COLUMN($C$8)+1-(Config!$D25+Config!$E25)),0)*Config!$G25)*Config!$C25</f>
        <v>0</v>
      </c>
      <c r="F20" s="241">
        <f t="array" ref="F20">((Config!$F25*Commandes!F20)+IF(ROUND((F$8-Config!$C$7)/31,0)&gt;=(Config!$D25+Config!$E25),INDEX(Commandes!$C20:$BJ20,,COLUMN(F$8)-COLUMN($C$8)+1-(Config!$D25+Config!$E25)),0)*Config!$G25)*Config!$C25</f>
        <v>0</v>
      </c>
      <c r="G20" s="241">
        <f t="array" ref="G20">((Config!$F25*Commandes!G20)+IF(ROUND((G$8-Config!$C$7)/31,0)&gt;=(Config!$D25+Config!$E25),INDEX(Commandes!$C20:$BJ20,,COLUMN(G$8)-COLUMN($C$8)+1-(Config!$D25+Config!$E25)),0)*Config!$G25)*Config!$C25</f>
        <v>0</v>
      </c>
      <c r="H20" s="241">
        <f t="array" ref="H20">((Config!$F25*Commandes!H20)+IF(ROUND((H$8-Config!$C$7)/31,0)&gt;=(Config!$D25+Config!$E25),INDEX(Commandes!$C20:$BJ20,,COLUMN(H$8)-COLUMN($C$8)+1-(Config!$D25+Config!$E25)),0)*Config!$G25)*Config!$C25</f>
        <v>0</v>
      </c>
      <c r="I20" s="241">
        <f t="array" ref="I20">((Config!$F25*Commandes!I20)+IF(ROUND((I$8-Config!$C$7)/31,0)&gt;=(Config!$D25+Config!$E25),INDEX(Commandes!$C20:$BJ20,,COLUMN(I$8)-COLUMN($C$8)+1-(Config!$D25+Config!$E25)),0)*Config!$G25)*Config!$C25</f>
        <v>0</v>
      </c>
      <c r="J20" s="241">
        <f t="array" ref="J20">((Config!$F25*Commandes!J20)+IF(ROUND((J$8-Config!$C$7)/31,0)&gt;=(Config!$D25+Config!$E25),INDEX(Commandes!$C20:$BJ20,,COLUMN(J$8)-COLUMN($C$8)+1-(Config!$D25+Config!$E25)),0)*Config!$G25)*Config!$C25</f>
        <v>0</v>
      </c>
      <c r="K20" s="241">
        <f t="array" ref="K20">((Config!$F25*Commandes!K20)+IF(ROUND((K$8-Config!$C$7)/31,0)&gt;=(Config!$D25+Config!$E25),INDEX(Commandes!$C20:$BJ20,,COLUMN(K$8)-COLUMN($C$8)+1-(Config!$D25+Config!$E25)),0)*Config!$G25)*Config!$C25</f>
        <v>0</v>
      </c>
      <c r="L20" s="241">
        <f t="array" ref="L20">((Config!$F25*Commandes!L20)+IF(ROUND((L$8-Config!$C$7)/31,0)&gt;=(Config!$D25+Config!$E25),INDEX(Commandes!$C20:$BJ20,,COLUMN(L$8)-COLUMN($C$8)+1-(Config!$D25+Config!$E25)),0)*Config!$G25)*Config!$C25</f>
        <v>0</v>
      </c>
      <c r="M20" s="241">
        <f t="array" ref="M20">((Config!$F25*Commandes!M20)+IF(ROUND((M$8-Config!$C$7)/31,0)&gt;=(Config!$D25+Config!$E25),INDEX(Commandes!$C20:$BJ20,,COLUMN(M$8)-COLUMN($C$8)+1-(Config!$D25+Config!$E25)),0)*Config!$G25)*Config!$C25</f>
        <v>0</v>
      </c>
      <c r="N20" s="241">
        <f t="array" ref="N20">((Config!$F25*Commandes!N20)+IF(ROUND((N$8-Config!$C$7)/31,0)&gt;=(Config!$D25+Config!$E25),INDEX(Commandes!$C20:$BJ20,,COLUMN(N$8)-COLUMN($C$8)+1-(Config!$D25+Config!$E25)),0)*Config!$G25)*Config!$C25</f>
        <v>0</v>
      </c>
      <c r="O20" s="241">
        <f t="array" ref="O20">((Config!$F25*Commandes!O20)+IF(ROUND((O$8-Config!$C$7)/31,0)&gt;=(Config!$D25+Config!$E25),INDEX(Commandes!$C20:$BJ20,,COLUMN(O$8)-COLUMN($C$8)+1-(Config!$D25+Config!$E25)),0)*Config!$G25)*Config!$C25</f>
        <v>0</v>
      </c>
      <c r="P20" s="241">
        <f t="array" ref="P20">((Config!$F25*Commandes!P20)+IF(ROUND((P$8-Config!$C$7)/31,0)&gt;=(Config!$D25+Config!$E25),INDEX(Commandes!$C20:$BJ20,,COLUMN(P$8)-COLUMN($C$8)+1-(Config!$D25+Config!$E25)),0)*Config!$G25)*Config!$C25</f>
        <v>0</v>
      </c>
      <c r="Q20" s="241">
        <f t="array" ref="Q20">((Config!$F25*Commandes!Q20)+IF(ROUND((Q$8-Config!$C$7)/31,0)&gt;=(Config!$D25+Config!$E25),INDEX(Commandes!$C20:$BJ20,,COLUMN(Q$8)-COLUMN($C$8)+1-(Config!$D25+Config!$E25)),0)*Config!$G25)*Config!$C25</f>
        <v>0</v>
      </c>
      <c r="R20" s="241">
        <f t="array" ref="R20">((Config!$F25*Commandes!R20)+IF(ROUND((R$8-Config!$C$7)/31,0)&gt;=(Config!$D25+Config!$E25),INDEX(Commandes!$C20:$BJ20,,COLUMN(R$8)-COLUMN($C$8)+1-(Config!$D25+Config!$E25)),0)*Config!$G25)*Config!$C25</f>
        <v>0</v>
      </c>
      <c r="S20" s="241">
        <f t="array" ref="S20">((Config!$F25*Commandes!S20)+IF(ROUND((S$8-Config!$C$7)/31,0)&gt;=(Config!$D25+Config!$E25),INDEX(Commandes!$C20:$BJ20,,COLUMN(S$8)-COLUMN($C$8)+1-(Config!$D25+Config!$E25)),0)*Config!$G25)*Config!$C25</f>
        <v>0</v>
      </c>
      <c r="T20" s="241">
        <f t="array" ref="T20">((Config!$F25*Commandes!T20)+IF(ROUND((T$8-Config!$C$7)/31,0)&gt;=(Config!$D25+Config!$E25),INDEX(Commandes!$C20:$BJ20,,COLUMN(T$8)-COLUMN($C$8)+1-(Config!$D25+Config!$E25)),0)*Config!$G25)*Config!$C25</f>
        <v>0</v>
      </c>
      <c r="U20" s="241">
        <f t="array" ref="U20">((Config!$F25*Commandes!U20)+IF(ROUND((U$8-Config!$C$7)/31,0)&gt;=(Config!$D25+Config!$E25),INDEX(Commandes!$C20:$BJ20,,COLUMN(U$8)-COLUMN($C$8)+1-(Config!$D25+Config!$E25)),0)*Config!$G25)*Config!$C25</f>
        <v>0</v>
      </c>
      <c r="V20" s="241">
        <f t="array" ref="V20">((Config!$F25*Commandes!V20)+IF(ROUND((V$8-Config!$C$7)/31,0)&gt;=(Config!$D25+Config!$E25),INDEX(Commandes!$C20:$BJ20,,COLUMN(V$8)-COLUMN($C$8)+1-(Config!$D25+Config!$E25)),0)*Config!$G25)*Config!$C25</f>
        <v>0</v>
      </c>
      <c r="W20" s="241">
        <f t="array" ref="W20">((Config!$F25*Commandes!W20)+IF(ROUND((W$8-Config!$C$7)/31,0)&gt;=(Config!$D25+Config!$E25),INDEX(Commandes!$C20:$BJ20,,COLUMN(W$8)-COLUMN($C$8)+1-(Config!$D25+Config!$E25)),0)*Config!$G25)*Config!$C25</f>
        <v>0</v>
      </c>
      <c r="X20" s="241">
        <f t="array" ref="X20">((Config!$F25*Commandes!X20)+IF(ROUND((X$8-Config!$C$7)/31,0)&gt;=(Config!$D25+Config!$E25),INDEX(Commandes!$C20:$BJ20,,COLUMN(X$8)-COLUMN($C$8)+1-(Config!$D25+Config!$E25)),0)*Config!$G25)*Config!$C25</f>
        <v>0</v>
      </c>
      <c r="Y20" s="241">
        <f t="array" ref="Y20">((Config!$F25*Commandes!Y20)+IF(ROUND((Y$8-Config!$C$7)/31,0)&gt;=(Config!$D25+Config!$E25),INDEX(Commandes!$C20:$BJ20,,COLUMN(Y$8)-COLUMN($C$8)+1-(Config!$D25+Config!$E25)),0)*Config!$G25)*Config!$C25</f>
        <v>0</v>
      </c>
      <c r="Z20" s="241">
        <f t="array" ref="Z20">((Config!$F25*Commandes!Z20)+IF(ROUND((Z$8-Config!$C$7)/31,0)&gt;=(Config!$D25+Config!$E25),INDEX(Commandes!$C20:$BJ20,,COLUMN(Z$8)-COLUMN($C$8)+1-(Config!$D25+Config!$E25)),0)*Config!$G25)*Config!$C25</f>
        <v>0</v>
      </c>
      <c r="AA20" s="241">
        <f t="array" ref="AA20">((Config!$F25*Commandes!AA20)+IF(ROUND((AA$8-Config!$C$7)/31,0)&gt;=(Config!$D25+Config!$E25),INDEX(Commandes!$C20:$BJ20,,COLUMN(AA$8)-COLUMN($C$8)+1-(Config!$D25+Config!$E25)),0)*Config!$G25)*Config!$C25</f>
        <v>0</v>
      </c>
      <c r="AB20" s="241">
        <f t="array" ref="AB20">((Config!$F25*Commandes!AB20)+IF(ROUND((AB$8-Config!$C$7)/31,0)&gt;=(Config!$D25+Config!$E25),INDEX(Commandes!$C20:$BJ20,,COLUMN(AB$8)-COLUMN($C$8)+1-(Config!$D25+Config!$E25)),0)*Config!$G25)*Config!$C25</f>
        <v>0</v>
      </c>
      <c r="AC20" s="241">
        <f t="array" ref="AC20">((Config!$F25*Commandes!AC20)+IF(ROUND((AC$8-Config!$C$7)/31,0)&gt;=(Config!$D25+Config!$E25),INDEX(Commandes!$C20:$BJ20,,COLUMN(AC$8)-COLUMN($C$8)+1-(Config!$D25+Config!$E25)),0)*Config!$G25)*Config!$C25</f>
        <v>0</v>
      </c>
      <c r="AD20" s="241">
        <f t="array" ref="AD20">((Config!$F25*Commandes!AD20)+IF(ROUND((AD$8-Config!$C$7)/31,0)&gt;=(Config!$D25+Config!$E25),INDEX(Commandes!$C20:$BJ20,,COLUMN(AD$8)-COLUMN($C$8)+1-(Config!$D25+Config!$E25)),0)*Config!$G25)*Config!$C25</f>
        <v>0</v>
      </c>
      <c r="AE20" s="241">
        <f t="array" ref="AE20">((Config!$F25*Commandes!AE20)+IF(ROUND((AE$8-Config!$C$7)/31,0)&gt;=(Config!$D25+Config!$E25),INDEX(Commandes!$C20:$BJ20,,COLUMN(AE$8)-COLUMN($C$8)+1-(Config!$D25+Config!$E25)),0)*Config!$G25)*Config!$C25</f>
        <v>0</v>
      </c>
      <c r="AF20" s="241">
        <f t="array" ref="AF20">((Config!$F25*Commandes!AF20)+IF(ROUND((AF$8-Config!$C$7)/31,0)&gt;=(Config!$D25+Config!$E25),INDEX(Commandes!$C20:$BJ20,,COLUMN(AF$8)-COLUMN($C$8)+1-(Config!$D25+Config!$E25)),0)*Config!$G25)*Config!$C25</f>
        <v>0</v>
      </c>
      <c r="AG20" s="241">
        <f t="array" ref="AG20">((Config!$F25*Commandes!AG20)+IF(ROUND((AG$8-Config!$C$7)/31,0)&gt;=(Config!$D25+Config!$E25),INDEX(Commandes!$C20:$BJ20,,COLUMN(AG$8)-COLUMN($C$8)+1-(Config!$D25+Config!$E25)),0)*Config!$G25)*Config!$C25</f>
        <v>0</v>
      </c>
      <c r="AH20" s="241">
        <f t="array" ref="AH20">((Config!$F25*Commandes!AH20)+IF(ROUND((AH$8-Config!$C$7)/31,0)&gt;=(Config!$D25+Config!$E25),INDEX(Commandes!$C20:$BJ20,,COLUMN(AH$8)-COLUMN($C$8)+1-(Config!$D25+Config!$E25)),0)*Config!$G25)*Config!$C25</f>
        <v>0</v>
      </c>
      <c r="AI20" s="241">
        <f t="array" ref="AI20">((Config!$F25*Commandes!AI20)+IF(ROUND((AI$8-Config!$C$7)/31,0)&gt;=(Config!$D25+Config!$E25),INDEX(Commandes!$C20:$BJ20,,COLUMN(AI$8)-COLUMN($C$8)+1-(Config!$D25+Config!$E25)),0)*Config!$G25)*Config!$C25</f>
        <v>0</v>
      </c>
      <c r="AJ20" s="241">
        <f t="array" ref="AJ20">((Config!$F25*Commandes!AJ20)+IF(ROUND((AJ$8-Config!$C$7)/31,0)&gt;=(Config!$D25+Config!$E25),INDEX(Commandes!$C20:$BJ20,,COLUMN(AJ$8)-COLUMN($C$8)+1-(Config!$D25+Config!$E25)),0)*Config!$G25)*Config!$C25</f>
        <v>0</v>
      </c>
      <c r="AK20" s="241">
        <f t="array" ref="AK20">((Config!$F25*Commandes!AK20)+IF(ROUND((AK$8-Config!$C$7)/31,0)&gt;=(Config!$D25+Config!$E25),INDEX(Commandes!$C20:$BJ20,,COLUMN(AK$8)-COLUMN($C$8)+1-(Config!$D25+Config!$E25)),0)*Config!$G25)*Config!$C25</f>
        <v>0</v>
      </c>
      <c r="AL20" s="241">
        <f t="array" ref="AL20">((Config!$F25*Commandes!AL20)+IF(ROUND((AL$8-Config!$C$7)/31,0)&gt;=(Config!$D25+Config!$E25),INDEX(Commandes!$C20:$BJ20,,COLUMN(AL$8)-COLUMN($C$8)+1-(Config!$D25+Config!$E25)),0)*Config!$G25)*Config!$C25</f>
        <v>0</v>
      </c>
      <c r="AM20" s="241">
        <f t="array" ref="AM20">((Config!$F25*Commandes!AM20)+IF(ROUND((AM$8-Config!$C$7)/31,0)&gt;=(Config!$D25+Config!$E25),INDEX(Commandes!$C20:$BJ20,,COLUMN(AM$8)-COLUMN($C$8)+1-(Config!$D25+Config!$E25)),0)*Config!$G25)*Config!$C25</f>
        <v>0</v>
      </c>
      <c r="AN20" s="241">
        <f t="array" ref="AN20">((Config!$F25*Commandes!AN20)+IF(ROUND((AN$8-Config!$C$7)/31,0)&gt;=(Config!$D25+Config!$E25),INDEX(Commandes!$C20:$BJ20,,COLUMN(AN$8)-COLUMN($C$8)+1-(Config!$D25+Config!$E25)),0)*Config!$G25)*Config!$C25</f>
        <v>0</v>
      </c>
      <c r="AO20" s="241">
        <f t="array" ref="AO20">((Config!$F25*Commandes!AO20)+IF(ROUND((AO$8-Config!$C$7)/31,0)&gt;=(Config!$D25+Config!$E25),INDEX(Commandes!$C20:$BJ20,,COLUMN(AO$8)-COLUMN($C$8)+1-(Config!$D25+Config!$E25)),0)*Config!$G25)*Config!$C25</f>
        <v>0</v>
      </c>
      <c r="AP20" s="241">
        <f t="array" ref="AP20">((Config!$F25*Commandes!AP20)+IF(ROUND((AP$8-Config!$C$7)/31,0)&gt;=(Config!$D25+Config!$E25),INDEX(Commandes!$C20:$BJ20,,COLUMN(AP$8)-COLUMN($C$8)+1-(Config!$D25+Config!$E25)),0)*Config!$G25)*Config!$C25</f>
        <v>0</v>
      </c>
      <c r="AQ20" s="241">
        <f t="array" ref="AQ20">((Config!$F25*Commandes!AQ20)+IF(ROUND((AQ$8-Config!$C$7)/31,0)&gt;=(Config!$D25+Config!$E25),INDEX(Commandes!$C20:$BJ20,,COLUMN(AQ$8)-COLUMN($C$8)+1-(Config!$D25+Config!$E25)),0)*Config!$G25)*Config!$C25</f>
        <v>0</v>
      </c>
      <c r="AR20" s="241">
        <f t="array" ref="AR20">((Config!$F25*Commandes!AR20)+IF(ROUND((AR$8-Config!$C$7)/31,0)&gt;=(Config!$D25+Config!$E25),INDEX(Commandes!$C20:$BJ20,,COLUMN(AR$8)-COLUMN($C$8)+1-(Config!$D25+Config!$E25)),0)*Config!$G25)*Config!$C25</f>
        <v>0</v>
      </c>
      <c r="AS20" s="241">
        <f t="array" ref="AS20">((Config!$F25*Commandes!AS20)+IF(ROUND((AS$8-Config!$C$7)/31,0)&gt;=(Config!$D25+Config!$E25),INDEX(Commandes!$C20:$BJ20,,COLUMN(AS$8)-COLUMN($C$8)+1-(Config!$D25+Config!$E25)),0)*Config!$G25)*Config!$C25</f>
        <v>0</v>
      </c>
      <c r="AT20" s="241">
        <f t="array" ref="AT20">((Config!$F25*Commandes!AT20)+IF(ROUND((AT$8-Config!$C$7)/31,0)&gt;=(Config!$D25+Config!$E25),INDEX(Commandes!$C20:$BJ20,,COLUMN(AT$8)-COLUMN($C$8)+1-(Config!$D25+Config!$E25)),0)*Config!$G25)*Config!$C25</f>
        <v>0</v>
      </c>
      <c r="AU20" s="241">
        <f t="array" ref="AU20">((Config!$F25*Commandes!AU20)+IF(ROUND((AU$8-Config!$C$7)/31,0)&gt;=(Config!$D25+Config!$E25),INDEX(Commandes!$C20:$BJ20,,COLUMN(AU$8)-COLUMN($C$8)+1-(Config!$D25+Config!$E25)),0)*Config!$G25)*Config!$C25</f>
        <v>0</v>
      </c>
      <c r="AV20" s="241">
        <f t="array" ref="AV20">((Config!$F25*Commandes!AV20)+IF(ROUND((AV$8-Config!$C$7)/31,0)&gt;=(Config!$D25+Config!$E25),INDEX(Commandes!$C20:$BJ20,,COLUMN(AV$8)-COLUMN($C$8)+1-(Config!$D25+Config!$E25)),0)*Config!$G25)*Config!$C25</f>
        <v>0</v>
      </c>
      <c r="AW20" s="241">
        <f t="array" ref="AW20">((Config!$F25*Commandes!AW20)+IF(ROUND((AW$8-Config!$C$7)/31,0)&gt;=(Config!$D25+Config!$E25),INDEX(Commandes!$C20:$BJ20,,COLUMN(AW$8)-COLUMN($C$8)+1-(Config!$D25+Config!$E25)),0)*Config!$G25)*Config!$C25</f>
        <v>0</v>
      </c>
      <c r="AX20" s="241">
        <f t="array" ref="AX20">((Config!$F25*Commandes!AX20)+IF(ROUND((AX$8-Config!$C$7)/31,0)&gt;=(Config!$D25+Config!$E25),INDEX(Commandes!$C20:$BJ20,,COLUMN(AX$8)-COLUMN($C$8)+1-(Config!$D25+Config!$E25)),0)*Config!$G25)*Config!$C25</f>
        <v>0</v>
      </c>
      <c r="AY20" s="241">
        <f t="array" ref="AY20">((Config!$F25*Commandes!AY20)+IF(ROUND((AY$8-Config!$C$7)/31,0)&gt;=(Config!$D25+Config!$E25),INDEX(Commandes!$C20:$BJ20,,COLUMN(AY$8)-COLUMN($C$8)+1-(Config!$D25+Config!$E25)),0)*Config!$G25)*Config!$C25</f>
        <v>0</v>
      </c>
      <c r="AZ20" s="241">
        <f t="array" ref="AZ20">((Config!$F25*Commandes!AZ20)+IF(ROUND((AZ$8-Config!$C$7)/31,0)&gt;=(Config!$D25+Config!$E25),INDEX(Commandes!$C20:$BJ20,,COLUMN(AZ$8)-COLUMN($C$8)+1-(Config!$D25+Config!$E25)),0)*Config!$G25)*Config!$C25</f>
        <v>0</v>
      </c>
      <c r="BA20" s="241">
        <f t="array" ref="BA20">((Config!$F25*Commandes!BA20)+IF(ROUND((BA$8-Config!$C$7)/31,0)&gt;=(Config!$D25+Config!$E25),INDEX(Commandes!$C20:$BJ20,,COLUMN(BA$8)-COLUMN($C$8)+1-(Config!$D25+Config!$E25)),0)*Config!$G25)*Config!$C25</f>
        <v>0</v>
      </c>
      <c r="BB20" s="241">
        <f t="array" ref="BB20">((Config!$F25*Commandes!BB20)+IF(ROUND((BB$8-Config!$C$7)/31,0)&gt;=(Config!$D25+Config!$E25),INDEX(Commandes!$C20:$BJ20,,COLUMN(BB$8)-COLUMN($C$8)+1-(Config!$D25+Config!$E25)),0)*Config!$G25)*Config!$C25</f>
        <v>0</v>
      </c>
      <c r="BC20" s="241">
        <f t="array" ref="BC20">((Config!$F25*Commandes!BC20)+IF(ROUND((BC$8-Config!$C$7)/31,0)&gt;=(Config!$D25+Config!$E25),INDEX(Commandes!$C20:$BJ20,,COLUMN(BC$8)-COLUMN($C$8)+1-(Config!$D25+Config!$E25)),0)*Config!$G25)*Config!$C25</f>
        <v>0</v>
      </c>
      <c r="BD20" s="241">
        <f t="array" ref="BD20">((Config!$F25*Commandes!BD20)+IF(ROUND((BD$8-Config!$C$7)/31,0)&gt;=(Config!$D25+Config!$E25),INDEX(Commandes!$C20:$BJ20,,COLUMN(BD$8)-COLUMN($C$8)+1-(Config!$D25+Config!$E25)),0)*Config!$G25)*Config!$C25</f>
        <v>0</v>
      </c>
      <c r="BE20" s="241">
        <f t="array" ref="BE20">((Config!$F25*Commandes!BE20)+IF(ROUND((BE$8-Config!$C$7)/31,0)&gt;=(Config!$D25+Config!$E25),INDEX(Commandes!$C20:$BJ20,,COLUMN(BE$8)-COLUMN($C$8)+1-(Config!$D25+Config!$E25)),0)*Config!$G25)*Config!$C25</f>
        <v>0</v>
      </c>
      <c r="BF20" s="241">
        <f t="array" ref="BF20">((Config!$F25*Commandes!BF20)+IF(ROUND((BF$8-Config!$C$7)/31,0)&gt;=(Config!$D25+Config!$E25),INDEX(Commandes!$C20:$BJ20,,COLUMN(BF$8)-COLUMN($C$8)+1-(Config!$D25+Config!$E25)),0)*Config!$G25)*Config!$C25</f>
        <v>0</v>
      </c>
      <c r="BG20" s="241">
        <f t="array" ref="BG20">((Config!$F25*Commandes!BG20)+IF(ROUND((BG$8-Config!$C$7)/31,0)&gt;=(Config!$D25+Config!$E25),INDEX(Commandes!$C20:$BJ20,,COLUMN(BG$8)-COLUMN($C$8)+1-(Config!$D25+Config!$E25)),0)*Config!$G25)*Config!$C25</f>
        <v>0</v>
      </c>
      <c r="BH20" s="241">
        <f t="array" ref="BH20">((Config!$F25*Commandes!BH20)+IF(ROUND((BH$8-Config!$C$7)/31,0)&gt;=(Config!$D25+Config!$E25),INDEX(Commandes!$C20:$BJ20,,COLUMN(BH$8)-COLUMN($C$8)+1-(Config!$D25+Config!$E25)),0)*Config!$G25)*Config!$C25</f>
        <v>0</v>
      </c>
      <c r="BI20" s="241">
        <f t="array" ref="BI20">((Config!$F25*Commandes!BI20)+IF(ROUND((BI$8-Config!$C$7)/31,0)&gt;=(Config!$D25+Config!$E25),INDEX(Commandes!$C20:$BJ20,,COLUMN(BI$8)-COLUMN($C$8)+1-(Config!$D25+Config!$E25)),0)*Config!$G25)*Config!$C25</f>
        <v>0</v>
      </c>
      <c r="BJ20" s="241">
        <f t="array" ref="BJ20">((Config!$F25*Commandes!BJ20)+IF(ROUND((BJ$8-Config!$C$7)/31,0)&gt;=(Config!$D25+Config!$E25),INDEX(Commandes!$C20:$BJ20,,COLUMN(BJ$8)-COLUMN($C$8)+1-(Config!$D25+Config!$E25)),0)*Config!$G25)*Config!$C25</f>
        <v>0</v>
      </c>
      <c r="BK20" s="17"/>
    </row>
    <row r="21" ht="15.75" customHeight="1">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row>
    <row r="22" ht="15.75" customHeight="1">
      <c r="B22" s="139" t="s">
        <v>91</v>
      </c>
      <c r="C22" s="241">
        <f t="shared" ref="C22:BJ22" si="2">SUM(C9:C20)</f>
        <v>0</v>
      </c>
      <c r="D22" s="241">
        <f t="shared" si="2"/>
        <v>0</v>
      </c>
      <c r="E22" s="241">
        <f t="shared" si="2"/>
        <v>1700000</v>
      </c>
      <c r="F22" s="241">
        <f t="shared" si="2"/>
        <v>3250000</v>
      </c>
      <c r="G22" s="241">
        <f t="shared" si="2"/>
        <v>6125000</v>
      </c>
      <c r="H22" s="241">
        <f t="shared" si="2"/>
        <v>21200000</v>
      </c>
      <c r="I22" s="241">
        <f t="shared" si="2"/>
        <v>28850000</v>
      </c>
      <c r="J22" s="241">
        <f t="shared" si="2"/>
        <v>34015000</v>
      </c>
      <c r="K22" s="241">
        <f t="shared" si="2"/>
        <v>39196500</v>
      </c>
      <c r="L22" s="241">
        <f t="shared" si="2"/>
        <v>39396150</v>
      </c>
      <c r="M22" s="241">
        <f t="shared" si="2"/>
        <v>47115765</v>
      </c>
      <c r="N22" s="241">
        <f t="shared" si="2"/>
        <v>47357341.5</v>
      </c>
      <c r="O22" s="241">
        <f t="shared" si="2"/>
        <v>63723075.65</v>
      </c>
      <c r="P22" s="241">
        <f t="shared" si="2"/>
        <v>69453844.56</v>
      </c>
      <c r="Q22" s="241">
        <f t="shared" si="2"/>
        <v>77867305.7</v>
      </c>
      <c r="R22" s="241">
        <f t="shared" si="2"/>
        <v>81509132.13</v>
      </c>
      <c r="S22" s="241">
        <f t="shared" si="2"/>
        <v>85436415.16</v>
      </c>
      <c r="T22" s="241">
        <f t="shared" si="2"/>
        <v>92220518.95</v>
      </c>
      <c r="U22" s="241">
        <f t="shared" si="2"/>
        <v>96950648.69</v>
      </c>
      <c r="V22" s="241">
        <f t="shared" si="2"/>
        <v>104738310.9</v>
      </c>
      <c r="W22" s="241">
        <f t="shared" si="2"/>
        <v>113222888.6</v>
      </c>
      <c r="X22" s="241">
        <f t="shared" si="2"/>
        <v>120078610.7</v>
      </c>
      <c r="Y22" s="241">
        <f t="shared" si="2"/>
        <v>128023263.4</v>
      </c>
      <c r="Z22" s="241">
        <f t="shared" si="2"/>
        <v>138579079.3</v>
      </c>
      <c r="AA22" s="241">
        <f t="shared" si="2"/>
        <v>158036349.1</v>
      </c>
      <c r="AB22" s="241">
        <f t="shared" si="2"/>
        <v>171170436.3</v>
      </c>
      <c r="AC22" s="241">
        <f t="shared" si="2"/>
        <v>184463045.4</v>
      </c>
      <c r="AD22" s="241">
        <f t="shared" si="2"/>
        <v>201078806.8</v>
      </c>
      <c r="AE22" s="241">
        <f t="shared" si="2"/>
        <v>221848508.5</v>
      </c>
      <c r="AF22" s="241">
        <f t="shared" si="2"/>
        <v>247810635.6</v>
      </c>
      <c r="AG22" s="241">
        <f t="shared" si="2"/>
        <v>280263294.5</v>
      </c>
      <c r="AH22" s="241">
        <f t="shared" si="2"/>
        <v>320829118.1</v>
      </c>
      <c r="AI22" s="241">
        <f t="shared" si="2"/>
        <v>371536397.6</v>
      </c>
      <c r="AJ22" s="241">
        <f t="shared" si="2"/>
        <v>434920497</v>
      </c>
      <c r="AK22" s="241">
        <f t="shared" si="2"/>
        <v>514150621.3</v>
      </c>
      <c r="AL22" s="241">
        <f t="shared" si="2"/>
        <v>268000000</v>
      </c>
      <c r="AM22" s="241">
        <f t="shared" si="2"/>
        <v>373000000</v>
      </c>
      <c r="AN22" s="241">
        <f t="shared" si="2"/>
        <v>373000000</v>
      </c>
      <c r="AO22" s="241">
        <f t="shared" si="2"/>
        <v>373000000</v>
      </c>
      <c r="AP22" s="241">
        <f t="shared" si="2"/>
        <v>418000000</v>
      </c>
      <c r="AQ22" s="241">
        <f t="shared" si="2"/>
        <v>418000000</v>
      </c>
      <c r="AR22" s="241">
        <f t="shared" si="2"/>
        <v>418000000</v>
      </c>
      <c r="AS22" s="241">
        <f t="shared" si="2"/>
        <v>523000000</v>
      </c>
      <c r="AT22" s="241">
        <f t="shared" si="2"/>
        <v>523000000</v>
      </c>
      <c r="AU22" s="241">
        <f t="shared" si="2"/>
        <v>523000000</v>
      </c>
      <c r="AV22" s="241">
        <f t="shared" si="2"/>
        <v>568000000</v>
      </c>
      <c r="AW22" s="241">
        <f t="shared" si="2"/>
        <v>568000000</v>
      </c>
      <c r="AX22" s="241">
        <f t="shared" si="2"/>
        <v>568000000</v>
      </c>
      <c r="AY22" s="241">
        <f t="shared" si="2"/>
        <v>768000000</v>
      </c>
      <c r="AZ22" s="241">
        <f t="shared" si="2"/>
        <v>768000000</v>
      </c>
      <c r="BA22" s="241">
        <f t="shared" si="2"/>
        <v>768000000</v>
      </c>
      <c r="BB22" s="241">
        <f t="shared" si="2"/>
        <v>768000000</v>
      </c>
      <c r="BC22" s="241">
        <f t="shared" si="2"/>
        <v>768000000</v>
      </c>
      <c r="BD22" s="241">
        <f t="shared" si="2"/>
        <v>768000000</v>
      </c>
      <c r="BE22" s="241">
        <f t="shared" si="2"/>
        <v>968000000</v>
      </c>
      <c r="BF22" s="241">
        <f t="shared" si="2"/>
        <v>968000000</v>
      </c>
      <c r="BG22" s="241">
        <f t="shared" si="2"/>
        <v>968000000</v>
      </c>
      <c r="BH22" s="241">
        <f t="shared" si="2"/>
        <v>968000000</v>
      </c>
      <c r="BI22" s="241">
        <f t="shared" si="2"/>
        <v>968000000</v>
      </c>
      <c r="BJ22" s="241">
        <f t="shared" si="2"/>
        <v>968000000</v>
      </c>
      <c r="BK22" s="17"/>
    </row>
    <row r="23" ht="15.75" customHeight="1">
      <c r="B23" s="139" t="s">
        <v>95</v>
      </c>
      <c r="C23" s="241">
        <f>C22</f>
        <v>0</v>
      </c>
      <c r="D23" s="241">
        <f t="shared" ref="D23:N23" si="3">C23+D22</f>
        <v>0</v>
      </c>
      <c r="E23" s="241">
        <f t="shared" si="3"/>
        <v>1700000</v>
      </c>
      <c r="F23" s="241">
        <f t="shared" si="3"/>
        <v>4950000</v>
      </c>
      <c r="G23" s="241">
        <f t="shared" si="3"/>
        <v>11075000</v>
      </c>
      <c r="H23" s="241">
        <f t="shared" si="3"/>
        <v>32275000</v>
      </c>
      <c r="I23" s="241">
        <f t="shared" si="3"/>
        <v>61125000</v>
      </c>
      <c r="J23" s="241">
        <f t="shared" si="3"/>
        <v>95140000</v>
      </c>
      <c r="K23" s="241">
        <f t="shared" si="3"/>
        <v>134336500</v>
      </c>
      <c r="L23" s="241">
        <f t="shared" si="3"/>
        <v>173732650</v>
      </c>
      <c r="M23" s="241">
        <f t="shared" si="3"/>
        <v>220848415</v>
      </c>
      <c r="N23" s="245">
        <f t="shared" si="3"/>
        <v>268205756.5</v>
      </c>
      <c r="O23" s="241">
        <f>O22</f>
        <v>63723075.65</v>
      </c>
      <c r="P23" s="241">
        <f t="shared" ref="P23:Z23" si="4">O23+P22</f>
        <v>133176920.2</v>
      </c>
      <c r="Q23" s="241">
        <f t="shared" si="4"/>
        <v>211044225.9</v>
      </c>
      <c r="R23" s="241">
        <f t="shared" si="4"/>
        <v>292553358</v>
      </c>
      <c r="S23" s="241">
        <f t="shared" si="4"/>
        <v>377989773.2</v>
      </c>
      <c r="T23" s="241">
        <f t="shared" si="4"/>
        <v>470210292.2</v>
      </c>
      <c r="U23" s="241">
        <f t="shared" si="4"/>
        <v>567160940.8</v>
      </c>
      <c r="V23" s="241">
        <f t="shared" si="4"/>
        <v>671899251.7</v>
      </c>
      <c r="W23" s="241">
        <f t="shared" si="4"/>
        <v>785122140.3</v>
      </c>
      <c r="X23" s="241">
        <f t="shared" si="4"/>
        <v>905200751</v>
      </c>
      <c r="Y23" s="241">
        <f t="shared" si="4"/>
        <v>1033224014</v>
      </c>
      <c r="Z23" s="245">
        <f t="shared" si="4"/>
        <v>1171803094</v>
      </c>
      <c r="AA23" s="241">
        <f>AA22</f>
        <v>158036349.1</v>
      </c>
      <c r="AB23" s="241">
        <f t="shared" ref="AB23:AL23" si="5">AA23+AB22</f>
        <v>329206785.4</v>
      </c>
      <c r="AC23" s="241">
        <f t="shared" si="5"/>
        <v>513669830.8</v>
      </c>
      <c r="AD23" s="241">
        <f t="shared" si="5"/>
        <v>714748637.6</v>
      </c>
      <c r="AE23" s="241">
        <f t="shared" si="5"/>
        <v>936597146</v>
      </c>
      <c r="AF23" s="241">
        <f t="shared" si="5"/>
        <v>1184407782</v>
      </c>
      <c r="AG23" s="241">
        <f t="shared" si="5"/>
        <v>1464671076</v>
      </c>
      <c r="AH23" s="241">
        <f t="shared" si="5"/>
        <v>1785500194</v>
      </c>
      <c r="AI23" s="241">
        <f t="shared" si="5"/>
        <v>2157036592</v>
      </c>
      <c r="AJ23" s="241">
        <f t="shared" si="5"/>
        <v>2591957089</v>
      </c>
      <c r="AK23" s="241">
        <f t="shared" si="5"/>
        <v>3106107710</v>
      </c>
      <c r="AL23" s="245">
        <f t="shared" si="5"/>
        <v>3374107710</v>
      </c>
      <c r="AM23" s="241">
        <f>AM22</f>
        <v>373000000</v>
      </c>
      <c r="AN23" s="241">
        <f t="shared" ref="AN23:AX23" si="6">AM23+AN22</f>
        <v>746000000</v>
      </c>
      <c r="AO23" s="241">
        <f t="shared" si="6"/>
        <v>1119000000</v>
      </c>
      <c r="AP23" s="241">
        <f t="shared" si="6"/>
        <v>1537000000</v>
      </c>
      <c r="AQ23" s="241">
        <f t="shared" si="6"/>
        <v>1955000000</v>
      </c>
      <c r="AR23" s="241">
        <f t="shared" si="6"/>
        <v>2373000000</v>
      </c>
      <c r="AS23" s="241">
        <f t="shared" si="6"/>
        <v>2896000000</v>
      </c>
      <c r="AT23" s="241">
        <f t="shared" si="6"/>
        <v>3419000000</v>
      </c>
      <c r="AU23" s="241">
        <f t="shared" si="6"/>
        <v>3942000000</v>
      </c>
      <c r="AV23" s="241">
        <f t="shared" si="6"/>
        <v>4510000000</v>
      </c>
      <c r="AW23" s="241">
        <f t="shared" si="6"/>
        <v>5078000000</v>
      </c>
      <c r="AX23" s="245">
        <f t="shared" si="6"/>
        <v>5646000000</v>
      </c>
      <c r="AY23" s="241">
        <f>AY22</f>
        <v>768000000</v>
      </c>
      <c r="AZ23" s="241">
        <f t="shared" ref="AZ23:BJ23" si="7">AY23+AZ22</f>
        <v>1536000000</v>
      </c>
      <c r="BA23" s="241">
        <f t="shared" si="7"/>
        <v>2304000000</v>
      </c>
      <c r="BB23" s="241">
        <f t="shared" si="7"/>
        <v>3072000000</v>
      </c>
      <c r="BC23" s="241">
        <f t="shared" si="7"/>
        <v>3840000000</v>
      </c>
      <c r="BD23" s="241">
        <f t="shared" si="7"/>
        <v>4608000000</v>
      </c>
      <c r="BE23" s="241">
        <f t="shared" si="7"/>
        <v>5576000000</v>
      </c>
      <c r="BF23" s="241">
        <f t="shared" si="7"/>
        <v>6544000000</v>
      </c>
      <c r="BG23" s="241">
        <f t="shared" si="7"/>
        <v>7512000000</v>
      </c>
      <c r="BH23" s="241">
        <f t="shared" si="7"/>
        <v>8480000000</v>
      </c>
      <c r="BI23" s="241">
        <f t="shared" si="7"/>
        <v>9448000000</v>
      </c>
      <c r="BJ23" s="245">
        <f t="shared" si="7"/>
        <v>10416000000</v>
      </c>
      <c r="BK23" s="17"/>
    </row>
    <row r="24" ht="15.75" customHeight="1">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row>
    <row r="25" ht="15.75" customHeight="1">
      <c r="B25" s="261" t="s">
        <v>229</v>
      </c>
      <c r="C25" s="118"/>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row>
    <row r="26" ht="15.75" customHeight="1">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row>
    <row r="27" ht="15.75" customHeight="1">
      <c r="B27" s="263"/>
      <c r="C27" s="122" t="s">
        <v>77</v>
      </c>
      <c r="D27" s="22"/>
      <c r="E27" s="22"/>
      <c r="F27" s="22"/>
      <c r="G27" s="22"/>
      <c r="H27" s="22"/>
      <c r="I27" s="22"/>
      <c r="J27" s="22"/>
      <c r="K27" s="22"/>
      <c r="L27" s="22"/>
      <c r="M27" s="22"/>
      <c r="N27" s="23"/>
      <c r="O27" s="122" t="s">
        <v>78</v>
      </c>
      <c r="P27" s="22"/>
      <c r="Q27" s="22"/>
      <c r="R27" s="22"/>
      <c r="S27" s="22"/>
      <c r="T27" s="22"/>
      <c r="U27" s="22"/>
      <c r="V27" s="22"/>
      <c r="W27" s="22"/>
      <c r="X27" s="22"/>
      <c r="Y27" s="22"/>
      <c r="Z27" s="23"/>
      <c r="AA27" s="122" t="s">
        <v>79</v>
      </c>
      <c r="AB27" s="22"/>
      <c r="AC27" s="22"/>
      <c r="AD27" s="22"/>
      <c r="AE27" s="22"/>
      <c r="AF27" s="22"/>
      <c r="AG27" s="22"/>
      <c r="AH27" s="22"/>
      <c r="AI27" s="22"/>
      <c r="AJ27" s="22"/>
      <c r="AK27" s="22"/>
      <c r="AL27" s="23"/>
      <c r="AM27" s="122" t="s">
        <v>80</v>
      </c>
      <c r="AN27" s="22"/>
      <c r="AO27" s="22"/>
      <c r="AP27" s="22"/>
      <c r="AQ27" s="22"/>
      <c r="AR27" s="22"/>
      <c r="AS27" s="22"/>
      <c r="AT27" s="22"/>
      <c r="AU27" s="22"/>
      <c r="AV27" s="22"/>
      <c r="AW27" s="22"/>
      <c r="AX27" s="23"/>
      <c r="AY27" s="122" t="s">
        <v>81</v>
      </c>
      <c r="AZ27" s="22"/>
      <c r="BA27" s="22"/>
      <c r="BB27" s="22"/>
      <c r="BC27" s="22"/>
      <c r="BD27" s="22"/>
      <c r="BE27" s="22"/>
      <c r="BF27" s="22"/>
      <c r="BG27" s="22"/>
      <c r="BH27" s="22"/>
      <c r="BI27" s="22"/>
      <c r="BJ27" s="23"/>
      <c r="BK27" s="17"/>
    </row>
    <row r="28" ht="15.75" customHeight="1">
      <c r="B28" s="139" t="s">
        <v>228</v>
      </c>
      <c r="C28" s="124">
        <f>Config!$C$7</f>
        <v>45505</v>
      </c>
      <c r="D28" s="124">
        <f t="shared" ref="D28:BJ28" si="8">DATE(YEAR(C28),MONTH(C28)+1,DAY(C28))</f>
        <v>45536</v>
      </c>
      <c r="E28" s="124">
        <f t="shared" si="8"/>
        <v>45566</v>
      </c>
      <c r="F28" s="124">
        <f t="shared" si="8"/>
        <v>45597</v>
      </c>
      <c r="G28" s="124">
        <f t="shared" si="8"/>
        <v>45627</v>
      </c>
      <c r="H28" s="124">
        <f t="shared" si="8"/>
        <v>45658</v>
      </c>
      <c r="I28" s="124">
        <f t="shared" si="8"/>
        <v>45689</v>
      </c>
      <c r="J28" s="124">
        <f t="shared" si="8"/>
        <v>45717</v>
      </c>
      <c r="K28" s="124">
        <f t="shared" si="8"/>
        <v>45748</v>
      </c>
      <c r="L28" s="124">
        <f t="shared" si="8"/>
        <v>45778</v>
      </c>
      <c r="M28" s="124">
        <f t="shared" si="8"/>
        <v>45809</v>
      </c>
      <c r="N28" s="124">
        <f t="shared" si="8"/>
        <v>45839</v>
      </c>
      <c r="O28" s="124">
        <f t="shared" si="8"/>
        <v>45870</v>
      </c>
      <c r="P28" s="124">
        <f t="shared" si="8"/>
        <v>45901</v>
      </c>
      <c r="Q28" s="124">
        <f t="shared" si="8"/>
        <v>45931</v>
      </c>
      <c r="R28" s="124">
        <f t="shared" si="8"/>
        <v>45962</v>
      </c>
      <c r="S28" s="124">
        <f t="shared" si="8"/>
        <v>45992</v>
      </c>
      <c r="T28" s="124">
        <f t="shared" si="8"/>
        <v>46023</v>
      </c>
      <c r="U28" s="124">
        <f t="shared" si="8"/>
        <v>46054</v>
      </c>
      <c r="V28" s="124">
        <f t="shared" si="8"/>
        <v>46082</v>
      </c>
      <c r="W28" s="124">
        <f t="shared" si="8"/>
        <v>46113</v>
      </c>
      <c r="X28" s="124">
        <f t="shared" si="8"/>
        <v>46143</v>
      </c>
      <c r="Y28" s="124">
        <f t="shared" si="8"/>
        <v>46174</v>
      </c>
      <c r="Z28" s="124">
        <f t="shared" si="8"/>
        <v>46204</v>
      </c>
      <c r="AA28" s="124">
        <f t="shared" si="8"/>
        <v>46235</v>
      </c>
      <c r="AB28" s="124">
        <f t="shared" si="8"/>
        <v>46266</v>
      </c>
      <c r="AC28" s="124">
        <f t="shared" si="8"/>
        <v>46296</v>
      </c>
      <c r="AD28" s="124">
        <f t="shared" si="8"/>
        <v>46327</v>
      </c>
      <c r="AE28" s="124">
        <f t="shared" si="8"/>
        <v>46357</v>
      </c>
      <c r="AF28" s="124">
        <f t="shared" si="8"/>
        <v>46388</v>
      </c>
      <c r="AG28" s="124">
        <f t="shared" si="8"/>
        <v>46419</v>
      </c>
      <c r="AH28" s="124">
        <f t="shared" si="8"/>
        <v>46447</v>
      </c>
      <c r="AI28" s="124">
        <f t="shared" si="8"/>
        <v>46478</v>
      </c>
      <c r="AJ28" s="124">
        <f t="shared" si="8"/>
        <v>46508</v>
      </c>
      <c r="AK28" s="124">
        <f t="shared" si="8"/>
        <v>46539</v>
      </c>
      <c r="AL28" s="124">
        <f t="shared" si="8"/>
        <v>46569</v>
      </c>
      <c r="AM28" s="124">
        <f t="shared" si="8"/>
        <v>46600</v>
      </c>
      <c r="AN28" s="124">
        <f t="shared" si="8"/>
        <v>46631</v>
      </c>
      <c r="AO28" s="124">
        <f t="shared" si="8"/>
        <v>46661</v>
      </c>
      <c r="AP28" s="124">
        <f t="shared" si="8"/>
        <v>46692</v>
      </c>
      <c r="AQ28" s="124">
        <f t="shared" si="8"/>
        <v>46722</v>
      </c>
      <c r="AR28" s="124">
        <f t="shared" si="8"/>
        <v>46753</v>
      </c>
      <c r="AS28" s="124">
        <f t="shared" si="8"/>
        <v>46784</v>
      </c>
      <c r="AT28" s="124">
        <f t="shared" si="8"/>
        <v>46813</v>
      </c>
      <c r="AU28" s="124">
        <f t="shared" si="8"/>
        <v>46844</v>
      </c>
      <c r="AV28" s="124">
        <f t="shared" si="8"/>
        <v>46874</v>
      </c>
      <c r="AW28" s="124">
        <f t="shared" si="8"/>
        <v>46905</v>
      </c>
      <c r="AX28" s="124">
        <f t="shared" si="8"/>
        <v>46935</v>
      </c>
      <c r="AY28" s="124">
        <f t="shared" si="8"/>
        <v>46966</v>
      </c>
      <c r="AZ28" s="124">
        <f t="shared" si="8"/>
        <v>46997</v>
      </c>
      <c r="BA28" s="124">
        <f t="shared" si="8"/>
        <v>47027</v>
      </c>
      <c r="BB28" s="124">
        <f t="shared" si="8"/>
        <v>47058</v>
      </c>
      <c r="BC28" s="124">
        <f t="shared" si="8"/>
        <v>47088</v>
      </c>
      <c r="BD28" s="124">
        <f t="shared" si="8"/>
        <v>47119</v>
      </c>
      <c r="BE28" s="124">
        <f t="shared" si="8"/>
        <v>47150</v>
      </c>
      <c r="BF28" s="124">
        <f t="shared" si="8"/>
        <v>47178</v>
      </c>
      <c r="BG28" s="124">
        <f t="shared" si="8"/>
        <v>47209</v>
      </c>
      <c r="BH28" s="124">
        <f t="shared" si="8"/>
        <v>47239</v>
      </c>
      <c r="BI28" s="124">
        <f t="shared" si="8"/>
        <v>47270</v>
      </c>
      <c r="BJ28" s="124">
        <f t="shared" si="8"/>
        <v>47300</v>
      </c>
      <c r="BK28" s="17"/>
    </row>
    <row r="29" ht="15.75" customHeight="1">
      <c r="B29" s="125" t="str">
        <f>Config!$B$14</f>
        <v> Abonnement Basique</v>
      </c>
      <c r="C29" s="241">
        <f>Commandes!C9*Config!$C14</f>
        <v>0</v>
      </c>
      <c r="D29" s="241">
        <f>Commandes!D9*Config!$C14</f>
        <v>0</v>
      </c>
      <c r="E29" s="241">
        <f>Commandes!E9*Config!$C14</f>
        <v>450000</v>
      </c>
      <c r="F29" s="241">
        <f>Commandes!F9*Config!$C14</f>
        <v>750000</v>
      </c>
      <c r="G29" s="241">
        <f>Commandes!G9*Config!$C14</f>
        <v>1125000</v>
      </c>
      <c r="H29" s="241">
        <f>Commandes!H9*Config!$C14</f>
        <v>1500000</v>
      </c>
      <c r="I29" s="241">
        <f>Commandes!I9*Config!$C14</f>
        <v>1650000</v>
      </c>
      <c r="J29" s="241">
        <f>Commandes!J9*Config!$C14</f>
        <v>1815000</v>
      </c>
      <c r="K29" s="241">
        <f>Commandes!K9*Config!$C14</f>
        <v>1996500</v>
      </c>
      <c r="L29" s="241">
        <f>Commandes!L9*Config!$C14</f>
        <v>2196150</v>
      </c>
      <c r="M29" s="241">
        <f>Commandes!M9*Config!$C14</f>
        <v>2415765</v>
      </c>
      <c r="N29" s="241">
        <f>Commandes!N9*Config!$C14</f>
        <v>2657341.5</v>
      </c>
      <c r="O29" s="241">
        <f>Commandes!O9*Config!$C14</f>
        <v>2923075.65</v>
      </c>
      <c r="P29" s="241">
        <f>Commandes!P9*Config!$C14</f>
        <v>3653844.563</v>
      </c>
      <c r="Q29" s="241">
        <f>Commandes!Q9*Config!$C14</f>
        <v>4567305.703</v>
      </c>
      <c r="R29" s="241">
        <f>Commandes!R9*Config!$C14</f>
        <v>5709132.129</v>
      </c>
      <c r="S29" s="241">
        <f>Commandes!S9*Config!$C14</f>
        <v>7136415.161</v>
      </c>
      <c r="T29" s="241">
        <f>Commandes!T9*Config!$C14</f>
        <v>8920518.951</v>
      </c>
      <c r="U29" s="241">
        <f>Commandes!U9*Config!$C14</f>
        <v>11150648.69</v>
      </c>
      <c r="V29" s="241">
        <f>Commandes!V9*Config!$C14</f>
        <v>13938310.86</v>
      </c>
      <c r="W29" s="241">
        <f>Commandes!W9*Config!$C14</f>
        <v>17422888.58</v>
      </c>
      <c r="X29" s="241">
        <f>Commandes!X9*Config!$C14</f>
        <v>21778610.72</v>
      </c>
      <c r="Y29" s="241">
        <f>Commandes!Y9*Config!$C14</f>
        <v>27223263.4</v>
      </c>
      <c r="Z29" s="241">
        <f>Commandes!Z9*Config!$C14</f>
        <v>34029079.25</v>
      </c>
      <c r="AA29" s="241">
        <f>Commandes!AA9*Config!$C14</f>
        <v>42536349.06</v>
      </c>
      <c r="AB29" s="241">
        <f>Commandes!AB9*Config!$C14</f>
        <v>53170436.33</v>
      </c>
      <c r="AC29" s="241">
        <f>Commandes!AC9*Config!$C14</f>
        <v>66463045.41</v>
      </c>
      <c r="AD29" s="241">
        <f>Commandes!AD9*Config!$C14</f>
        <v>83078806.77</v>
      </c>
      <c r="AE29" s="241">
        <f>Commandes!AE9*Config!$C14</f>
        <v>103848508.5</v>
      </c>
      <c r="AF29" s="241">
        <f>Commandes!AF9*Config!$C14</f>
        <v>129810635.6</v>
      </c>
      <c r="AG29" s="241">
        <f>Commandes!AG9*Config!$C14</f>
        <v>162263294.5</v>
      </c>
      <c r="AH29" s="241">
        <f>Commandes!AH9*Config!$C14</f>
        <v>202829118.1</v>
      </c>
      <c r="AI29" s="241">
        <f>Commandes!AI9*Config!$C14</f>
        <v>253536397.6</v>
      </c>
      <c r="AJ29" s="241">
        <f>Commandes!AJ9*Config!$C14</f>
        <v>316920497</v>
      </c>
      <c r="AK29" s="241">
        <f>Commandes!AK9*Config!$C14</f>
        <v>396150621.3</v>
      </c>
      <c r="AL29" s="241">
        <f>Commandes!AL9*Config!$C14</f>
        <v>150000000</v>
      </c>
      <c r="AM29" s="241">
        <f>Commandes!AM9*Config!$C14</f>
        <v>180000000</v>
      </c>
      <c r="AN29" s="241">
        <f>Commandes!AN9*Config!$C14</f>
        <v>180000000</v>
      </c>
      <c r="AO29" s="241">
        <f>Commandes!AO9*Config!$C14</f>
        <v>180000000</v>
      </c>
      <c r="AP29" s="241">
        <f>Commandes!AP9*Config!$C14</f>
        <v>225000000</v>
      </c>
      <c r="AQ29" s="241">
        <f>Commandes!AQ9*Config!$C14</f>
        <v>225000000</v>
      </c>
      <c r="AR29" s="241">
        <f>Commandes!AR9*Config!$C14</f>
        <v>225000000</v>
      </c>
      <c r="AS29" s="241">
        <f>Commandes!AS9*Config!$C14</f>
        <v>255000000</v>
      </c>
      <c r="AT29" s="241">
        <f>Commandes!AT9*Config!$C14</f>
        <v>255000000</v>
      </c>
      <c r="AU29" s="241">
        <f>Commandes!AU9*Config!$C14</f>
        <v>255000000</v>
      </c>
      <c r="AV29" s="241">
        <f>Commandes!AV9*Config!$C14</f>
        <v>300000000</v>
      </c>
      <c r="AW29" s="241">
        <f>Commandes!AW9*Config!$C14</f>
        <v>300000000</v>
      </c>
      <c r="AX29" s="241">
        <f>Commandes!AX9*Config!$C14</f>
        <v>300000000</v>
      </c>
      <c r="AY29" s="241">
        <f>Commandes!AY9*Config!$C14</f>
        <v>375000000</v>
      </c>
      <c r="AZ29" s="241">
        <f>Commandes!AZ9*Config!$C14</f>
        <v>375000000</v>
      </c>
      <c r="BA29" s="241">
        <f>Commandes!BA9*Config!$C14</f>
        <v>375000000</v>
      </c>
      <c r="BB29" s="241">
        <f>Commandes!BB9*Config!$C14</f>
        <v>375000000</v>
      </c>
      <c r="BC29" s="241">
        <f>Commandes!BC9*Config!$C14</f>
        <v>375000000</v>
      </c>
      <c r="BD29" s="241">
        <f>Commandes!BD9*Config!$C14</f>
        <v>375000000</v>
      </c>
      <c r="BE29" s="241">
        <f>Commandes!BE9*Config!$C14</f>
        <v>450000000</v>
      </c>
      <c r="BF29" s="241">
        <f>Commandes!BF9*Config!$C14</f>
        <v>450000000</v>
      </c>
      <c r="BG29" s="241">
        <f>Commandes!BG9*Config!$C14</f>
        <v>450000000</v>
      </c>
      <c r="BH29" s="241">
        <f>Commandes!BH9*Config!$C14</f>
        <v>450000000</v>
      </c>
      <c r="BI29" s="241">
        <f>Commandes!BI9*Config!$C14</f>
        <v>450000000</v>
      </c>
      <c r="BJ29" s="241">
        <f>Commandes!BJ9*Config!$C14</f>
        <v>450000000</v>
      </c>
      <c r="BK29" s="17"/>
    </row>
    <row r="30" ht="15.75" customHeight="1">
      <c r="B30" s="125" t="str">
        <f>Config!$B$15</f>
        <v>Abonnement Premium</v>
      </c>
      <c r="C30" s="241">
        <f>Commandes!C10*Config!$C15</f>
        <v>0</v>
      </c>
      <c r="D30" s="241">
        <f>Commandes!D10*Config!$C15</f>
        <v>0</v>
      </c>
      <c r="E30" s="241">
        <f>Commandes!E10*Config!$C15</f>
        <v>1250000</v>
      </c>
      <c r="F30" s="241">
        <f>Commandes!F10*Config!$C15</f>
        <v>2500000</v>
      </c>
      <c r="G30" s="241">
        <f>Commandes!G10*Config!$C15</f>
        <v>5000000</v>
      </c>
      <c r="H30" s="241">
        <f>Commandes!H10*Config!$C15</f>
        <v>12500000</v>
      </c>
      <c r="I30" s="241">
        <f>Commandes!I10*Config!$C15</f>
        <v>20000000</v>
      </c>
      <c r="J30" s="241">
        <f>Commandes!J10*Config!$C15</f>
        <v>25000000</v>
      </c>
      <c r="K30" s="241">
        <f>Commandes!K10*Config!$C15</f>
        <v>30000000</v>
      </c>
      <c r="L30" s="241">
        <f>Commandes!L10*Config!$C15</f>
        <v>30000000</v>
      </c>
      <c r="M30" s="241">
        <f>Commandes!M10*Config!$C15</f>
        <v>37500000</v>
      </c>
      <c r="N30" s="241">
        <f>Commandes!N10*Config!$C15</f>
        <v>37500000</v>
      </c>
      <c r="O30" s="241">
        <f>Commandes!O10*Config!$C15</f>
        <v>50000000</v>
      </c>
      <c r="P30" s="241">
        <f>Commandes!P10*Config!$C15</f>
        <v>55000000</v>
      </c>
      <c r="Q30" s="241">
        <f>Commandes!Q10*Config!$C15</f>
        <v>62500000</v>
      </c>
      <c r="R30" s="241">
        <f>Commandes!R10*Config!$C15</f>
        <v>65000000</v>
      </c>
      <c r="S30" s="241">
        <f>Commandes!S10*Config!$C15</f>
        <v>67500000</v>
      </c>
      <c r="T30" s="241">
        <f>Commandes!T10*Config!$C15</f>
        <v>72500000</v>
      </c>
      <c r="U30" s="241">
        <f>Commandes!U10*Config!$C15</f>
        <v>75000000</v>
      </c>
      <c r="V30" s="241">
        <f>Commandes!V10*Config!$C15</f>
        <v>80000000</v>
      </c>
      <c r="W30" s="241">
        <f>Commandes!W10*Config!$C15</f>
        <v>85000000</v>
      </c>
      <c r="X30" s="241">
        <f>Commandes!X10*Config!$C15</f>
        <v>87500000</v>
      </c>
      <c r="Y30" s="241">
        <f>Commandes!Y10*Config!$C15</f>
        <v>90000000</v>
      </c>
      <c r="Z30" s="241">
        <f>Commandes!Z10*Config!$C15</f>
        <v>93750000</v>
      </c>
      <c r="AA30" s="241">
        <f>Commandes!AA10*Config!$C15</f>
        <v>97500000</v>
      </c>
      <c r="AB30" s="241">
        <f>Commandes!AB10*Config!$C15</f>
        <v>100000000</v>
      </c>
      <c r="AC30" s="241">
        <f>Commandes!AC10*Config!$C15</f>
        <v>100000000</v>
      </c>
      <c r="AD30" s="241">
        <f>Commandes!AD10*Config!$C15</f>
        <v>100000000</v>
      </c>
      <c r="AE30" s="241">
        <f>Commandes!AE10*Config!$C15</f>
        <v>100000000</v>
      </c>
      <c r="AF30" s="241">
        <f>Commandes!AF10*Config!$C15</f>
        <v>100000000</v>
      </c>
      <c r="AG30" s="241">
        <f>Commandes!AG10*Config!$C15</f>
        <v>100000000</v>
      </c>
      <c r="AH30" s="241">
        <f>Commandes!AH10*Config!$C15</f>
        <v>100000000</v>
      </c>
      <c r="AI30" s="241">
        <f>Commandes!AI10*Config!$C15</f>
        <v>100000000</v>
      </c>
      <c r="AJ30" s="241">
        <f>Commandes!AJ10*Config!$C15</f>
        <v>100000000</v>
      </c>
      <c r="AK30" s="241">
        <f>Commandes!AK10*Config!$C15</f>
        <v>100000000</v>
      </c>
      <c r="AL30" s="241">
        <f>Commandes!AL10*Config!$C15</f>
        <v>100000000</v>
      </c>
      <c r="AM30" s="241">
        <f>Commandes!AM10*Config!$C15</f>
        <v>175000000</v>
      </c>
      <c r="AN30" s="241">
        <f>Commandes!AN10*Config!$C15</f>
        <v>175000000</v>
      </c>
      <c r="AO30" s="241">
        <f>Commandes!AO10*Config!$C15</f>
        <v>175000000</v>
      </c>
      <c r="AP30" s="241">
        <f>Commandes!AP10*Config!$C15</f>
        <v>175000000</v>
      </c>
      <c r="AQ30" s="241">
        <f>Commandes!AQ10*Config!$C15</f>
        <v>175000000</v>
      </c>
      <c r="AR30" s="241">
        <f>Commandes!AR10*Config!$C15</f>
        <v>175000000</v>
      </c>
      <c r="AS30" s="241">
        <f>Commandes!AS10*Config!$C15</f>
        <v>250000000</v>
      </c>
      <c r="AT30" s="241">
        <f>Commandes!AT10*Config!$C15</f>
        <v>250000000</v>
      </c>
      <c r="AU30" s="241">
        <f>Commandes!AU10*Config!$C15</f>
        <v>250000000</v>
      </c>
      <c r="AV30" s="241">
        <f>Commandes!AV10*Config!$C15</f>
        <v>250000000</v>
      </c>
      <c r="AW30" s="241">
        <f>Commandes!AW10*Config!$C15</f>
        <v>250000000</v>
      </c>
      <c r="AX30" s="241">
        <f>Commandes!AX10*Config!$C15</f>
        <v>250000000</v>
      </c>
      <c r="AY30" s="241">
        <f>Commandes!AY10*Config!$C15</f>
        <v>375000000</v>
      </c>
      <c r="AZ30" s="241">
        <f>Commandes!AZ10*Config!$C15</f>
        <v>375000000</v>
      </c>
      <c r="BA30" s="241">
        <f>Commandes!BA10*Config!$C15</f>
        <v>375000000</v>
      </c>
      <c r="BB30" s="241">
        <f>Commandes!BB10*Config!$C15</f>
        <v>375000000</v>
      </c>
      <c r="BC30" s="241">
        <f>Commandes!BC10*Config!$C15</f>
        <v>375000000</v>
      </c>
      <c r="BD30" s="241">
        <f>Commandes!BD10*Config!$C15</f>
        <v>375000000</v>
      </c>
      <c r="BE30" s="241">
        <f>Commandes!BE10*Config!$C15</f>
        <v>500000000</v>
      </c>
      <c r="BF30" s="241">
        <f>Commandes!BF10*Config!$C15</f>
        <v>500000000</v>
      </c>
      <c r="BG30" s="241">
        <f>Commandes!BG10*Config!$C15</f>
        <v>500000000</v>
      </c>
      <c r="BH30" s="241">
        <f>Commandes!BH10*Config!$C15</f>
        <v>500000000</v>
      </c>
      <c r="BI30" s="241">
        <f>Commandes!BI10*Config!$C15</f>
        <v>500000000</v>
      </c>
      <c r="BJ30" s="241">
        <f>Commandes!BJ10*Config!$C15</f>
        <v>500000000</v>
      </c>
      <c r="BK30" s="17"/>
    </row>
    <row r="31" ht="15.75" customHeight="1">
      <c r="B31" s="125" t="str">
        <f>Config!$B$16</f>
        <v>Conseil Personnalisé</v>
      </c>
      <c r="C31" s="241">
        <f>Commandes!C11*Config!$C16</f>
        <v>0</v>
      </c>
      <c r="D31" s="241">
        <f>Commandes!D11*Config!$C16</f>
        <v>0</v>
      </c>
      <c r="E31" s="241">
        <f>Commandes!E11*Config!$C16</f>
        <v>0</v>
      </c>
      <c r="F31" s="241">
        <f>Commandes!F11*Config!$C16</f>
        <v>0</v>
      </c>
      <c r="G31" s="241">
        <f>Commandes!G11*Config!$C16</f>
        <v>0</v>
      </c>
      <c r="H31" s="241">
        <f>Commandes!H11*Config!$C16</f>
        <v>7200000</v>
      </c>
      <c r="I31" s="241">
        <f>Commandes!I11*Config!$C16</f>
        <v>7200000</v>
      </c>
      <c r="J31" s="241">
        <f>Commandes!J11*Config!$C16</f>
        <v>7200000</v>
      </c>
      <c r="K31" s="241">
        <f>Commandes!K11*Config!$C16</f>
        <v>7200000</v>
      </c>
      <c r="L31" s="241">
        <f>Commandes!L11*Config!$C16</f>
        <v>7200000</v>
      </c>
      <c r="M31" s="241">
        <f>Commandes!M11*Config!$C16</f>
        <v>7200000</v>
      </c>
      <c r="N31" s="241">
        <f>Commandes!N11*Config!$C16</f>
        <v>7200000</v>
      </c>
      <c r="O31" s="241">
        <f>Commandes!O11*Config!$C16</f>
        <v>10800000</v>
      </c>
      <c r="P31" s="241">
        <f>Commandes!P11*Config!$C16</f>
        <v>10800000</v>
      </c>
      <c r="Q31" s="241">
        <f>Commandes!Q11*Config!$C16</f>
        <v>10800000</v>
      </c>
      <c r="R31" s="241">
        <f>Commandes!R11*Config!$C16</f>
        <v>10800000</v>
      </c>
      <c r="S31" s="241">
        <f>Commandes!S11*Config!$C16</f>
        <v>10800000</v>
      </c>
      <c r="T31" s="241">
        <f>Commandes!T11*Config!$C16</f>
        <v>10800000</v>
      </c>
      <c r="U31" s="241">
        <f>Commandes!U11*Config!$C16</f>
        <v>10800000</v>
      </c>
      <c r="V31" s="241">
        <f>Commandes!V11*Config!$C16</f>
        <v>10800000</v>
      </c>
      <c r="W31" s="241">
        <f>Commandes!W11*Config!$C16</f>
        <v>10800000</v>
      </c>
      <c r="X31" s="241">
        <f>Commandes!X11*Config!$C16</f>
        <v>10800000</v>
      </c>
      <c r="Y31" s="241">
        <f>Commandes!Y11*Config!$C16</f>
        <v>10800000</v>
      </c>
      <c r="Z31" s="241">
        <f>Commandes!Z11*Config!$C16</f>
        <v>10800000</v>
      </c>
      <c r="AA31" s="241">
        <f>Commandes!AA11*Config!$C16</f>
        <v>18000000</v>
      </c>
      <c r="AB31" s="241">
        <f>Commandes!AB11*Config!$C16</f>
        <v>18000000</v>
      </c>
      <c r="AC31" s="241">
        <f>Commandes!AC11*Config!$C16</f>
        <v>18000000</v>
      </c>
      <c r="AD31" s="241">
        <f>Commandes!AD11*Config!$C16</f>
        <v>18000000</v>
      </c>
      <c r="AE31" s="241">
        <f>Commandes!AE11*Config!$C16</f>
        <v>18000000</v>
      </c>
      <c r="AF31" s="241">
        <f>Commandes!AF11*Config!$C16</f>
        <v>18000000</v>
      </c>
      <c r="AG31" s="241">
        <f>Commandes!AG11*Config!$C16</f>
        <v>18000000</v>
      </c>
      <c r="AH31" s="241">
        <f>Commandes!AH11*Config!$C16</f>
        <v>18000000</v>
      </c>
      <c r="AI31" s="241">
        <f>Commandes!AI11*Config!$C16</f>
        <v>18000000</v>
      </c>
      <c r="AJ31" s="241">
        <f>Commandes!AJ11*Config!$C16</f>
        <v>18000000</v>
      </c>
      <c r="AK31" s="241">
        <f>Commandes!AK11*Config!$C16</f>
        <v>18000000</v>
      </c>
      <c r="AL31" s="241">
        <f>Commandes!AL11*Config!$C16</f>
        <v>18000000</v>
      </c>
      <c r="AM31" s="241">
        <f>Commandes!AM11*Config!$C16</f>
        <v>18000000</v>
      </c>
      <c r="AN31" s="241">
        <f>Commandes!AN11*Config!$C16</f>
        <v>18000000</v>
      </c>
      <c r="AO31" s="241">
        <f>Commandes!AO11*Config!$C16</f>
        <v>18000000</v>
      </c>
      <c r="AP31" s="241">
        <f>Commandes!AP11*Config!$C16</f>
        <v>18000000</v>
      </c>
      <c r="AQ31" s="241">
        <f>Commandes!AQ11*Config!$C16</f>
        <v>18000000</v>
      </c>
      <c r="AR31" s="241">
        <f>Commandes!AR11*Config!$C16</f>
        <v>18000000</v>
      </c>
      <c r="AS31" s="241">
        <f>Commandes!AS11*Config!$C16</f>
        <v>18000000</v>
      </c>
      <c r="AT31" s="241">
        <f>Commandes!AT11*Config!$C16</f>
        <v>18000000</v>
      </c>
      <c r="AU31" s="241">
        <f>Commandes!AU11*Config!$C16</f>
        <v>18000000</v>
      </c>
      <c r="AV31" s="241">
        <f>Commandes!AV11*Config!$C16</f>
        <v>18000000</v>
      </c>
      <c r="AW31" s="241">
        <f>Commandes!AW11*Config!$C16</f>
        <v>18000000</v>
      </c>
      <c r="AX31" s="241">
        <f>Commandes!AX11*Config!$C16</f>
        <v>18000000</v>
      </c>
      <c r="AY31" s="241">
        <f>Commandes!AY11*Config!$C16</f>
        <v>18000000</v>
      </c>
      <c r="AZ31" s="241">
        <f>Commandes!AZ11*Config!$C16</f>
        <v>18000000</v>
      </c>
      <c r="BA31" s="241">
        <f>Commandes!BA11*Config!$C16</f>
        <v>18000000</v>
      </c>
      <c r="BB31" s="241">
        <f>Commandes!BB11*Config!$C16</f>
        <v>18000000</v>
      </c>
      <c r="BC31" s="241">
        <f>Commandes!BC11*Config!$C16</f>
        <v>18000000</v>
      </c>
      <c r="BD31" s="241">
        <f>Commandes!BD11*Config!$C16</f>
        <v>18000000</v>
      </c>
      <c r="BE31" s="241">
        <f>Commandes!BE11*Config!$C16</f>
        <v>18000000</v>
      </c>
      <c r="BF31" s="241">
        <f>Commandes!BF11*Config!$C16</f>
        <v>18000000</v>
      </c>
      <c r="BG31" s="241">
        <f>Commandes!BG11*Config!$C16</f>
        <v>18000000</v>
      </c>
      <c r="BH31" s="241">
        <f>Commandes!BH11*Config!$C16</f>
        <v>18000000</v>
      </c>
      <c r="BI31" s="241">
        <f>Commandes!BI11*Config!$C16</f>
        <v>18000000</v>
      </c>
      <c r="BJ31" s="241">
        <f>Commandes!BJ11*Config!$C16</f>
        <v>18000000</v>
      </c>
      <c r="BK31" s="17"/>
    </row>
    <row r="32" ht="15.75" customHeight="1">
      <c r="B32" s="125" t="str">
        <f>Config!$B$17</f>
        <v>Plateforme de Marché en Ligne</v>
      </c>
      <c r="C32" s="241">
        <f>Commandes!C12*Config!$C17</f>
        <v>0</v>
      </c>
      <c r="D32" s="241">
        <f>Commandes!D12*Config!$C17</f>
        <v>0</v>
      </c>
      <c r="E32" s="241">
        <f>Commandes!E12*Config!$C17</f>
        <v>0</v>
      </c>
      <c r="F32" s="241">
        <f>Commandes!F12*Config!$C17</f>
        <v>0</v>
      </c>
      <c r="G32" s="241">
        <f>Commandes!G12*Config!$C17</f>
        <v>0</v>
      </c>
      <c r="H32" s="241">
        <f>Commandes!H12*Config!$C17</f>
        <v>0</v>
      </c>
      <c r="I32" s="241">
        <f>Commandes!I12*Config!$C17</f>
        <v>0</v>
      </c>
      <c r="J32" s="241">
        <f>Commandes!J12*Config!$C17</f>
        <v>0</v>
      </c>
      <c r="K32" s="241">
        <f>Commandes!K12*Config!$C17</f>
        <v>0</v>
      </c>
      <c r="L32" s="241">
        <f>Commandes!L12*Config!$C17</f>
        <v>0</v>
      </c>
      <c r="M32" s="241">
        <f>Commandes!M12*Config!$C17</f>
        <v>0</v>
      </c>
      <c r="N32" s="241">
        <f>Commandes!N12*Config!$C17</f>
        <v>0</v>
      </c>
      <c r="O32" s="241">
        <f>Commandes!O12*Config!$C17</f>
        <v>0</v>
      </c>
      <c r="P32" s="241">
        <f>Commandes!P12*Config!$C17</f>
        <v>0</v>
      </c>
      <c r="Q32" s="241">
        <f>Commandes!Q12*Config!$C17</f>
        <v>0</v>
      </c>
      <c r="R32" s="241">
        <f>Commandes!R12*Config!$C17</f>
        <v>0</v>
      </c>
      <c r="S32" s="241">
        <f>Commandes!S12*Config!$C17</f>
        <v>0</v>
      </c>
      <c r="T32" s="241">
        <f>Commandes!T12*Config!$C17</f>
        <v>0</v>
      </c>
      <c r="U32" s="241">
        <f>Commandes!U12*Config!$C17</f>
        <v>0</v>
      </c>
      <c r="V32" s="241">
        <f>Commandes!V12*Config!$C17</f>
        <v>0</v>
      </c>
      <c r="W32" s="241">
        <f>Commandes!W12*Config!$C17</f>
        <v>0</v>
      </c>
      <c r="X32" s="241">
        <f>Commandes!X12*Config!$C17</f>
        <v>0</v>
      </c>
      <c r="Y32" s="241">
        <f>Commandes!Y12*Config!$C17</f>
        <v>0</v>
      </c>
      <c r="Z32" s="241">
        <f>Commandes!Z12*Config!$C17</f>
        <v>0</v>
      </c>
      <c r="AA32" s="241">
        <f>Commandes!AA12*Config!$C17</f>
        <v>0</v>
      </c>
      <c r="AB32" s="241">
        <f>Commandes!AB12*Config!$C17</f>
        <v>0</v>
      </c>
      <c r="AC32" s="241">
        <f>Commandes!AC12*Config!$C17</f>
        <v>0</v>
      </c>
      <c r="AD32" s="241">
        <f>Commandes!AD12*Config!$C17</f>
        <v>0</v>
      </c>
      <c r="AE32" s="241">
        <f>Commandes!AE12*Config!$C17</f>
        <v>0</v>
      </c>
      <c r="AF32" s="241">
        <f>Commandes!AF12*Config!$C17</f>
        <v>0</v>
      </c>
      <c r="AG32" s="241">
        <f>Commandes!AG12*Config!$C17</f>
        <v>0</v>
      </c>
      <c r="AH32" s="241">
        <f>Commandes!AH12*Config!$C17</f>
        <v>0</v>
      </c>
      <c r="AI32" s="241">
        <f>Commandes!AI12*Config!$C17</f>
        <v>0</v>
      </c>
      <c r="AJ32" s="241">
        <f>Commandes!AJ12*Config!$C17</f>
        <v>0</v>
      </c>
      <c r="AK32" s="241">
        <f>Commandes!AK12*Config!$C17</f>
        <v>0</v>
      </c>
      <c r="AL32" s="241">
        <f>Commandes!AL12*Config!$C17</f>
        <v>0</v>
      </c>
      <c r="AM32" s="241">
        <f>Commandes!AM12*Config!$C17</f>
        <v>0</v>
      </c>
      <c r="AN32" s="241">
        <f>Commandes!AN12*Config!$C17</f>
        <v>0</v>
      </c>
      <c r="AO32" s="241">
        <f>Commandes!AO12*Config!$C17</f>
        <v>0</v>
      </c>
      <c r="AP32" s="241">
        <f>Commandes!AP12*Config!$C17</f>
        <v>0</v>
      </c>
      <c r="AQ32" s="241">
        <f>Commandes!AQ12*Config!$C17</f>
        <v>0</v>
      </c>
      <c r="AR32" s="241">
        <f>Commandes!AR12*Config!$C17</f>
        <v>0</v>
      </c>
      <c r="AS32" s="241">
        <f>Commandes!AS12*Config!$C17</f>
        <v>0</v>
      </c>
      <c r="AT32" s="241">
        <f>Commandes!AT12*Config!$C17</f>
        <v>0</v>
      </c>
      <c r="AU32" s="241">
        <f>Commandes!AU12*Config!$C17</f>
        <v>0</v>
      </c>
      <c r="AV32" s="241">
        <f>Commandes!AV12*Config!$C17</f>
        <v>0</v>
      </c>
      <c r="AW32" s="241">
        <f>Commandes!AW12*Config!$C17</f>
        <v>0</v>
      </c>
      <c r="AX32" s="241">
        <f>Commandes!AX12*Config!$C17</f>
        <v>0</v>
      </c>
      <c r="AY32" s="241">
        <f>Commandes!AY12*Config!$C17</f>
        <v>0</v>
      </c>
      <c r="AZ32" s="241">
        <f>Commandes!AZ12*Config!$C17</f>
        <v>0</v>
      </c>
      <c r="BA32" s="241">
        <f>Commandes!BA12*Config!$C17</f>
        <v>0</v>
      </c>
      <c r="BB32" s="241">
        <f>Commandes!BB12*Config!$C17</f>
        <v>0</v>
      </c>
      <c r="BC32" s="241">
        <f>Commandes!BC12*Config!$C17</f>
        <v>0</v>
      </c>
      <c r="BD32" s="241">
        <f>Commandes!BD12*Config!$C17</f>
        <v>0</v>
      </c>
      <c r="BE32" s="241">
        <f>Commandes!BE12*Config!$C17</f>
        <v>0</v>
      </c>
      <c r="BF32" s="241">
        <f>Commandes!BF12*Config!$C17</f>
        <v>0</v>
      </c>
      <c r="BG32" s="241">
        <f>Commandes!BG12*Config!$C17</f>
        <v>0</v>
      </c>
      <c r="BH32" s="241">
        <f>Commandes!BH12*Config!$C17</f>
        <v>0</v>
      </c>
      <c r="BI32" s="241">
        <f>Commandes!BI12*Config!$C17</f>
        <v>0</v>
      </c>
      <c r="BJ32" s="241">
        <f>Commandes!BJ12*Config!$C17</f>
        <v>0</v>
      </c>
      <c r="BK32" s="17"/>
    </row>
    <row r="33" ht="15.75" customHeight="1">
      <c r="B33" s="125" t="str">
        <f>Config!$B$18</f>
        <v>Formations et Ateliers</v>
      </c>
      <c r="C33" s="241">
        <f>Commandes!C13*Config!$C18</f>
        <v>0</v>
      </c>
      <c r="D33" s="241">
        <f>Commandes!D13*Config!$C18</f>
        <v>0</v>
      </c>
      <c r="E33" s="241">
        <f>Commandes!E13*Config!$C18</f>
        <v>0</v>
      </c>
      <c r="F33" s="241">
        <f>Commandes!F13*Config!$C18</f>
        <v>0</v>
      </c>
      <c r="G33" s="241">
        <f>Commandes!G13*Config!$C18</f>
        <v>0</v>
      </c>
      <c r="H33" s="241">
        <f>Commandes!H13*Config!$C18</f>
        <v>0</v>
      </c>
      <c r="I33" s="241">
        <f>Commandes!I13*Config!$C18</f>
        <v>0</v>
      </c>
      <c r="J33" s="241">
        <f>Commandes!J13*Config!$C18</f>
        <v>0</v>
      </c>
      <c r="K33" s="241">
        <f>Commandes!K13*Config!$C18</f>
        <v>0</v>
      </c>
      <c r="L33" s="241">
        <f>Commandes!L13*Config!$C18</f>
        <v>0</v>
      </c>
      <c r="M33" s="241">
        <f>Commandes!M13*Config!$C18</f>
        <v>0</v>
      </c>
      <c r="N33" s="241">
        <f>Commandes!N13*Config!$C18</f>
        <v>0</v>
      </c>
      <c r="O33" s="241">
        <f>Commandes!O13*Config!$C18</f>
        <v>0</v>
      </c>
      <c r="P33" s="241">
        <f>Commandes!P13*Config!$C18</f>
        <v>0</v>
      </c>
      <c r="Q33" s="241">
        <f>Commandes!Q13*Config!$C18</f>
        <v>0</v>
      </c>
      <c r="R33" s="241">
        <f>Commandes!R13*Config!$C18</f>
        <v>0</v>
      </c>
      <c r="S33" s="241">
        <f>Commandes!S13*Config!$C18</f>
        <v>0</v>
      </c>
      <c r="T33" s="241">
        <f>Commandes!T13*Config!$C18</f>
        <v>0</v>
      </c>
      <c r="U33" s="241">
        <f>Commandes!U13*Config!$C18</f>
        <v>0</v>
      </c>
      <c r="V33" s="241">
        <f>Commandes!V13*Config!$C18</f>
        <v>0</v>
      </c>
      <c r="W33" s="241">
        <f>Commandes!W13*Config!$C18</f>
        <v>0</v>
      </c>
      <c r="X33" s="241">
        <f>Commandes!X13*Config!$C18</f>
        <v>0</v>
      </c>
      <c r="Y33" s="241">
        <f>Commandes!Y13*Config!$C18</f>
        <v>0</v>
      </c>
      <c r="Z33" s="241">
        <f>Commandes!Z13*Config!$C18</f>
        <v>0</v>
      </c>
      <c r="AA33" s="241">
        <f>Commandes!AA13*Config!$C18</f>
        <v>0</v>
      </c>
      <c r="AB33" s="241">
        <f>Commandes!AB13*Config!$C18</f>
        <v>0</v>
      </c>
      <c r="AC33" s="241">
        <f>Commandes!AC13*Config!$C18</f>
        <v>0</v>
      </c>
      <c r="AD33" s="241">
        <f>Commandes!AD13*Config!$C18</f>
        <v>0</v>
      </c>
      <c r="AE33" s="241">
        <f>Commandes!AE13*Config!$C18</f>
        <v>0</v>
      </c>
      <c r="AF33" s="241">
        <f>Commandes!AF13*Config!$C18</f>
        <v>0</v>
      </c>
      <c r="AG33" s="241">
        <f>Commandes!AG13*Config!$C18</f>
        <v>0</v>
      </c>
      <c r="AH33" s="241">
        <f>Commandes!AH13*Config!$C18</f>
        <v>0</v>
      </c>
      <c r="AI33" s="241">
        <f>Commandes!AI13*Config!$C18</f>
        <v>0</v>
      </c>
      <c r="AJ33" s="241">
        <f>Commandes!AJ13*Config!$C18</f>
        <v>0</v>
      </c>
      <c r="AK33" s="241">
        <f>Commandes!AK13*Config!$C18</f>
        <v>0</v>
      </c>
      <c r="AL33" s="241">
        <f>Commandes!AL13*Config!$C18</f>
        <v>0</v>
      </c>
      <c r="AM33" s="241">
        <f>Commandes!AM13*Config!$C18</f>
        <v>0</v>
      </c>
      <c r="AN33" s="241">
        <f>Commandes!AN13*Config!$C18</f>
        <v>0</v>
      </c>
      <c r="AO33" s="241">
        <f>Commandes!AO13*Config!$C18</f>
        <v>0</v>
      </c>
      <c r="AP33" s="241">
        <f>Commandes!AP13*Config!$C18</f>
        <v>0</v>
      </c>
      <c r="AQ33" s="241">
        <f>Commandes!AQ13*Config!$C18</f>
        <v>0</v>
      </c>
      <c r="AR33" s="241">
        <f>Commandes!AR13*Config!$C18</f>
        <v>0</v>
      </c>
      <c r="AS33" s="241">
        <f>Commandes!AS13*Config!$C18</f>
        <v>0</v>
      </c>
      <c r="AT33" s="241">
        <f>Commandes!AT13*Config!$C18</f>
        <v>0</v>
      </c>
      <c r="AU33" s="241">
        <f>Commandes!AU13*Config!$C18</f>
        <v>0</v>
      </c>
      <c r="AV33" s="241">
        <f>Commandes!AV13*Config!$C18</f>
        <v>0</v>
      </c>
      <c r="AW33" s="241">
        <f>Commandes!AW13*Config!$C18</f>
        <v>0</v>
      </c>
      <c r="AX33" s="241">
        <f>Commandes!AX13*Config!$C18</f>
        <v>0</v>
      </c>
      <c r="AY33" s="241">
        <f>Commandes!AY13*Config!$C18</f>
        <v>0</v>
      </c>
      <c r="AZ33" s="241">
        <f>Commandes!AZ13*Config!$C18</f>
        <v>0</v>
      </c>
      <c r="BA33" s="241">
        <f>Commandes!BA13*Config!$C18</f>
        <v>0</v>
      </c>
      <c r="BB33" s="241">
        <f>Commandes!BB13*Config!$C18</f>
        <v>0</v>
      </c>
      <c r="BC33" s="241">
        <f>Commandes!BC13*Config!$C18</f>
        <v>0</v>
      </c>
      <c r="BD33" s="241">
        <f>Commandes!BD13*Config!$C18</f>
        <v>0</v>
      </c>
      <c r="BE33" s="241">
        <f>Commandes!BE13*Config!$C18</f>
        <v>0</v>
      </c>
      <c r="BF33" s="241">
        <f>Commandes!BF13*Config!$C18</f>
        <v>0</v>
      </c>
      <c r="BG33" s="241">
        <f>Commandes!BG13*Config!$C18</f>
        <v>0</v>
      </c>
      <c r="BH33" s="241">
        <f>Commandes!BH13*Config!$C18</f>
        <v>0</v>
      </c>
      <c r="BI33" s="241">
        <f>Commandes!BI13*Config!$C18</f>
        <v>0</v>
      </c>
      <c r="BJ33" s="241">
        <f>Commandes!BJ13*Config!$C18</f>
        <v>0</v>
      </c>
      <c r="BK33" s="17"/>
    </row>
    <row r="34" ht="15.75" customHeight="1">
      <c r="B34" s="125" t="str">
        <f>Config!$B$19</f>
        <v>Commission ventes 2%</v>
      </c>
      <c r="C34" s="241">
        <f>Commandes!C14*Config!$C19</f>
        <v>0</v>
      </c>
      <c r="D34" s="241">
        <f>Commandes!D14*Config!$C19</f>
        <v>0</v>
      </c>
      <c r="E34" s="241">
        <f>Commandes!E14*Config!$C19</f>
        <v>0</v>
      </c>
      <c r="F34" s="241">
        <f>Commandes!F14*Config!$C19</f>
        <v>0</v>
      </c>
      <c r="G34" s="241">
        <f>Commandes!G14*Config!$C19</f>
        <v>0</v>
      </c>
      <c r="H34" s="241">
        <f>Commandes!H14*Config!$C19</f>
        <v>0</v>
      </c>
      <c r="I34" s="241">
        <f>Commandes!I14*Config!$C19</f>
        <v>0</v>
      </c>
      <c r="J34" s="241">
        <f>Commandes!J14*Config!$C19</f>
        <v>0</v>
      </c>
      <c r="K34" s="241">
        <f>Commandes!K14*Config!$C19</f>
        <v>0</v>
      </c>
      <c r="L34" s="241">
        <f>Commandes!L14*Config!$C19</f>
        <v>0</v>
      </c>
      <c r="M34" s="241">
        <f>Commandes!M14*Config!$C19</f>
        <v>0</v>
      </c>
      <c r="N34" s="241">
        <f>Commandes!N14*Config!$C19</f>
        <v>0</v>
      </c>
      <c r="O34" s="241">
        <f>Commandes!O14*Config!$C19</f>
        <v>0</v>
      </c>
      <c r="P34" s="241">
        <f>Commandes!P14*Config!$C19</f>
        <v>0</v>
      </c>
      <c r="Q34" s="241">
        <f>Commandes!Q14*Config!$C19</f>
        <v>0</v>
      </c>
      <c r="R34" s="241">
        <f>Commandes!R14*Config!$C19</f>
        <v>0</v>
      </c>
      <c r="S34" s="241">
        <f>Commandes!S14*Config!$C19</f>
        <v>0</v>
      </c>
      <c r="T34" s="241">
        <f>Commandes!T14*Config!$C19</f>
        <v>0</v>
      </c>
      <c r="U34" s="241">
        <f>Commandes!U14*Config!$C19</f>
        <v>0</v>
      </c>
      <c r="V34" s="241">
        <f>Commandes!V14*Config!$C19</f>
        <v>0</v>
      </c>
      <c r="W34" s="241">
        <f>Commandes!W14*Config!$C19</f>
        <v>0</v>
      </c>
      <c r="X34" s="241">
        <f>Commandes!X14*Config!$C19</f>
        <v>0</v>
      </c>
      <c r="Y34" s="241">
        <f>Commandes!Y14*Config!$C19</f>
        <v>0</v>
      </c>
      <c r="Z34" s="241">
        <f>Commandes!Z14*Config!$C19</f>
        <v>0</v>
      </c>
      <c r="AA34" s="241">
        <f>Commandes!AA14*Config!$C19</f>
        <v>0</v>
      </c>
      <c r="AB34" s="241">
        <f>Commandes!AB14*Config!$C19</f>
        <v>0</v>
      </c>
      <c r="AC34" s="241">
        <f>Commandes!AC14*Config!$C19</f>
        <v>0</v>
      </c>
      <c r="AD34" s="241">
        <f>Commandes!AD14*Config!$C19</f>
        <v>0</v>
      </c>
      <c r="AE34" s="241">
        <f>Commandes!AE14*Config!$C19</f>
        <v>0</v>
      </c>
      <c r="AF34" s="241">
        <f>Commandes!AF14*Config!$C19</f>
        <v>0</v>
      </c>
      <c r="AG34" s="241">
        <f>Commandes!AG14*Config!$C19</f>
        <v>0</v>
      </c>
      <c r="AH34" s="241">
        <f>Commandes!AH14*Config!$C19</f>
        <v>0</v>
      </c>
      <c r="AI34" s="241">
        <f>Commandes!AI14*Config!$C19</f>
        <v>0</v>
      </c>
      <c r="AJ34" s="241">
        <f>Commandes!AJ14*Config!$C19</f>
        <v>0</v>
      </c>
      <c r="AK34" s="241">
        <f>Commandes!AK14*Config!$C19</f>
        <v>0</v>
      </c>
      <c r="AL34" s="241">
        <f>Commandes!AL14*Config!$C19</f>
        <v>0</v>
      </c>
      <c r="AM34" s="241">
        <f>Commandes!AM14*Config!$C19</f>
        <v>0</v>
      </c>
      <c r="AN34" s="241">
        <f>Commandes!AN14*Config!$C19</f>
        <v>0</v>
      </c>
      <c r="AO34" s="241">
        <f>Commandes!AO14*Config!$C19</f>
        <v>0</v>
      </c>
      <c r="AP34" s="241">
        <f>Commandes!AP14*Config!$C19</f>
        <v>0</v>
      </c>
      <c r="AQ34" s="241">
        <f>Commandes!AQ14*Config!$C19</f>
        <v>0</v>
      </c>
      <c r="AR34" s="241">
        <f>Commandes!AR14*Config!$C19</f>
        <v>0</v>
      </c>
      <c r="AS34" s="241">
        <f>Commandes!AS14*Config!$C19</f>
        <v>0</v>
      </c>
      <c r="AT34" s="241">
        <f>Commandes!AT14*Config!$C19</f>
        <v>0</v>
      </c>
      <c r="AU34" s="241">
        <f>Commandes!AU14*Config!$C19</f>
        <v>0</v>
      </c>
      <c r="AV34" s="241">
        <f>Commandes!AV14*Config!$C19</f>
        <v>0</v>
      </c>
      <c r="AW34" s="241">
        <f>Commandes!AW14*Config!$C19</f>
        <v>0</v>
      </c>
      <c r="AX34" s="241">
        <f>Commandes!AX14*Config!$C19</f>
        <v>0</v>
      </c>
      <c r="AY34" s="241">
        <f>Commandes!AY14*Config!$C19</f>
        <v>0</v>
      </c>
      <c r="AZ34" s="241">
        <f>Commandes!AZ14*Config!$C19</f>
        <v>0</v>
      </c>
      <c r="BA34" s="241">
        <f>Commandes!BA14*Config!$C19</f>
        <v>0</v>
      </c>
      <c r="BB34" s="241">
        <f>Commandes!BB14*Config!$C19</f>
        <v>0</v>
      </c>
      <c r="BC34" s="241">
        <f>Commandes!BC14*Config!$C19</f>
        <v>0</v>
      </c>
      <c r="BD34" s="241">
        <f>Commandes!BD14*Config!$C19</f>
        <v>0</v>
      </c>
      <c r="BE34" s="241">
        <f>Commandes!BE14*Config!$C19</f>
        <v>0</v>
      </c>
      <c r="BF34" s="241">
        <f>Commandes!BF14*Config!$C19</f>
        <v>0</v>
      </c>
      <c r="BG34" s="241">
        <f>Commandes!BG14*Config!$C19</f>
        <v>0</v>
      </c>
      <c r="BH34" s="241">
        <f>Commandes!BH14*Config!$C19</f>
        <v>0</v>
      </c>
      <c r="BI34" s="241">
        <f>Commandes!BI14*Config!$C19</f>
        <v>0</v>
      </c>
      <c r="BJ34" s="241">
        <f>Commandes!BJ14*Config!$C19</f>
        <v>0</v>
      </c>
      <c r="BK34" s="17"/>
    </row>
    <row r="35" ht="15.75" customHeight="1">
      <c r="B35" s="125" t="str">
        <f>Config!$B$20</f>
        <v/>
      </c>
      <c r="C35" s="241">
        <f>Commandes!C15*Config!$C20</f>
        <v>0</v>
      </c>
      <c r="D35" s="241">
        <f>Commandes!D15*Config!$C20</f>
        <v>0</v>
      </c>
      <c r="E35" s="241">
        <f>Commandes!E15*Config!$C20</f>
        <v>0</v>
      </c>
      <c r="F35" s="241">
        <f>Commandes!F15*Config!$C20</f>
        <v>0</v>
      </c>
      <c r="G35" s="241">
        <f>Commandes!G15*Config!$C20</f>
        <v>0</v>
      </c>
      <c r="H35" s="241">
        <f>Commandes!H15*Config!$C20</f>
        <v>0</v>
      </c>
      <c r="I35" s="241">
        <f>Commandes!I15*Config!$C20</f>
        <v>0</v>
      </c>
      <c r="J35" s="241">
        <f>Commandes!J15*Config!$C20</f>
        <v>0</v>
      </c>
      <c r="K35" s="241">
        <f>Commandes!K15*Config!$C20</f>
        <v>0</v>
      </c>
      <c r="L35" s="241">
        <f>Commandes!L15*Config!$C20</f>
        <v>0</v>
      </c>
      <c r="M35" s="241">
        <f>Commandes!M15*Config!$C20</f>
        <v>0</v>
      </c>
      <c r="N35" s="241">
        <f>Commandes!N15*Config!$C20</f>
        <v>0</v>
      </c>
      <c r="O35" s="241">
        <f>Commandes!O15*Config!$C20</f>
        <v>0</v>
      </c>
      <c r="P35" s="241">
        <f>Commandes!P15*Config!$C20</f>
        <v>0</v>
      </c>
      <c r="Q35" s="241">
        <f>Commandes!Q15*Config!$C20</f>
        <v>0</v>
      </c>
      <c r="R35" s="241">
        <f>Commandes!R15*Config!$C20</f>
        <v>0</v>
      </c>
      <c r="S35" s="241">
        <f>Commandes!S15*Config!$C20</f>
        <v>0</v>
      </c>
      <c r="T35" s="241">
        <f>Commandes!T15*Config!$C20</f>
        <v>0</v>
      </c>
      <c r="U35" s="241">
        <f>Commandes!U15*Config!$C20</f>
        <v>0</v>
      </c>
      <c r="V35" s="241">
        <f>Commandes!V15*Config!$C20</f>
        <v>0</v>
      </c>
      <c r="W35" s="241">
        <f>Commandes!W15*Config!$C20</f>
        <v>0</v>
      </c>
      <c r="X35" s="241">
        <f>Commandes!X15*Config!$C20</f>
        <v>0</v>
      </c>
      <c r="Y35" s="241">
        <f>Commandes!Y15*Config!$C20</f>
        <v>0</v>
      </c>
      <c r="Z35" s="241">
        <f>Commandes!Z15*Config!$C20</f>
        <v>0</v>
      </c>
      <c r="AA35" s="241">
        <f>Commandes!AA15*Config!$C20</f>
        <v>0</v>
      </c>
      <c r="AB35" s="241">
        <f>Commandes!AB15*Config!$C20</f>
        <v>0</v>
      </c>
      <c r="AC35" s="241">
        <f>Commandes!AC15*Config!$C20</f>
        <v>0</v>
      </c>
      <c r="AD35" s="241">
        <f>Commandes!AD15*Config!$C20</f>
        <v>0</v>
      </c>
      <c r="AE35" s="241">
        <f>Commandes!AE15*Config!$C20</f>
        <v>0</v>
      </c>
      <c r="AF35" s="241">
        <f>Commandes!AF15*Config!$C20</f>
        <v>0</v>
      </c>
      <c r="AG35" s="241">
        <f>Commandes!AG15*Config!$C20</f>
        <v>0</v>
      </c>
      <c r="AH35" s="241">
        <f>Commandes!AH15*Config!$C20</f>
        <v>0</v>
      </c>
      <c r="AI35" s="241">
        <f>Commandes!AI15*Config!$C20</f>
        <v>0</v>
      </c>
      <c r="AJ35" s="241">
        <f>Commandes!AJ15*Config!$C20</f>
        <v>0</v>
      </c>
      <c r="AK35" s="241">
        <f>Commandes!AK15*Config!$C20</f>
        <v>0</v>
      </c>
      <c r="AL35" s="241">
        <f>Commandes!AL15*Config!$C20</f>
        <v>0</v>
      </c>
      <c r="AM35" s="241">
        <f>Commandes!AM15*Config!$C20</f>
        <v>0</v>
      </c>
      <c r="AN35" s="241">
        <f>Commandes!AN15*Config!$C20</f>
        <v>0</v>
      </c>
      <c r="AO35" s="241">
        <f>Commandes!AO15*Config!$C20</f>
        <v>0</v>
      </c>
      <c r="AP35" s="241">
        <f>Commandes!AP15*Config!$C20</f>
        <v>0</v>
      </c>
      <c r="AQ35" s="241">
        <f>Commandes!AQ15*Config!$C20</f>
        <v>0</v>
      </c>
      <c r="AR35" s="241">
        <f>Commandes!AR15*Config!$C20</f>
        <v>0</v>
      </c>
      <c r="AS35" s="241">
        <f>Commandes!AS15*Config!$C20</f>
        <v>0</v>
      </c>
      <c r="AT35" s="241">
        <f>Commandes!AT15*Config!$C20</f>
        <v>0</v>
      </c>
      <c r="AU35" s="241">
        <f>Commandes!AU15*Config!$C20</f>
        <v>0</v>
      </c>
      <c r="AV35" s="241">
        <f>Commandes!AV15*Config!$C20</f>
        <v>0</v>
      </c>
      <c r="AW35" s="241">
        <f>Commandes!AW15*Config!$C20</f>
        <v>0</v>
      </c>
      <c r="AX35" s="241">
        <f>Commandes!AX15*Config!$C20</f>
        <v>0</v>
      </c>
      <c r="AY35" s="241">
        <f>Commandes!AY15*Config!$C20</f>
        <v>0</v>
      </c>
      <c r="AZ35" s="241">
        <f>Commandes!AZ15*Config!$C20</f>
        <v>0</v>
      </c>
      <c r="BA35" s="241">
        <f>Commandes!BA15*Config!$C20</f>
        <v>0</v>
      </c>
      <c r="BB35" s="241">
        <f>Commandes!BB15*Config!$C20</f>
        <v>0</v>
      </c>
      <c r="BC35" s="241">
        <f>Commandes!BC15*Config!$C20</f>
        <v>0</v>
      </c>
      <c r="BD35" s="241">
        <f>Commandes!BD15*Config!$C20</f>
        <v>0</v>
      </c>
      <c r="BE35" s="241">
        <f>Commandes!BE15*Config!$C20</f>
        <v>0</v>
      </c>
      <c r="BF35" s="241">
        <f>Commandes!BF15*Config!$C20</f>
        <v>0</v>
      </c>
      <c r="BG35" s="241">
        <f>Commandes!BG15*Config!$C20</f>
        <v>0</v>
      </c>
      <c r="BH35" s="241">
        <f>Commandes!BH15*Config!$C20</f>
        <v>0</v>
      </c>
      <c r="BI35" s="241">
        <f>Commandes!BI15*Config!$C20</f>
        <v>0</v>
      </c>
      <c r="BJ35" s="241">
        <f>Commandes!BJ15*Config!$C20</f>
        <v>0</v>
      </c>
      <c r="BK35" s="17"/>
    </row>
    <row r="36" ht="15.75" customHeight="1">
      <c r="B36" s="125" t="str">
        <f>Config!$B$21</f>
        <v/>
      </c>
      <c r="C36" s="241">
        <f>Commandes!C16*Config!$C21</f>
        <v>0</v>
      </c>
      <c r="D36" s="241">
        <f>Commandes!D16*Config!$C21</f>
        <v>0</v>
      </c>
      <c r="E36" s="241">
        <f>Commandes!E16*Config!$C21</f>
        <v>0</v>
      </c>
      <c r="F36" s="241">
        <f>Commandes!F16*Config!$C21</f>
        <v>0</v>
      </c>
      <c r="G36" s="241">
        <f>Commandes!G16*Config!$C21</f>
        <v>0</v>
      </c>
      <c r="H36" s="241">
        <f>Commandes!H16*Config!$C21</f>
        <v>0</v>
      </c>
      <c r="I36" s="241">
        <f>Commandes!I16*Config!$C21</f>
        <v>0</v>
      </c>
      <c r="J36" s="241">
        <f>Commandes!J16*Config!$C21</f>
        <v>0</v>
      </c>
      <c r="K36" s="241">
        <f>Commandes!K16*Config!$C21</f>
        <v>0</v>
      </c>
      <c r="L36" s="241">
        <f>Commandes!L16*Config!$C21</f>
        <v>0</v>
      </c>
      <c r="M36" s="241">
        <f>Commandes!M16*Config!$C21</f>
        <v>0</v>
      </c>
      <c r="N36" s="241">
        <f>Commandes!N16*Config!$C21</f>
        <v>0</v>
      </c>
      <c r="O36" s="241">
        <f>Commandes!O16*Config!$C21</f>
        <v>0</v>
      </c>
      <c r="P36" s="241">
        <f>Commandes!P16*Config!$C21</f>
        <v>0</v>
      </c>
      <c r="Q36" s="241">
        <f>Commandes!Q16*Config!$C21</f>
        <v>0</v>
      </c>
      <c r="R36" s="241">
        <f>Commandes!R16*Config!$C21</f>
        <v>0</v>
      </c>
      <c r="S36" s="241">
        <f>Commandes!S16*Config!$C21</f>
        <v>0</v>
      </c>
      <c r="T36" s="241">
        <f>Commandes!T16*Config!$C21</f>
        <v>0</v>
      </c>
      <c r="U36" s="241">
        <f>Commandes!U16*Config!$C21</f>
        <v>0</v>
      </c>
      <c r="V36" s="241">
        <f>Commandes!V16*Config!$C21</f>
        <v>0</v>
      </c>
      <c r="W36" s="241">
        <f>Commandes!W16*Config!$C21</f>
        <v>0</v>
      </c>
      <c r="X36" s="241">
        <f>Commandes!X16*Config!$C21</f>
        <v>0</v>
      </c>
      <c r="Y36" s="241">
        <f>Commandes!Y16*Config!$C21</f>
        <v>0</v>
      </c>
      <c r="Z36" s="241">
        <f>Commandes!Z16*Config!$C21</f>
        <v>0</v>
      </c>
      <c r="AA36" s="241">
        <f>Commandes!AA16*Config!$C21</f>
        <v>0</v>
      </c>
      <c r="AB36" s="241">
        <f>Commandes!AB16*Config!$C21</f>
        <v>0</v>
      </c>
      <c r="AC36" s="241">
        <f>Commandes!AC16*Config!$C21</f>
        <v>0</v>
      </c>
      <c r="AD36" s="241">
        <f>Commandes!AD16*Config!$C21</f>
        <v>0</v>
      </c>
      <c r="AE36" s="241">
        <f>Commandes!AE16*Config!$C21</f>
        <v>0</v>
      </c>
      <c r="AF36" s="241">
        <f>Commandes!AF16*Config!$C21</f>
        <v>0</v>
      </c>
      <c r="AG36" s="241">
        <f>Commandes!AG16*Config!$C21</f>
        <v>0</v>
      </c>
      <c r="AH36" s="241">
        <f>Commandes!AH16*Config!$C21</f>
        <v>0</v>
      </c>
      <c r="AI36" s="241">
        <f>Commandes!AI16*Config!$C21</f>
        <v>0</v>
      </c>
      <c r="AJ36" s="241">
        <f>Commandes!AJ16*Config!$C21</f>
        <v>0</v>
      </c>
      <c r="AK36" s="241">
        <f>Commandes!AK16*Config!$C21</f>
        <v>0</v>
      </c>
      <c r="AL36" s="241">
        <f>Commandes!AL16*Config!$C21</f>
        <v>0</v>
      </c>
      <c r="AM36" s="241">
        <f>Commandes!AM16*Config!$C21</f>
        <v>0</v>
      </c>
      <c r="AN36" s="241">
        <f>Commandes!AN16*Config!$C21</f>
        <v>0</v>
      </c>
      <c r="AO36" s="241">
        <f>Commandes!AO16*Config!$C21</f>
        <v>0</v>
      </c>
      <c r="AP36" s="241">
        <f>Commandes!AP16*Config!$C21</f>
        <v>0</v>
      </c>
      <c r="AQ36" s="241">
        <f>Commandes!AQ16*Config!$C21</f>
        <v>0</v>
      </c>
      <c r="AR36" s="241">
        <f>Commandes!AR16*Config!$C21</f>
        <v>0</v>
      </c>
      <c r="AS36" s="241">
        <f>Commandes!AS16*Config!$C21</f>
        <v>0</v>
      </c>
      <c r="AT36" s="241">
        <f>Commandes!AT16*Config!$C21</f>
        <v>0</v>
      </c>
      <c r="AU36" s="241">
        <f>Commandes!AU16*Config!$C21</f>
        <v>0</v>
      </c>
      <c r="AV36" s="241">
        <f>Commandes!AV16*Config!$C21</f>
        <v>0</v>
      </c>
      <c r="AW36" s="241">
        <f>Commandes!AW16*Config!$C21</f>
        <v>0</v>
      </c>
      <c r="AX36" s="241">
        <f>Commandes!AX16*Config!$C21</f>
        <v>0</v>
      </c>
      <c r="AY36" s="241">
        <f>Commandes!AY16*Config!$C21</f>
        <v>0</v>
      </c>
      <c r="AZ36" s="241">
        <f>Commandes!AZ16*Config!$C21</f>
        <v>0</v>
      </c>
      <c r="BA36" s="241">
        <f>Commandes!BA16*Config!$C21</f>
        <v>0</v>
      </c>
      <c r="BB36" s="241">
        <f>Commandes!BB16*Config!$C21</f>
        <v>0</v>
      </c>
      <c r="BC36" s="241">
        <f>Commandes!BC16*Config!$C21</f>
        <v>0</v>
      </c>
      <c r="BD36" s="241">
        <f>Commandes!BD16*Config!$C21</f>
        <v>0</v>
      </c>
      <c r="BE36" s="241">
        <f>Commandes!BE16*Config!$C21</f>
        <v>0</v>
      </c>
      <c r="BF36" s="241">
        <f>Commandes!BF16*Config!$C21</f>
        <v>0</v>
      </c>
      <c r="BG36" s="241">
        <f>Commandes!BG16*Config!$C21</f>
        <v>0</v>
      </c>
      <c r="BH36" s="241">
        <f>Commandes!BH16*Config!$C21</f>
        <v>0</v>
      </c>
      <c r="BI36" s="241">
        <f>Commandes!BI16*Config!$C21</f>
        <v>0</v>
      </c>
      <c r="BJ36" s="241">
        <f>Commandes!BJ16*Config!$C21</f>
        <v>0</v>
      </c>
      <c r="BK36" s="17"/>
    </row>
    <row r="37" ht="15.75" customHeight="1">
      <c r="A37" s="1"/>
      <c r="B37" s="125" t="str">
        <f>Config!$B$22</f>
        <v/>
      </c>
      <c r="C37" s="241">
        <f>Commandes!C17*Config!$C22</f>
        <v>0</v>
      </c>
      <c r="D37" s="241">
        <f>Commandes!D17*Config!$C22</f>
        <v>0</v>
      </c>
      <c r="E37" s="241">
        <f>Commandes!E17*Config!$C22</f>
        <v>0</v>
      </c>
      <c r="F37" s="241">
        <f>Commandes!F17*Config!$C22</f>
        <v>0</v>
      </c>
      <c r="G37" s="241">
        <f>Commandes!G17*Config!$C22</f>
        <v>0</v>
      </c>
      <c r="H37" s="241">
        <f>Commandes!H17*Config!$C22</f>
        <v>0</v>
      </c>
      <c r="I37" s="241">
        <f>Commandes!I17*Config!$C22</f>
        <v>0</v>
      </c>
      <c r="J37" s="241">
        <f>Commandes!J17*Config!$C22</f>
        <v>0</v>
      </c>
      <c r="K37" s="241">
        <f>Commandes!K17*Config!$C22</f>
        <v>0</v>
      </c>
      <c r="L37" s="241">
        <f>Commandes!L17*Config!$C22</f>
        <v>0</v>
      </c>
      <c r="M37" s="241">
        <f>Commandes!M17*Config!$C22</f>
        <v>0</v>
      </c>
      <c r="N37" s="241">
        <f>Commandes!N17*Config!$C22</f>
        <v>0</v>
      </c>
      <c r="O37" s="241">
        <f>Commandes!O17*Config!$C22</f>
        <v>0</v>
      </c>
      <c r="P37" s="241">
        <f>Commandes!P17*Config!$C22</f>
        <v>0</v>
      </c>
      <c r="Q37" s="241">
        <f>Commandes!Q17*Config!$C22</f>
        <v>0</v>
      </c>
      <c r="R37" s="241">
        <f>Commandes!R17*Config!$C22</f>
        <v>0</v>
      </c>
      <c r="S37" s="241">
        <f>Commandes!S17*Config!$C22</f>
        <v>0</v>
      </c>
      <c r="T37" s="241">
        <f>Commandes!T17*Config!$C22</f>
        <v>0</v>
      </c>
      <c r="U37" s="241">
        <f>Commandes!U17*Config!$C22</f>
        <v>0</v>
      </c>
      <c r="V37" s="241">
        <f>Commandes!V17*Config!$C22</f>
        <v>0</v>
      </c>
      <c r="W37" s="241">
        <f>Commandes!W17*Config!$C22</f>
        <v>0</v>
      </c>
      <c r="X37" s="241">
        <f>Commandes!X17*Config!$C22</f>
        <v>0</v>
      </c>
      <c r="Y37" s="241">
        <f>Commandes!Y17*Config!$C22</f>
        <v>0</v>
      </c>
      <c r="Z37" s="241">
        <f>Commandes!Z17*Config!$C22</f>
        <v>0</v>
      </c>
      <c r="AA37" s="241">
        <f>Commandes!AA17*Config!$C22</f>
        <v>0</v>
      </c>
      <c r="AB37" s="241">
        <f>Commandes!AB17*Config!$C22</f>
        <v>0</v>
      </c>
      <c r="AC37" s="241">
        <f>Commandes!AC17*Config!$C22</f>
        <v>0</v>
      </c>
      <c r="AD37" s="241">
        <f>Commandes!AD17*Config!$C22</f>
        <v>0</v>
      </c>
      <c r="AE37" s="241">
        <f>Commandes!AE17*Config!$C22</f>
        <v>0</v>
      </c>
      <c r="AF37" s="241">
        <f>Commandes!AF17*Config!$C22</f>
        <v>0</v>
      </c>
      <c r="AG37" s="241">
        <f>Commandes!AG17*Config!$C22</f>
        <v>0</v>
      </c>
      <c r="AH37" s="241">
        <f>Commandes!AH17*Config!$C22</f>
        <v>0</v>
      </c>
      <c r="AI37" s="241">
        <f>Commandes!AI17*Config!$C22</f>
        <v>0</v>
      </c>
      <c r="AJ37" s="241">
        <f>Commandes!AJ17*Config!$C22</f>
        <v>0</v>
      </c>
      <c r="AK37" s="241">
        <f>Commandes!AK17*Config!$C22</f>
        <v>0</v>
      </c>
      <c r="AL37" s="241">
        <f>Commandes!AL17*Config!$C22</f>
        <v>0</v>
      </c>
      <c r="AM37" s="241">
        <f>Commandes!AM17*Config!$C22</f>
        <v>0</v>
      </c>
      <c r="AN37" s="241">
        <f>Commandes!AN17*Config!$C22</f>
        <v>0</v>
      </c>
      <c r="AO37" s="241">
        <f>Commandes!AO17*Config!$C22</f>
        <v>0</v>
      </c>
      <c r="AP37" s="241">
        <f>Commandes!AP17*Config!$C22</f>
        <v>0</v>
      </c>
      <c r="AQ37" s="241">
        <f>Commandes!AQ17*Config!$C22</f>
        <v>0</v>
      </c>
      <c r="AR37" s="241">
        <f>Commandes!AR17*Config!$C22</f>
        <v>0</v>
      </c>
      <c r="AS37" s="241">
        <f>Commandes!AS17*Config!$C22</f>
        <v>0</v>
      </c>
      <c r="AT37" s="241">
        <f>Commandes!AT17*Config!$C22</f>
        <v>0</v>
      </c>
      <c r="AU37" s="241">
        <f>Commandes!AU17*Config!$C22</f>
        <v>0</v>
      </c>
      <c r="AV37" s="241">
        <f>Commandes!AV17*Config!$C22</f>
        <v>0</v>
      </c>
      <c r="AW37" s="241">
        <f>Commandes!AW17*Config!$C22</f>
        <v>0</v>
      </c>
      <c r="AX37" s="241">
        <f>Commandes!AX17*Config!$C22</f>
        <v>0</v>
      </c>
      <c r="AY37" s="241">
        <f>Commandes!AY17*Config!$C22</f>
        <v>0</v>
      </c>
      <c r="AZ37" s="241">
        <f>Commandes!AZ17*Config!$C22</f>
        <v>0</v>
      </c>
      <c r="BA37" s="241">
        <f>Commandes!BA17*Config!$C22</f>
        <v>0</v>
      </c>
      <c r="BB37" s="241">
        <f>Commandes!BB17*Config!$C22</f>
        <v>0</v>
      </c>
      <c r="BC37" s="241">
        <f>Commandes!BC17*Config!$C22</f>
        <v>0</v>
      </c>
      <c r="BD37" s="241">
        <f>Commandes!BD17*Config!$C22</f>
        <v>0</v>
      </c>
      <c r="BE37" s="241">
        <f>Commandes!BE17*Config!$C22</f>
        <v>0</v>
      </c>
      <c r="BF37" s="241">
        <f>Commandes!BF17*Config!$C22</f>
        <v>0</v>
      </c>
      <c r="BG37" s="241">
        <f>Commandes!BG17*Config!$C22</f>
        <v>0</v>
      </c>
      <c r="BH37" s="241">
        <f>Commandes!BH17*Config!$C22</f>
        <v>0</v>
      </c>
      <c r="BI37" s="241">
        <f>Commandes!BI17*Config!$C22</f>
        <v>0</v>
      </c>
      <c r="BJ37" s="241">
        <f>Commandes!BJ17*Config!$C22</f>
        <v>0</v>
      </c>
      <c r="BK37" s="17"/>
    </row>
    <row r="38" ht="15.75" customHeight="1">
      <c r="A38" s="1"/>
      <c r="B38" s="125" t="str">
        <f>Config!$B$23</f>
        <v/>
      </c>
      <c r="C38" s="241">
        <f>Commandes!C18*Config!$C23</f>
        <v>0</v>
      </c>
      <c r="D38" s="241">
        <f>Commandes!D18*Config!$C23</f>
        <v>0</v>
      </c>
      <c r="E38" s="241">
        <f>Commandes!E18*Config!$C23</f>
        <v>0</v>
      </c>
      <c r="F38" s="241">
        <f>Commandes!F18*Config!$C23</f>
        <v>0</v>
      </c>
      <c r="G38" s="241">
        <f>Commandes!G18*Config!$C23</f>
        <v>0</v>
      </c>
      <c r="H38" s="241">
        <f>Commandes!H18*Config!$C23</f>
        <v>0</v>
      </c>
      <c r="I38" s="241">
        <f>Commandes!I18*Config!$C23</f>
        <v>0</v>
      </c>
      <c r="J38" s="241">
        <f>Commandes!J18*Config!$C23</f>
        <v>0</v>
      </c>
      <c r="K38" s="241">
        <f>Commandes!K18*Config!$C23</f>
        <v>0</v>
      </c>
      <c r="L38" s="241">
        <f>Commandes!L18*Config!$C23</f>
        <v>0</v>
      </c>
      <c r="M38" s="241">
        <f>Commandes!M18*Config!$C23</f>
        <v>0</v>
      </c>
      <c r="N38" s="241">
        <f>Commandes!N18*Config!$C23</f>
        <v>0</v>
      </c>
      <c r="O38" s="241">
        <f>Commandes!O18*Config!$C23</f>
        <v>0</v>
      </c>
      <c r="P38" s="241">
        <f>Commandes!P18*Config!$C23</f>
        <v>0</v>
      </c>
      <c r="Q38" s="241">
        <f>Commandes!Q18*Config!$C23</f>
        <v>0</v>
      </c>
      <c r="R38" s="241">
        <f>Commandes!R18*Config!$C23</f>
        <v>0</v>
      </c>
      <c r="S38" s="241">
        <f>Commandes!S18*Config!$C23</f>
        <v>0</v>
      </c>
      <c r="T38" s="241">
        <f>Commandes!T18*Config!$C23</f>
        <v>0</v>
      </c>
      <c r="U38" s="241">
        <f>Commandes!U18*Config!$C23</f>
        <v>0</v>
      </c>
      <c r="V38" s="241">
        <f>Commandes!V18*Config!$C23</f>
        <v>0</v>
      </c>
      <c r="W38" s="241">
        <f>Commandes!W18*Config!$C23</f>
        <v>0</v>
      </c>
      <c r="X38" s="241">
        <f>Commandes!X18*Config!$C23</f>
        <v>0</v>
      </c>
      <c r="Y38" s="241">
        <f>Commandes!Y18*Config!$C23</f>
        <v>0</v>
      </c>
      <c r="Z38" s="241">
        <f>Commandes!Z18*Config!$C23</f>
        <v>0</v>
      </c>
      <c r="AA38" s="241">
        <f>Commandes!AA18*Config!$C23</f>
        <v>0</v>
      </c>
      <c r="AB38" s="241">
        <f>Commandes!AB18*Config!$C23</f>
        <v>0</v>
      </c>
      <c r="AC38" s="241">
        <f>Commandes!AC18*Config!$C23</f>
        <v>0</v>
      </c>
      <c r="AD38" s="241">
        <f>Commandes!AD18*Config!$C23</f>
        <v>0</v>
      </c>
      <c r="AE38" s="241">
        <f>Commandes!AE18*Config!$C23</f>
        <v>0</v>
      </c>
      <c r="AF38" s="241">
        <f>Commandes!AF18*Config!$C23</f>
        <v>0</v>
      </c>
      <c r="AG38" s="241">
        <f>Commandes!AG18*Config!$C23</f>
        <v>0</v>
      </c>
      <c r="AH38" s="241">
        <f>Commandes!AH18*Config!$C23</f>
        <v>0</v>
      </c>
      <c r="AI38" s="241">
        <f>Commandes!AI18*Config!$C23</f>
        <v>0</v>
      </c>
      <c r="AJ38" s="241">
        <f>Commandes!AJ18*Config!$C23</f>
        <v>0</v>
      </c>
      <c r="AK38" s="241">
        <f>Commandes!AK18*Config!$C23</f>
        <v>0</v>
      </c>
      <c r="AL38" s="241">
        <f>Commandes!AL18*Config!$C23</f>
        <v>0</v>
      </c>
      <c r="AM38" s="241">
        <f>Commandes!AM18*Config!$C23</f>
        <v>0</v>
      </c>
      <c r="AN38" s="241">
        <f>Commandes!AN18*Config!$C23</f>
        <v>0</v>
      </c>
      <c r="AO38" s="241">
        <f>Commandes!AO18*Config!$C23</f>
        <v>0</v>
      </c>
      <c r="AP38" s="241">
        <f>Commandes!AP18*Config!$C23</f>
        <v>0</v>
      </c>
      <c r="AQ38" s="241">
        <f>Commandes!AQ18*Config!$C23</f>
        <v>0</v>
      </c>
      <c r="AR38" s="241">
        <f>Commandes!AR18*Config!$C23</f>
        <v>0</v>
      </c>
      <c r="AS38" s="241">
        <f>Commandes!AS18*Config!$C23</f>
        <v>0</v>
      </c>
      <c r="AT38" s="241">
        <f>Commandes!AT18*Config!$C23</f>
        <v>0</v>
      </c>
      <c r="AU38" s="241">
        <f>Commandes!AU18*Config!$C23</f>
        <v>0</v>
      </c>
      <c r="AV38" s="241">
        <f>Commandes!AV18*Config!$C23</f>
        <v>0</v>
      </c>
      <c r="AW38" s="241">
        <f>Commandes!AW18*Config!$C23</f>
        <v>0</v>
      </c>
      <c r="AX38" s="241">
        <f>Commandes!AX18*Config!$C23</f>
        <v>0</v>
      </c>
      <c r="AY38" s="241">
        <f>Commandes!AY18*Config!$C23</f>
        <v>0</v>
      </c>
      <c r="AZ38" s="241">
        <f>Commandes!AZ18*Config!$C23</f>
        <v>0</v>
      </c>
      <c r="BA38" s="241">
        <f>Commandes!BA18*Config!$C23</f>
        <v>0</v>
      </c>
      <c r="BB38" s="241">
        <f>Commandes!BB18*Config!$C23</f>
        <v>0</v>
      </c>
      <c r="BC38" s="241">
        <f>Commandes!BC18*Config!$C23</f>
        <v>0</v>
      </c>
      <c r="BD38" s="241">
        <f>Commandes!BD18*Config!$C23</f>
        <v>0</v>
      </c>
      <c r="BE38" s="241">
        <f>Commandes!BE18*Config!$C23</f>
        <v>0</v>
      </c>
      <c r="BF38" s="241">
        <f>Commandes!BF18*Config!$C23</f>
        <v>0</v>
      </c>
      <c r="BG38" s="241">
        <f>Commandes!BG18*Config!$C23</f>
        <v>0</v>
      </c>
      <c r="BH38" s="241">
        <f>Commandes!BH18*Config!$C23</f>
        <v>0</v>
      </c>
      <c r="BI38" s="241">
        <f>Commandes!BI18*Config!$C23</f>
        <v>0</v>
      </c>
      <c r="BJ38" s="241">
        <f>Commandes!BJ18*Config!$C23</f>
        <v>0</v>
      </c>
      <c r="BK38" s="17"/>
    </row>
    <row r="39" ht="15.75" customHeight="1">
      <c r="A39" s="1"/>
      <c r="B39" s="125" t="str">
        <f>Config!$B$24</f>
        <v/>
      </c>
      <c r="C39" s="241">
        <f>Commandes!C19*Config!$C24</f>
        <v>0</v>
      </c>
      <c r="D39" s="241">
        <f>Commandes!D19*Config!$C24</f>
        <v>0</v>
      </c>
      <c r="E39" s="241">
        <f>Commandes!E19*Config!$C24</f>
        <v>0</v>
      </c>
      <c r="F39" s="241">
        <f>Commandes!F19*Config!$C24</f>
        <v>0</v>
      </c>
      <c r="G39" s="241">
        <f>Commandes!G19*Config!$C24</f>
        <v>0</v>
      </c>
      <c r="H39" s="241">
        <f>Commandes!H19*Config!$C24</f>
        <v>0</v>
      </c>
      <c r="I39" s="241">
        <f>Commandes!I19*Config!$C24</f>
        <v>0</v>
      </c>
      <c r="J39" s="241">
        <f>Commandes!J19*Config!$C24</f>
        <v>0</v>
      </c>
      <c r="K39" s="241">
        <f>Commandes!K19*Config!$C24</f>
        <v>0</v>
      </c>
      <c r="L39" s="241">
        <f>Commandes!L19*Config!$C24</f>
        <v>0</v>
      </c>
      <c r="M39" s="241">
        <f>Commandes!M19*Config!$C24</f>
        <v>0</v>
      </c>
      <c r="N39" s="241">
        <f>Commandes!N19*Config!$C24</f>
        <v>0</v>
      </c>
      <c r="O39" s="241">
        <f>Commandes!O19*Config!$C24</f>
        <v>0</v>
      </c>
      <c r="P39" s="241">
        <f>Commandes!P19*Config!$C24</f>
        <v>0</v>
      </c>
      <c r="Q39" s="241">
        <f>Commandes!Q19*Config!$C24</f>
        <v>0</v>
      </c>
      <c r="R39" s="241">
        <f>Commandes!R19*Config!$C24</f>
        <v>0</v>
      </c>
      <c r="S39" s="241">
        <f>Commandes!S19*Config!$C24</f>
        <v>0</v>
      </c>
      <c r="T39" s="241">
        <f>Commandes!T19*Config!$C24</f>
        <v>0</v>
      </c>
      <c r="U39" s="241">
        <f>Commandes!U19*Config!$C24</f>
        <v>0</v>
      </c>
      <c r="V39" s="241">
        <f>Commandes!V19*Config!$C24</f>
        <v>0</v>
      </c>
      <c r="W39" s="241">
        <f>Commandes!W19*Config!$C24</f>
        <v>0</v>
      </c>
      <c r="X39" s="241">
        <f>Commandes!X19*Config!$C24</f>
        <v>0</v>
      </c>
      <c r="Y39" s="241">
        <f>Commandes!Y19*Config!$C24</f>
        <v>0</v>
      </c>
      <c r="Z39" s="241">
        <f>Commandes!Z19*Config!$C24</f>
        <v>0</v>
      </c>
      <c r="AA39" s="241">
        <f>Commandes!AA19*Config!$C24</f>
        <v>0</v>
      </c>
      <c r="AB39" s="241">
        <f>Commandes!AB19*Config!$C24</f>
        <v>0</v>
      </c>
      <c r="AC39" s="241">
        <f>Commandes!AC19*Config!$C24</f>
        <v>0</v>
      </c>
      <c r="AD39" s="241">
        <f>Commandes!AD19*Config!$C24</f>
        <v>0</v>
      </c>
      <c r="AE39" s="241">
        <f>Commandes!AE19*Config!$C24</f>
        <v>0</v>
      </c>
      <c r="AF39" s="241">
        <f>Commandes!AF19*Config!$C24</f>
        <v>0</v>
      </c>
      <c r="AG39" s="241">
        <f>Commandes!AG19*Config!$C24</f>
        <v>0</v>
      </c>
      <c r="AH39" s="241">
        <f>Commandes!AH19*Config!$C24</f>
        <v>0</v>
      </c>
      <c r="AI39" s="241">
        <f>Commandes!AI19*Config!$C24</f>
        <v>0</v>
      </c>
      <c r="AJ39" s="241">
        <f>Commandes!AJ19*Config!$C24</f>
        <v>0</v>
      </c>
      <c r="AK39" s="241">
        <f>Commandes!AK19*Config!$C24</f>
        <v>0</v>
      </c>
      <c r="AL39" s="241">
        <f>Commandes!AL19*Config!$C24</f>
        <v>0</v>
      </c>
      <c r="AM39" s="241">
        <f>Commandes!AM19*Config!$C24</f>
        <v>0</v>
      </c>
      <c r="AN39" s="241">
        <f>Commandes!AN19*Config!$C24</f>
        <v>0</v>
      </c>
      <c r="AO39" s="241">
        <f>Commandes!AO19*Config!$C24</f>
        <v>0</v>
      </c>
      <c r="AP39" s="241">
        <f>Commandes!AP19*Config!$C24</f>
        <v>0</v>
      </c>
      <c r="AQ39" s="241">
        <f>Commandes!AQ19*Config!$C24</f>
        <v>0</v>
      </c>
      <c r="AR39" s="241">
        <f>Commandes!AR19*Config!$C24</f>
        <v>0</v>
      </c>
      <c r="AS39" s="241">
        <f>Commandes!AS19*Config!$C24</f>
        <v>0</v>
      </c>
      <c r="AT39" s="241">
        <f>Commandes!AT19*Config!$C24</f>
        <v>0</v>
      </c>
      <c r="AU39" s="241">
        <f>Commandes!AU19*Config!$C24</f>
        <v>0</v>
      </c>
      <c r="AV39" s="241">
        <f>Commandes!AV19*Config!$C24</f>
        <v>0</v>
      </c>
      <c r="AW39" s="241">
        <f>Commandes!AW19*Config!$C24</f>
        <v>0</v>
      </c>
      <c r="AX39" s="241">
        <f>Commandes!AX19*Config!$C24</f>
        <v>0</v>
      </c>
      <c r="AY39" s="241">
        <f>Commandes!AY19*Config!$C24</f>
        <v>0</v>
      </c>
      <c r="AZ39" s="241">
        <f>Commandes!AZ19*Config!$C24</f>
        <v>0</v>
      </c>
      <c r="BA39" s="241">
        <f>Commandes!BA19*Config!$C24</f>
        <v>0</v>
      </c>
      <c r="BB39" s="241">
        <f>Commandes!BB19*Config!$C24</f>
        <v>0</v>
      </c>
      <c r="BC39" s="241">
        <f>Commandes!BC19*Config!$C24</f>
        <v>0</v>
      </c>
      <c r="BD39" s="241">
        <f>Commandes!BD19*Config!$C24</f>
        <v>0</v>
      </c>
      <c r="BE39" s="241">
        <f>Commandes!BE19*Config!$C24</f>
        <v>0</v>
      </c>
      <c r="BF39" s="241">
        <f>Commandes!BF19*Config!$C24</f>
        <v>0</v>
      </c>
      <c r="BG39" s="241">
        <f>Commandes!BG19*Config!$C24</f>
        <v>0</v>
      </c>
      <c r="BH39" s="241">
        <f>Commandes!BH19*Config!$C24</f>
        <v>0</v>
      </c>
      <c r="BI39" s="241">
        <f>Commandes!BI19*Config!$C24</f>
        <v>0</v>
      </c>
      <c r="BJ39" s="241">
        <f>Commandes!BJ19*Config!$C24</f>
        <v>0</v>
      </c>
      <c r="BK39" s="17"/>
    </row>
    <row r="40" ht="15.75" customHeight="1">
      <c r="A40" s="1"/>
      <c r="B40" s="125" t="str">
        <f>Config!$B$25</f>
        <v/>
      </c>
      <c r="C40" s="241">
        <f>Commandes!C20*Config!$C25</f>
        <v>0</v>
      </c>
      <c r="D40" s="241">
        <f>Commandes!D20*Config!$C25</f>
        <v>0</v>
      </c>
      <c r="E40" s="241">
        <f>Commandes!E20*Config!$C25</f>
        <v>0</v>
      </c>
      <c r="F40" s="241">
        <f>Commandes!F20*Config!$C25</f>
        <v>0</v>
      </c>
      <c r="G40" s="241">
        <f>Commandes!G20*Config!$C25</f>
        <v>0</v>
      </c>
      <c r="H40" s="241">
        <f>Commandes!H20*Config!$C25</f>
        <v>0</v>
      </c>
      <c r="I40" s="241">
        <f>Commandes!I20*Config!$C25</f>
        <v>0</v>
      </c>
      <c r="J40" s="241">
        <f>Commandes!J20*Config!$C25</f>
        <v>0</v>
      </c>
      <c r="K40" s="241">
        <f>Commandes!K20*Config!$C25</f>
        <v>0</v>
      </c>
      <c r="L40" s="241">
        <f>Commandes!L20*Config!$C25</f>
        <v>0</v>
      </c>
      <c r="M40" s="241">
        <f>Commandes!M20*Config!$C25</f>
        <v>0</v>
      </c>
      <c r="N40" s="241">
        <f>Commandes!N20*Config!$C25</f>
        <v>0</v>
      </c>
      <c r="O40" s="241">
        <f>Commandes!O20*Config!$C25</f>
        <v>0</v>
      </c>
      <c r="P40" s="241">
        <f>Commandes!P20*Config!$C25</f>
        <v>0</v>
      </c>
      <c r="Q40" s="241">
        <f>Commandes!Q20*Config!$C25</f>
        <v>0</v>
      </c>
      <c r="R40" s="241">
        <f>Commandes!R20*Config!$C25</f>
        <v>0</v>
      </c>
      <c r="S40" s="241">
        <f>Commandes!S20*Config!$C25</f>
        <v>0</v>
      </c>
      <c r="T40" s="241">
        <f>Commandes!T20*Config!$C25</f>
        <v>0</v>
      </c>
      <c r="U40" s="241">
        <f>Commandes!U20*Config!$C25</f>
        <v>0</v>
      </c>
      <c r="V40" s="241">
        <f>Commandes!V20*Config!$C25</f>
        <v>0</v>
      </c>
      <c r="W40" s="241">
        <f>Commandes!W20*Config!$C25</f>
        <v>0</v>
      </c>
      <c r="X40" s="241">
        <f>Commandes!X20*Config!$C25</f>
        <v>0</v>
      </c>
      <c r="Y40" s="241">
        <f>Commandes!Y20*Config!$C25</f>
        <v>0</v>
      </c>
      <c r="Z40" s="241">
        <f>Commandes!Z20*Config!$C25</f>
        <v>0</v>
      </c>
      <c r="AA40" s="241">
        <f>Commandes!AA20*Config!$C25</f>
        <v>0</v>
      </c>
      <c r="AB40" s="241">
        <f>Commandes!AB20*Config!$C25</f>
        <v>0</v>
      </c>
      <c r="AC40" s="241">
        <f>Commandes!AC20*Config!$C25</f>
        <v>0</v>
      </c>
      <c r="AD40" s="241">
        <f>Commandes!AD20*Config!$C25</f>
        <v>0</v>
      </c>
      <c r="AE40" s="241">
        <f>Commandes!AE20*Config!$C25</f>
        <v>0</v>
      </c>
      <c r="AF40" s="241">
        <f>Commandes!AF20*Config!$C25</f>
        <v>0</v>
      </c>
      <c r="AG40" s="241">
        <f>Commandes!AG20*Config!$C25</f>
        <v>0</v>
      </c>
      <c r="AH40" s="241">
        <f>Commandes!AH20*Config!$C25</f>
        <v>0</v>
      </c>
      <c r="AI40" s="241">
        <f>Commandes!AI20*Config!$C25</f>
        <v>0</v>
      </c>
      <c r="AJ40" s="241">
        <f>Commandes!AJ20*Config!$C25</f>
        <v>0</v>
      </c>
      <c r="AK40" s="241">
        <f>Commandes!AK20*Config!$C25</f>
        <v>0</v>
      </c>
      <c r="AL40" s="241">
        <f>Commandes!AL20*Config!$C25</f>
        <v>0</v>
      </c>
      <c r="AM40" s="241">
        <f>Commandes!AM20*Config!$C25</f>
        <v>0</v>
      </c>
      <c r="AN40" s="241">
        <f>Commandes!AN20*Config!$C25</f>
        <v>0</v>
      </c>
      <c r="AO40" s="241">
        <f>Commandes!AO20*Config!$C25</f>
        <v>0</v>
      </c>
      <c r="AP40" s="241">
        <f>Commandes!AP20*Config!$C25</f>
        <v>0</v>
      </c>
      <c r="AQ40" s="241">
        <f>Commandes!AQ20*Config!$C25</f>
        <v>0</v>
      </c>
      <c r="AR40" s="241">
        <f>Commandes!AR20*Config!$C25</f>
        <v>0</v>
      </c>
      <c r="AS40" s="241">
        <f>Commandes!AS20*Config!$C25</f>
        <v>0</v>
      </c>
      <c r="AT40" s="241">
        <f>Commandes!AT20*Config!$C25</f>
        <v>0</v>
      </c>
      <c r="AU40" s="241">
        <f>Commandes!AU20*Config!$C25</f>
        <v>0</v>
      </c>
      <c r="AV40" s="241">
        <f>Commandes!AV20*Config!$C25</f>
        <v>0</v>
      </c>
      <c r="AW40" s="241">
        <f>Commandes!AW20*Config!$C25</f>
        <v>0</v>
      </c>
      <c r="AX40" s="241">
        <f>Commandes!AX20*Config!$C25</f>
        <v>0</v>
      </c>
      <c r="AY40" s="241">
        <f>Commandes!AY20*Config!$C25</f>
        <v>0</v>
      </c>
      <c r="AZ40" s="241">
        <f>Commandes!AZ20*Config!$C25</f>
        <v>0</v>
      </c>
      <c r="BA40" s="241">
        <f>Commandes!BA20*Config!$C25</f>
        <v>0</v>
      </c>
      <c r="BB40" s="241">
        <f>Commandes!BB20*Config!$C25</f>
        <v>0</v>
      </c>
      <c r="BC40" s="241">
        <f>Commandes!BC20*Config!$C25</f>
        <v>0</v>
      </c>
      <c r="BD40" s="241">
        <f>Commandes!BD20*Config!$C25</f>
        <v>0</v>
      </c>
      <c r="BE40" s="241">
        <f>Commandes!BE20*Config!$C25</f>
        <v>0</v>
      </c>
      <c r="BF40" s="241">
        <f>Commandes!BF20*Config!$C25</f>
        <v>0</v>
      </c>
      <c r="BG40" s="241">
        <f>Commandes!BG20*Config!$C25</f>
        <v>0</v>
      </c>
      <c r="BH40" s="241">
        <f>Commandes!BH20*Config!$C25</f>
        <v>0</v>
      </c>
      <c r="BI40" s="241">
        <f>Commandes!BI20*Config!$C25</f>
        <v>0</v>
      </c>
      <c r="BJ40" s="241">
        <f>Commandes!BJ20*Config!$C25</f>
        <v>0</v>
      </c>
      <c r="BK40" s="17"/>
    </row>
    <row r="41" ht="15.75" customHeight="1">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row>
    <row r="42" ht="15.75" customHeight="1">
      <c r="B42" s="139" t="s">
        <v>91</v>
      </c>
      <c r="C42" s="241">
        <f t="shared" ref="C42:BJ42" si="9">SUM(C29:C40)</f>
        <v>0</v>
      </c>
      <c r="D42" s="241">
        <f t="shared" si="9"/>
        <v>0</v>
      </c>
      <c r="E42" s="241">
        <f t="shared" si="9"/>
        <v>1700000</v>
      </c>
      <c r="F42" s="241">
        <f t="shared" si="9"/>
        <v>3250000</v>
      </c>
      <c r="G42" s="241">
        <f t="shared" si="9"/>
        <v>6125000</v>
      </c>
      <c r="H42" s="241">
        <f t="shared" si="9"/>
        <v>21200000</v>
      </c>
      <c r="I42" s="241">
        <f t="shared" si="9"/>
        <v>28850000</v>
      </c>
      <c r="J42" s="241">
        <f t="shared" si="9"/>
        <v>34015000</v>
      </c>
      <c r="K42" s="241">
        <f t="shared" si="9"/>
        <v>39196500</v>
      </c>
      <c r="L42" s="241">
        <f t="shared" si="9"/>
        <v>39396150</v>
      </c>
      <c r="M42" s="241">
        <f t="shared" si="9"/>
        <v>47115765</v>
      </c>
      <c r="N42" s="241">
        <f t="shared" si="9"/>
        <v>47357341.5</v>
      </c>
      <c r="O42" s="241">
        <f t="shared" si="9"/>
        <v>63723075.65</v>
      </c>
      <c r="P42" s="241">
        <f t="shared" si="9"/>
        <v>69453844.56</v>
      </c>
      <c r="Q42" s="241">
        <f t="shared" si="9"/>
        <v>77867305.7</v>
      </c>
      <c r="R42" s="241">
        <f t="shared" si="9"/>
        <v>81509132.13</v>
      </c>
      <c r="S42" s="241">
        <f t="shared" si="9"/>
        <v>85436415.16</v>
      </c>
      <c r="T42" s="241">
        <f t="shared" si="9"/>
        <v>92220518.95</v>
      </c>
      <c r="U42" s="241">
        <f t="shared" si="9"/>
        <v>96950648.69</v>
      </c>
      <c r="V42" s="241">
        <f t="shared" si="9"/>
        <v>104738310.9</v>
      </c>
      <c r="W42" s="241">
        <f t="shared" si="9"/>
        <v>113222888.6</v>
      </c>
      <c r="X42" s="241">
        <f t="shared" si="9"/>
        <v>120078610.7</v>
      </c>
      <c r="Y42" s="241">
        <f t="shared" si="9"/>
        <v>128023263.4</v>
      </c>
      <c r="Z42" s="241">
        <f t="shared" si="9"/>
        <v>138579079.3</v>
      </c>
      <c r="AA42" s="241">
        <f t="shared" si="9"/>
        <v>158036349.1</v>
      </c>
      <c r="AB42" s="241">
        <f t="shared" si="9"/>
        <v>171170436.3</v>
      </c>
      <c r="AC42" s="241">
        <f t="shared" si="9"/>
        <v>184463045.4</v>
      </c>
      <c r="AD42" s="241">
        <f t="shared" si="9"/>
        <v>201078806.8</v>
      </c>
      <c r="AE42" s="241">
        <f t="shared" si="9"/>
        <v>221848508.5</v>
      </c>
      <c r="AF42" s="241">
        <f t="shared" si="9"/>
        <v>247810635.6</v>
      </c>
      <c r="AG42" s="241">
        <f t="shared" si="9"/>
        <v>280263294.5</v>
      </c>
      <c r="AH42" s="241">
        <f t="shared" si="9"/>
        <v>320829118.1</v>
      </c>
      <c r="AI42" s="241">
        <f t="shared" si="9"/>
        <v>371536397.6</v>
      </c>
      <c r="AJ42" s="241">
        <f t="shared" si="9"/>
        <v>434920497</v>
      </c>
      <c r="AK42" s="241">
        <f t="shared" si="9"/>
        <v>514150621.3</v>
      </c>
      <c r="AL42" s="241">
        <f t="shared" si="9"/>
        <v>268000000</v>
      </c>
      <c r="AM42" s="241">
        <f t="shared" si="9"/>
        <v>373000000</v>
      </c>
      <c r="AN42" s="241">
        <f t="shared" si="9"/>
        <v>373000000</v>
      </c>
      <c r="AO42" s="241">
        <f t="shared" si="9"/>
        <v>373000000</v>
      </c>
      <c r="AP42" s="241">
        <f t="shared" si="9"/>
        <v>418000000</v>
      </c>
      <c r="AQ42" s="241">
        <f t="shared" si="9"/>
        <v>418000000</v>
      </c>
      <c r="AR42" s="241">
        <f t="shared" si="9"/>
        <v>418000000</v>
      </c>
      <c r="AS42" s="241">
        <f t="shared" si="9"/>
        <v>523000000</v>
      </c>
      <c r="AT42" s="241">
        <f t="shared" si="9"/>
        <v>523000000</v>
      </c>
      <c r="AU42" s="241">
        <f t="shared" si="9"/>
        <v>523000000</v>
      </c>
      <c r="AV42" s="241">
        <f t="shared" si="9"/>
        <v>568000000</v>
      </c>
      <c r="AW42" s="241">
        <f t="shared" si="9"/>
        <v>568000000</v>
      </c>
      <c r="AX42" s="241">
        <f t="shared" si="9"/>
        <v>568000000</v>
      </c>
      <c r="AY42" s="241">
        <f t="shared" si="9"/>
        <v>768000000</v>
      </c>
      <c r="AZ42" s="241">
        <f t="shared" si="9"/>
        <v>768000000</v>
      </c>
      <c r="BA42" s="241">
        <f t="shared" si="9"/>
        <v>768000000</v>
      </c>
      <c r="BB42" s="241">
        <f t="shared" si="9"/>
        <v>768000000</v>
      </c>
      <c r="BC42" s="241">
        <f t="shared" si="9"/>
        <v>768000000</v>
      </c>
      <c r="BD42" s="241">
        <f t="shared" si="9"/>
        <v>768000000</v>
      </c>
      <c r="BE42" s="241">
        <f t="shared" si="9"/>
        <v>968000000</v>
      </c>
      <c r="BF42" s="241">
        <f t="shared" si="9"/>
        <v>968000000</v>
      </c>
      <c r="BG42" s="241">
        <f t="shared" si="9"/>
        <v>968000000</v>
      </c>
      <c r="BH42" s="241">
        <f t="shared" si="9"/>
        <v>968000000</v>
      </c>
      <c r="BI42" s="241">
        <f t="shared" si="9"/>
        <v>968000000</v>
      </c>
      <c r="BJ42" s="241">
        <f t="shared" si="9"/>
        <v>968000000</v>
      </c>
      <c r="BK42" s="17"/>
    </row>
    <row r="43" ht="15.75" customHeight="1">
      <c r="B43" s="139" t="s">
        <v>95</v>
      </c>
      <c r="C43" s="241">
        <f>C42</f>
        <v>0</v>
      </c>
      <c r="D43" s="241">
        <f t="shared" ref="D43:N43" si="10">C43+D42</f>
        <v>0</v>
      </c>
      <c r="E43" s="241">
        <f t="shared" si="10"/>
        <v>1700000</v>
      </c>
      <c r="F43" s="241">
        <f t="shared" si="10"/>
        <v>4950000</v>
      </c>
      <c r="G43" s="241">
        <f t="shared" si="10"/>
        <v>11075000</v>
      </c>
      <c r="H43" s="241">
        <f t="shared" si="10"/>
        <v>32275000</v>
      </c>
      <c r="I43" s="241">
        <f t="shared" si="10"/>
        <v>61125000</v>
      </c>
      <c r="J43" s="241">
        <f t="shared" si="10"/>
        <v>95140000</v>
      </c>
      <c r="K43" s="241">
        <f t="shared" si="10"/>
        <v>134336500</v>
      </c>
      <c r="L43" s="241">
        <f t="shared" si="10"/>
        <v>173732650</v>
      </c>
      <c r="M43" s="241">
        <f t="shared" si="10"/>
        <v>220848415</v>
      </c>
      <c r="N43" s="245">
        <f t="shared" si="10"/>
        <v>268205756.5</v>
      </c>
      <c r="O43" s="241">
        <f>O42</f>
        <v>63723075.65</v>
      </c>
      <c r="P43" s="241">
        <f t="shared" ref="P43:Z43" si="11">O43+P42</f>
        <v>133176920.2</v>
      </c>
      <c r="Q43" s="241">
        <f t="shared" si="11"/>
        <v>211044225.9</v>
      </c>
      <c r="R43" s="241">
        <f t="shared" si="11"/>
        <v>292553358</v>
      </c>
      <c r="S43" s="241">
        <f t="shared" si="11"/>
        <v>377989773.2</v>
      </c>
      <c r="T43" s="241">
        <f t="shared" si="11"/>
        <v>470210292.2</v>
      </c>
      <c r="U43" s="241">
        <f t="shared" si="11"/>
        <v>567160940.8</v>
      </c>
      <c r="V43" s="241">
        <f t="shared" si="11"/>
        <v>671899251.7</v>
      </c>
      <c r="W43" s="241">
        <f t="shared" si="11"/>
        <v>785122140.3</v>
      </c>
      <c r="X43" s="241">
        <f t="shared" si="11"/>
        <v>905200751</v>
      </c>
      <c r="Y43" s="241">
        <f t="shared" si="11"/>
        <v>1033224014</v>
      </c>
      <c r="Z43" s="245">
        <f t="shared" si="11"/>
        <v>1171803094</v>
      </c>
      <c r="AA43" s="241">
        <f>AA42</f>
        <v>158036349.1</v>
      </c>
      <c r="AB43" s="241">
        <f t="shared" ref="AB43:AL43" si="12">AA43+AB42</f>
        <v>329206785.4</v>
      </c>
      <c r="AC43" s="241">
        <f t="shared" si="12"/>
        <v>513669830.8</v>
      </c>
      <c r="AD43" s="241">
        <f t="shared" si="12"/>
        <v>714748637.6</v>
      </c>
      <c r="AE43" s="241">
        <f t="shared" si="12"/>
        <v>936597146</v>
      </c>
      <c r="AF43" s="241">
        <f t="shared" si="12"/>
        <v>1184407782</v>
      </c>
      <c r="AG43" s="241">
        <f t="shared" si="12"/>
        <v>1464671076</v>
      </c>
      <c r="AH43" s="241">
        <f t="shared" si="12"/>
        <v>1785500194</v>
      </c>
      <c r="AI43" s="241">
        <f t="shared" si="12"/>
        <v>2157036592</v>
      </c>
      <c r="AJ43" s="241">
        <f t="shared" si="12"/>
        <v>2591957089</v>
      </c>
      <c r="AK43" s="241">
        <f t="shared" si="12"/>
        <v>3106107710</v>
      </c>
      <c r="AL43" s="245">
        <f t="shared" si="12"/>
        <v>3374107710</v>
      </c>
      <c r="AM43" s="241">
        <f>AM42</f>
        <v>373000000</v>
      </c>
      <c r="AN43" s="241">
        <f t="shared" ref="AN43:AX43" si="13">AM43+AN42</f>
        <v>746000000</v>
      </c>
      <c r="AO43" s="241">
        <f t="shared" si="13"/>
        <v>1119000000</v>
      </c>
      <c r="AP43" s="241">
        <f t="shared" si="13"/>
        <v>1537000000</v>
      </c>
      <c r="AQ43" s="241">
        <f t="shared" si="13"/>
        <v>1955000000</v>
      </c>
      <c r="AR43" s="241">
        <f t="shared" si="13"/>
        <v>2373000000</v>
      </c>
      <c r="AS43" s="241">
        <f t="shared" si="13"/>
        <v>2896000000</v>
      </c>
      <c r="AT43" s="241">
        <f t="shared" si="13"/>
        <v>3419000000</v>
      </c>
      <c r="AU43" s="241">
        <f t="shared" si="13"/>
        <v>3942000000</v>
      </c>
      <c r="AV43" s="241">
        <f t="shared" si="13"/>
        <v>4510000000</v>
      </c>
      <c r="AW43" s="241">
        <f t="shared" si="13"/>
        <v>5078000000</v>
      </c>
      <c r="AX43" s="245">
        <f t="shared" si="13"/>
        <v>5646000000</v>
      </c>
      <c r="AY43" s="241">
        <f>AY42</f>
        <v>768000000</v>
      </c>
      <c r="AZ43" s="241">
        <f t="shared" ref="AZ43:BJ43" si="14">AY43+AZ42</f>
        <v>1536000000</v>
      </c>
      <c r="BA43" s="241">
        <f t="shared" si="14"/>
        <v>2304000000</v>
      </c>
      <c r="BB43" s="241">
        <f t="shared" si="14"/>
        <v>3072000000</v>
      </c>
      <c r="BC43" s="241">
        <f t="shared" si="14"/>
        <v>3840000000</v>
      </c>
      <c r="BD43" s="241">
        <f t="shared" si="14"/>
        <v>4608000000</v>
      </c>
      <c r="BE43" s="241">
        <f t="shared" si="14"/>
        <v>5576000000</v>
      </c>
      <c r="BF43" s="241">
        <f t="shared" si="14"/>
        <v>6544000000</v>
      </c>
      <c r="BG43" s="241">
        <f t="shared" si="14"/>
        <v>7512000000</v>
      </c>
      <c r="BH43" s="241">
        <f t="shared" si="14"/>
        <v>8480000000</v>
      </c>
      <c r="BI43" s="241">
        <f t="shared" si="14"/>
        <v>9448000000</v>
      </c>
      <c r="BJ43" s="245">
        <f t="shared" si="14"/>
        <v>10416000000</v>
      </c>
      <c r="BK43" s="17"/>
    </row>
    <row r="44" ht="15.75" customHeight="1">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row>
    <row r="45" ht="15.75" customHeight="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row>
    <row r="46" ht="15.75" customHeight="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row>
    <row r="47" ht="15.75" customHeight="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row>
    <row r="48" ht="15.75" customHeight="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row>
    <row r="49" ht="15.7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ht="15.75" customHeigh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ht="15.75" customHeight="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ht="15.75" customHeight="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ht="15.75" customHeight="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ht="15.75" customHeight="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ht="15.75" customHeight="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ht="15.75" customHeigh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ht="15.75" customHeight="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ht="15.75" customHeight="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ht="15.75" customHeight="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ht="15.75"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ht="15.75"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ht="15.75" customHeight="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ht="15.75" customHeight="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ht="15.75" customHeight="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ht="15.75" customHeight="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ht="15.75" customHeight="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ht="15.75" customHeight="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ht="15.75" customHeight="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ht="15.75" customHeight="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ht="15.75" customHeight="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ht="15.75" customHeight="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ht="15.75" customHeight="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ht="15.75" customHeight="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ht="15.75" customHeight="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ht="15.75" customHeight="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ht="15.75" customHeight="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ht="15.75" customHeight="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ht="15.75" customHeight="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row>
    <row r="79" ht="15.75" customHeight="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row>
    <row r="80" ht="15.75" customHeight="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ht="15.75" customHeight="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ht="15.75" customHeight="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ht="15.75" customHeight="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ht="15.75" customHeight="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ht="15.75" customHeight="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ht="15.75" customHeight="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ht="15.75" customHeight="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ht="15.75" customHeight="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ht="15.75" customHeight="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row>
    <row r="90" ht="15.75" customHeight="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row>
    <row r="91" ht="15.75" customHeight="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ht="15.75" customHeight="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3" ht="15.75" customHeight="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ht="15.75" customHeight="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ht="15.75" customHeight="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ht="15.75" customHeight="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ht="15.75" customHeight="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ht="15.75" customHeight="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ht="15.75" customHeight="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ht="15.75" customHeight="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ht="15.75" customHeight="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ht="15.75" customHeight="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ht="15.75" customHeight="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ht="15.75" customHeight="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ht="15.75" customHeight="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ht="15.75" customHeight="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ht="15.75" customHeight="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ht="15.75" customHeight="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ht="15.75" customHeight="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row r="110" ht="15.75" customHeight="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row>
    <row r="111" ht="15.75" customHeight="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row>
    <row r="112" ht="15.75" customHeight="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row>
    <row r="113" ht="15.75" customHeight="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row>
    <row r="114" ht="15.75" customHeight="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row>
    <row r="115" ht="15.75" customHeight="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row>
    <row r="116" ht="15.75" customHeight="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row>
    <row r="117" ht="15.75" customHeight="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row>
    <row r="118" ht="15.75" customHeight="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row>
    <row r="119" ht="15.75" customHeight="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row>
    <row r="120" ht="15.75" customHeight="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row>
    <row r="121" ht="15.75"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row>
    <row r="122" ht="15.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row>
    <row r="123" ht="15.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row>
    <row r="124" ht="15.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row>
    <row r="125" ht="15.7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row>
    <row r="126" ht="15.7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row>
    <row r="127" ht="15.75" customHeight="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row>
    <row r="128" ht="15.75" customHeight="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row>
    <row r="129" ht="15.75" customHeight="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row>
    <row r="130" ht="15.7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row>
    <row r="131" ht="15.7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row>
    <row r="132" ht="15.7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row>
    <row r="133" ht="15.7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row>
    <row r="134" ht="15.7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row>
    <row r="135" ht="15.75" customHeight="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row>
    <row r="136" ht="15.7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row>
    <row r="137" ht="15.7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row>
    <row r="138" ht="15.7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row>
    <row r="139" ht="15.7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row>
    <row r="140" ht="15.7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row>
    <row r="141" ht="15.7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row>
    <row r="142" ht="15.7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row>
    <row r="143" ht="15.7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row>
    <row r="144" ht="15.7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row>
    <row r="145" ht="15.7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row>
    <row r="146" ht="15.7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row>
    <row r="147" ht="15.7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row>
    <row r="148" ht="15.7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row>
    <row r="149" ht="15.7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row>
    <row r="150" ht="15.7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row>
    <row r="151" ht="15.7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row>
    <row r="152" ht="15.7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row>
    <row r="153" ht="15.7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row>
    <row r="154" ht="15.7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row>
    <row r="155" ht="15.7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row>
    <row r="156" ht="15.7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row>
    <row r="157" ht="15.7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row>
    <row r="158" ht="15.7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row>
    <row r="159" ht="15.7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row>
    <row r="160" ht="15.7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row>
    <row r="161" ht="15.7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row>
    <row r="162" ht="15.7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row>
    <row r="163" ht="15.7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row>
    <row r="164" ht="15.7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row>
    <row r="165" ht="15.7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row>
    <row r="166" ht="15.7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row>
    <row r="167" ht="15.7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row>
    <row r="168" ht="15.7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row>
    <row r="169" ht="15.7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row>
    <row r="170" ht="15.7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row>
    <row r="171" ht="15.7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row>
    <row r="172" ht="15.7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row>
    <row r="173" ht="15.7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row>
    <row r="174" ht="15.7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row>
    <row r="175" ht="15.7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row>
    <row r="176" ht="15.7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row>
    <row r="177" ht="15.7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row>
    <row r="178" ht="15.7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row>
    <row r="179" ht="15.7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row>
    <row r="180" ht="15.7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row>
    <row r="181" ht="15.7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row>
    <row r="182" ht="15.7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row>
    <row r="183" ht="15.7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row>
    <row r="184" ht="15.7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row>
    <row r="185" ht="15.7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row>
    <row r="186" ht="15.7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row>
    <row r="187" ht="15.7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row>
    <row r="188" ht="15.7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row>
    <row r="189" ht="15.7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row>
    <row r="190" ht="15.7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row>
    <row r="191" ht="15.7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row>
    <row r="192" ht="15.7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row>
    <row r="193" ht="15.7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row>
    <row r="194" ht="15.7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row>
    <row r="195" ht="15.7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row>
    <row r="196" ht="15.7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row>
    <row r="197" ht="15.7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row>
    <row r="198" ht="15.7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row>
    <row r="199" ht="15.7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row>
    <row r="200" ht="15.7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row>
    <row r="201" ht="15.7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row>
    <row r="202" ht="15.7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row>
    <row r="203" ht="15.7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row>
    <row r="204" ht="15.7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row>
    <row r="205" ht="15.7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row>
    <row r="206" ht="15.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row>
    <row r="207" ht="15.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row>
    <row r="208" ht="15.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row>
    <row r="209" ht="15.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row>
    <row r="210" ht="15.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row>
    <row r="211" ht="15.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row>
    <row r="212" ht="15.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row>
    <row r="213" ht="15.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row>
    <row r="214" ht="15.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row>
    <row r="215" ht="15.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row>
    <row r="216" ht="15.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row>
    <row r="217" ht="15.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row>
    <row r="218" ht="15.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row>
    <row r="219" ht="15.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row>
    <row r="220" ht="15.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row>
    <row r="221" ht="15.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row>
    <row r="222" ht="15.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row>
    <row r="223" ht="15.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row>
    <row r="224" ht="15.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row>
    <row r="225" ht="15.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row>
    <row r="226" ht="15.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row>
    <row r="227" ht="15.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row>
    <row r="228" ht="15.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row>
    <row r="229" ht="15.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row>
    <row r="230" ht="15.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row>
    <row r="231" ht="15.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row>
    <row r="232" ht="15.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row>
    <row r="233" ht="15.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row>
    <row r="234" ht="15.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row>
    <row r="235" ht="15.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row>
    <row r="236" ht="15.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row>
    <row r="237" ht="15.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row>
    <row r="238" ht="15.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row>
    <row r="239" ht="15.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row>
    <row r="240" ht="15.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row>
    <row r="241" ht="15.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row>
    <row r="242" ht="15.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row>
    <row r="243" ht="15.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row>
    <row r="244" ht="15.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row>
    <row r="245" ht="15.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row>
    <row r="246" ht="15.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row>
    <row r="247" ht="15.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row>
    <row r="248" ht="15.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row>
    <row r="249" ht="15.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row>
    <row r="250" ht="15.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row>
    <row r="251" ht="15.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row>
    <row r="252" ht="15.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row>
    <row r="253" ht="15.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row>
    <row r="254" ht="15.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row>
    <row r="255" ht="15.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row>
    <row r="256" ht="15.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row>
    <row r="257" ht="15.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row>
    <row r="258" ht="15.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row>
    <row r="259" ht="15.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row>
    <row r="260" ht="15.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row>
    <row r="261" ht="15.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row>
    <row r="262" ht="15.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row>
    <row r="263" ht="15.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row>
    <row r="264" ht="15.7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row>
    <row r="265" ht="15.7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row>
    <row r="266" ht="15.7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row>
    <row r="267" ht="15.7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row>
    <row r="268" ht="15.7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row>
    <row r="269" ht="15.7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row>
    <row r="270" ht="15.7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row>
    <row r="271" ht="15.7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row>
    <row r="272" ht="15.7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row>
    <row r="273" ht="15.7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row>
    <row r="274" ht="15.7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row>
    <row r="275" ht="15.7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row>
    <row r="276" ht="15.7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row>
    <row r="277" ht="15.7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row>
    <row r="278" ht="15.7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row>
    <row r="279" ht="15.7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row>
    <row r="280" ht="15.7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row>
    <row r="281" ht="15.7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row>
    <row r="282" ht="15.7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row>
    <row r="283" ht="15.7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row>
    <row r="284" ht="15.7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row>
    <row r="285" ht="15.7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row>
    <row r="286" ht="15.7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row>
    <row r="287" ht="15.7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row>
    <row r="288" ht="15.7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row>
    <row r="289" ht="15.7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row>
    <row r="290" ht="15.7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row>
    <row r="291" ht="15.7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row>
    <row r="292" ht="15.7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row>
    <row r="293" ht="15.7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row>
    <row r="294" ht="15.7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row>
    <row r="295" ht="15.7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row>
    <row r="296" ht="15.7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row>
    <row r="297" ht="15.7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row>
    <row r="298" ht="15.7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row>
    <row r="299" ht="15.7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row>
    <row r="300" ht="15.7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row>
    <row r="301" ht="15.7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row>
    <row r="302" ht="15.7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row>
    <row r="303" ht="15.7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row>
    <row r="304" ht="15.7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row>
    <row r="305" ht="15.7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row>
    <row r="306" ht="15.7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row>
    <row r="307" ht="15.7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row>
    <row r="308" ht="15.7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row>
    <row r="309" ht="15.7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row>
    <row r="310" ht="15.7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row>
    <row r="311" ht="15.7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row>
    <row r="312" ht="15.7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row>
    <row r="313" ht="15.7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row>
    <row r="314" ht="15.7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row>
    <row r="315" ht="15.7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row>
    <row r="316" ht="15.7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row>
    <row r="317" ht="15.7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row>
    <row r="318" ht="15.7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row>
    <row r="319" ht="15.7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row>
    <row r="320" ht="15.7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row>
    <row r="321" ht="15.7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row>
    <row r="322" ht="15.7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row>
    <row r="323" ht="15.7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row>
    <row r="324" ht="15.7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row>
    <row r="325" ht="15.7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row>
    <row r="326" ht="15.7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row>
    <row r="327" ht="15.7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row>
    <row r="328" ht="15.7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row>
    <row r="329" ht="15.7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row>
    <row r="330" ht="15.7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row>
    <row r="331" ht="15.7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row>
    <row r="332" ht="15.7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row>
    <row r="333" ht="15.7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row>
    <row r="334" ht="15.7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row>
    <row r="335" ht="15.7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row>
    <row r="336" ht="15.7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row>
    <row r="337" ht="15.7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row>
    <row r="338" ht="15.7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row>
    <row r="339" ht="15.7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row>
    <row r="340" ht="15.7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row>
    <row r="341" ht="15.7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row>
    <row r="342" ht="15.7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row>
    <row r="343" ht="15.7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row>
    <row r="344" ht="15.7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row>
    <row r="345" ht="15.7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row>
    <row r="346" ht="15.7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row>
    <row r="347" ht="15.7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row>
    <row r="348" ht="15.7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row>
    <row r="349" ht="15.7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row>
    <row r="350" ht="15.7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row>
    <row r="351" ht="15.7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row>
    <row r="352" ht="15.7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row>
    <row r="353" ht="15.7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row>
    <row r="354" ht="15.7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row>
    <row r="355" ht="15.7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row>
    <row r="356" ht="15.7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row>
    <row r="357" ht="15.7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row>
    <row r="358" ht="15.7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row>
    <row r="359" ht="15.7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row>
    <row r="360" ht="15.7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row>
    <row r="361" ht="15.7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row>
    <row r="362" ht="15.7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row>
    <row r="363" ht="15.7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row>
    <row r="364" ht="15.7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row>
    <row r="365" ht="15.7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row>
    <row r="366" ht="15.7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row>
    <row r="367" ht="15.7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row>
    <row r="368" ht="15.7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row>
    <row r="369" ht="15.7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row>
    <row r="370" ht="15.7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row>
    <row r="371" ht="15.7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row>
    <row r="372" ht="15.7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row>
    <row r="373" ht="15.7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row>
    <row r="374" ht="15.7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row>
    <row r="375" ht="15.7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row>
    <row r="376" ht="15.7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row>
    <row r="377" ht="15.7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row>
    <row r="378" ht="15.7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row>
    <row r="379" ht="15.7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row>
    <row r="380" ht="15.7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row>
    <row r="381" ht="15.7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row>
    <row r="382" ht="15.7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row>
    <row r="383" ht="15.7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row>
    <row r="384" ht="15.7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row>
    <row r="385" ht="15.7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row>
    <row r="386" ht="15.7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row>
    <row r="387" ht="15.7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row>
    <row r="388" ht="15.7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row>
    <row r="389" ht="15.7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row>
    <row r="390" ht="15.7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row>
    <row r="391" ht="15.75" customHeight="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row>
    <row r="392" ht="15.75" customHeight="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row>
    <row r="393" ht="15.75" customHeight="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row>
    <row r="394" ht="15.75" customHeight="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row>
    <row r="395" ht="15.75" customHeight="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row>
    <row r="396" ht="15.75" customHeight="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row>
    <row r="397" ht="15.75" customHeight="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row>
    <row r="398" ht="15.75" customHeight="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row>
    <row r="399" ht="15.75" customHeight="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row>
    <row r="400" ht="15.75" customHeight="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row>
    <row r="401" ht="15.75" customHeight="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row>
    <row r="402" ht="15.75" customHeight="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row>
    <row r="403" ht="15.75" customHeight="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row>
    <row r="404" ht="15.75" customHeight="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row>
    <row r="405" ht="15.75" customHeight="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row>
    <row r="406" ht="15.75" customHeight="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row>
    <row r="407" ht="15.75" customHeight="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row>
    <row r="408" ht="15.75" customHeight="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row>
    <row r="409" ht="15.75" customHeight="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row>
    <row r="410" ht="15.75"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row>
    <row r="411" ht="15.75"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row>
    <row r="412" ht="15.75"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row>
    <row r="413" ht="15.75"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row>
    <row r="414" ht="15.75"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row>
    <row r="415" ht="15.75"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row>
    <row r="416" ht="15.75"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row>
    <row r="417" ht="15.75" customHeight="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row>
    <row r="418" ht="15.75" customHeight="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row>
    <row r="419" ht="15.75" customHeight="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row>
    <row r="420" ht="15.75" customHeight="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row>
    <row r="421" ht="15.75" customHeight="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row>
    <row r="422" ht="15.75" customHeight="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row>
    <row r="423" ht="15.75" customHeight="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row>
    <row r="424" ht="15.75" customHeight="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row>
    <row r="425" ht="15.75" customHeight="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row>
    <row r="426" ht="15.75" customHeight="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row>
    <row r="427" ht="15.75" customHeight="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row>
    <row r="428" ht="15.75" customHeight="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row>
    <row r="429" ht="15.75" customHeight="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row>
    <row r="430" ht="15.75" customHeight="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row>
    <row r="431" ht="15.75" customHeight="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row>
    <row r="432" ht="15.75" customHeight="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row>
    <row r="433" ht="15.75" customHeight="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row>
    <row r="434" ht="15.75" customHeight="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row>
    <row r="435" ht="15.75" customHeight="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row>
    <row r="436" ht="15.75" customHeight="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row>
    <row r="437" ht="15.75" customHeight="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row>
    <row r="438" ht="15.75" customHeight="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row>
    <row r="439" ht="15.75" customHeight="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row>
    <row r="440" ht="15.75" customHeight="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row>
    <row r="441" ht="15.75" customHeight="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row>
    <row r="442" ht="15.75" customHeight="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row>
    <row r="443" ht="15.75" customHeight="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row>
    <row r="444" ht="15.75" customHeight="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row>
    <row r="445" ht="15.75" customHeight="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row>
    <row r="446" ht="15.75" customHeight="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row>
    <row r="447" ht="15.75" customHeight="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row>
    <row r="448" ht="15.75" customHeight="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row>
    <row r="449" ht="15.75" customHeight="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row>
    <row r="450" ht="15.75" customHeight="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row>
    <row r="451" ht="15.75" customHeight="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row>
    <row r="452" ht="15.75" customHeight="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row>
    <row r="453" ht="15.75" customHeight="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row>
    <row r="454" ht="15.75" customHeight="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row>
    <row r="455" ht="15.75" customHeight="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row>
    <row r="456" ht="15.75" customHeight="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row>
    <row r="457" ht="15.75" customHeight="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row>
    <row r="458" ht="15.75" customHeight="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row>
    <row r="459" ht="15.75" customHeight="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row>
    <row r="460" ht="15.75" customHeight="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row>
    <row r="461" ht="15.75" customHeight="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row>
    <row r="462" ht="15.75" customHeight="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row>
    <row r="463" ht="15.75" customHeight="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row>
    <row r="464" ht="15.75" customHeight="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row>
    <row r="465" ht="15.75" customHeight="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row>
    <row r="466" ht="15.75" customHeight="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row>
    <row r="467" ht="15.75" customHeight="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row>
    <row r="468" ht="15.75" customHeight="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row>
    <row r="469" ht="15.75" customHeight="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row>
    <row r="470" ht="15.75" customHeight="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row>
    <row r="471" ht="15.75" customHeight="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row>
    <row r="472" ht="15.75" customHeight="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row>
    <row r="473" ht="15.75" customHeight="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row>
    <row r="474" ht="15.75" customHeight="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row>
    <row r="475" ht="15.75" customHeight="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row>
    <row r="476" ht="15.75" customHeight="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row>
    <row r="477" ht="15.75" customHeight="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row>
    <row r="478" ht="15.75" customHeight="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row>
    <row r="479" ht="15.75" customHeight="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row>
    <row r="480" ht="15.75" customHeight="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row>
    <row r="481" ht="15.75" customHeight="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row>
    <row r="482" ht="15.75" customHeight="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row>
    <row r="483" ht="15.75" customHeight="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row>
    <row r="484" ht="15.75" customHeight="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row>
    <row r="485" ht="15.75" customHeight="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row>
    <row r="486" ht="15.75" customHeight="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row>
    <row r="487" ht="15.75" customHeight="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row>
    <row r="488" ht="15.75" customHeight="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row>
    <row r="489" ht="15.75" customHeight="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row>
    <row r="490" ht="15.75" customHeight="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row>
    <row r="491" ht="15.75" customHeight="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row>
    <row r="492" ht="15.75" customHeight="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row>
    <row r="493" ht="15.75" customHeight="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row>
    <row r="494" ht="15.75" customHeight="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row>
    <row r="495" ht="15.75" customHeight="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row>
    <row r="496" ht="15.75" customHeight="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row>
    <row r="497" ht="15.75" customHeight="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row>
    <row r="498" ht="15.75" customHeight="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row>
    <row r="499" ht="15.75" customHeight="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row>
    <row r="500" ht="15.75" customHeight="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row>
    <row r="501" ht="15.75" customHeight="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row>
    <row r="502" ht="15.75" customHeight="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row>
    <row r="503" ht="15.75" customHeight="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row>
    <row r="504" ht="15.75"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row>
    <row r="505" ht="15.75"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row>
    <row r="506" ht="15.75"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row>
    <row r="507" ht="15.75"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row>
    <row r="508" ht="15.75"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row>
    <row r="509" ht="15.75"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row>
    <row r="510" ht="15.75"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row>
    <row r="511" ht="15.75"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row>
    <row r="512" ht="15.75" customHeight="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row>
    <row r="513" ht="15.75" customHeight="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row>
    <row r="514" ht="15.75" customHeight="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row>
    <row r="515" ht="15.75" customHeight="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row>
    <row r="516" ht="15.75" customHeight="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row>
    <row r="517" ht="15.75" customHeight="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row>
    <row r="518" ht="15.75" customHeight="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row>
    <row r="519" ht="15.75" customHeight="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row>
    <row r="520" ht="15.75" customHeight="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row>
    <row r="521" ht="15.75" customHeight="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row>
    <row r="522" ht="15.75" customHeight="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row>
    <row r="523" ht="15.75" customHeight="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row>
    <row r="524" ht="15.75" customHeight="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row>
    <row r="525" ht="15.75" customHeight="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row>
    <row r="526" ht="15.75" customHeight="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row>
    <row r="527" ht="15.75" customHeight="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row>
    <row r="528" ht="15.75" customHeight="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row>
    <row r="529" ht="15.75" customHeight="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row>
    <row r="530" ht="15.75" customHeight="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row>
    <row r="531" ht="15.75" customHeight="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row>
    <row r="532" ht="15.75" customHeight="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row>
    <row r="533" ht="15.75" customHeight="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row>
    <row r="534" ht="15.75" customHeight="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row>
    <row r="535" ht="15.75" customHeight="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row>
    <row r="536" ht="15.75" customHeight="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row>
    <row r="537" ht="15.75" customHeight="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row>
    <row r="538" ht="15.75" customHeight="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row>
    <row r="539" ht="15.75" customHeight="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row>
    <row r="540" ht="15.75" customHeight="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row>
    <row r="541" ht="15.75" customHeight="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row>
    <row r="542" ht="15.75" customHeight="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row>
    <row r="543" ht="15.75" customHeight="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row>
    <row r="544" ht="15.75" customHeight="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row>
    <row r="545" ht="15.75" customHeight="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row>
    <row r="546" ht="15.75" customHeight="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row>
    <row r="547" ht="15.75" customHeight="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row>
    <row r="548" ht="15.75" customHeight="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row>
    <row r="549" ht="15.75" customHeight="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row>
    <row r="550" ht="15.75" customHeight="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row>
    <row r="551" ht="15.75" customHeight="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row>
    <row r="552" ht="15.75" customHeight="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row>
    <row r="553" ht="15.75" customHeight="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row>
    <row r="554" ht="15.75" customHeight="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row>
    <row r="555" ht="15.75" customHeight="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row>
    <row r="556" ht="15.75" customHeight="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row>
    <row r="557" ht="15.75" customHeight="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row>
    <row r="558" ht="15.75" customHeight="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row>
    <row r="559" ht="15.75" customHeight="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row>
    <row r="560" ht="15.75" customHeight="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row>
    <row r="561" ht="15.75" customHeight="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row>
    <row r="562" ht="15.75" customHeight="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row>
    <row r="563" ht="15.75" customHeight="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row>
    <row r="564" ht="15.75" customHeight="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row>
    <row r="565" ht="15.75" customHeight="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row>
    <row r="566" ht="15.75" customHeight="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row>
    <row r="567" ht="15.75" customHeight="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row>
    <row r="568" ht="15.75" customHeight="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row>
    <row r="569" ht="15.75" customHeight="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row>
    <row r="570" ht="15.75" customHeight="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row>
    <row r="571" ht="15.75" customHeight="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row>
    <row r="572" ht="15.75" customHeight="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row>
    <row r="573" ht="15.75" customHeight="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row>
    <row r="574" ht="15.75" customHeight="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row>
    <row r="575" ht="15.75" customHeight="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row>
    <row r="576" ht="15.75" customHeight="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row>
    <row r="577" ht="15.75" customHeight="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row>
    <row r="578" ht="15.75" customHeight="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row>
    <row r="579" ht="15.75" customHeight="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row>
    <row r="580" ht="15.75" customHeight="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row>
    <row r="581" ht="15.75" customHeight="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row>
    <row r="582" ht="15.75" customHeight="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row>
    <row r="583" ht="15.75" customHeight="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row>
    <row r="584" ht="15.75" customHeight="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row>
    <row r="585" ht="15.75" customHeight="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row>
    <row r="586" ht="15.75" customHeight="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row>
    <row r="587" ht="15.75" customHeight="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row>
    <row r="588" ht="15.75" customHeight="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row>
    <row r="589" ht="15.75" customHeight="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row>
    <row r="590" ht="15.75" customHeight="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row>
    <row r="591" ht="15.75" customHeight="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row>
    <row r="592" ht="15.75" customHeight="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row>
    <row r="593" ht="15.75" customHeight="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row>
    <row r="594" ht="15.75" customHeight="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row>
    <row r="595" ht="15.75" customHeight="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row>
    <row r="596" ht="15.75" customHeight="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row>
    <row r="597" ht="15.75" customHeight="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row>
    <row r="598" ht="15.75" customHeight="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row>
    <row r="599" ht="15.75" customHeight="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row>
    <row r="600" ht="15.75" customHeight="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row>
    <row r="601" ht="15.75" customHeight="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row>
    <row r="602" ht="15.75" customHeight="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row>
    <row r="603" ht="15.75" customHeight="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row>
    <row r="604" ht="15.75" customHeight="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row>
    <row r="605" ht="15.75" customHeight="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row>
    <row r="606" ht="15.75" customHeight="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row>
    <row r="607" ht="15.75" customHeight="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row>
    <row r="608" ht="15.75" customHeight="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row>
    <row r="609" ht="15.75" customHeight="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row>
    <row r="610" ht="15.75" customHeight="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row>
    <row r="611" ht="15.75" customHeight="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row>
    <row r="612" ht="15.75" customHeight="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row>
    <row r="613" ht="15.75" customHeight="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row>
    <row r="614" ht="15.75" customHeight="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row>
    <row r="615" ht="15.75" customHeight="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row>
    <row r="616" ht="15.75" customHeight="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row>
    <row r="617" ht="15.75" customHeight="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row>
    <row r="618" ht="15.75" customHeight="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row>
    <row r="619" ht="15.75" customHeight="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row>
    <row r="620" ht="15.75" customHeight="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row>
    <row r="621" ht="15.75" customHeight="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row>
    <row r="622" ht="15.75" customHeight="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row>
    <row r="623" ht="15.75" customHeight="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row>
    <row r="624" ht="15.75" customHeight="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row>
    <row r="625" ht="15.75" customHeight="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row>
    <row r="626" ht="15.75" customHeight="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row>
    <row r="627" ht="15.75" customHeight="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row>
    <row r="628" ht="15.75" customHeight="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row>
    <row r="629" ht="15.75" customHeight="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row>
    <row r="630" ht="15.75" customHeight="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row>
    <row r="631" ht="15.75" customHeight="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row>
    <row r="632" ht="15.75" customHeight="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row>
    <row r="633" ht="15.75" customHeight="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row>
    <row r="634" ht="15.75" customHeight="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row>
    <row r="635" ht="15.75" customHeight="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row>
    <row r="636" ht="15.75" customHeight="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row>
    <row r="637" ht="15.75" customHeight="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row>
    <row r="638" ht="15.75" customHeight="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row>
    <row r="639" ht="15.75" customHeight="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row>
    <row r="640" ht="15.75" customHeight="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row>
    <row r="641" ht="15.75" customHeight="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row>
    <row r="642" ht="15.75" customHeight="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row>
    <row r="643" ht="15.75" customHeight="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row>
    <row r="644" ht="15.75" customHeight="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row>
    <row r="645" ht="15.75" customHeight="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row>
    <row r="646" ht="15.75" customHeight="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row>
    <row r="647" ht="15.75" customHeight="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row>
    <row r="648" ht="15.75" customHeight="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row>
    <row r="649" ht="15.75" customHeight="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row>
    <row r="650" ht="15.75" customHeight="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row>
    <row r="651" ht="15.75" customHeight="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row>
    <row r="652" ht="15.75" customHeight="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row>
    <row r="653" ht="15.75" customHeight="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row>
    <row r="654" ht="15.75" customHeight="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row>
    <row r="655" ht="15.75" customHeight="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row>
    <row r="656" ht="15.75" customHeight="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row>
    <row r="657" ht="15.75" customHeight="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row>
    <row r="658" ht="15.75" customHeight="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row>
    <row r="659" ht="15.75" customHeight="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row>
    <row r="660" ht="15.75" customHeight="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row>
    <row r="661" ht="15.75" customHeight="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row>
    <row r="662" ht="15.75" customHeight="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row>
    <row r="663" ht="15.75" customHeight="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row>
    <row r="664" ht="15.75" customHeight="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row>
    <row r="665" ht="15.75" customHeight="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row>
    <row r="666" ht="15.75" customHeight="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row>
    <row r="667" ht="15.75" customHeight="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row>
    <row r="668" ht="15.75" customHeight="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row>
    <row r="669" ht="15.75" customHeight="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row>
    <row r="670" ht="15.75" customHeight="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row>
    <row r="671" ht="15.75" customHeight="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row>
    <row r="672" ht="15.75" customHeight="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row>
    <row r="673" ht="15.75" customHeight="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row>
    <row r="674" ht="15.75" customHeight="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row>
    <row r="675" ht="15.75" customHeight="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row>
    <row r="676" ht="15.75" customHeight="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row>
    <row r="677" ht="15.75" customHeight="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row>
    <row r="678" ht="15.75" customHeight="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row>
    <row r="679" ht="15.75" customHeight="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row>
    <row r="680" ht="15.75" customHeight="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row>
    <row r="681" ht="15.75" customHeight="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row>
    <row r="682" ht="15.75" customHeight="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row>
    <row r="683" ht="15.75" customHeight="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row>
    <row r="684" ht="15.75" customHeight="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row>
    <row r="685" ht="15.75" customHeight="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row>
    <row r="686" ht="15.75" customHeight="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row>
    <row r="687" ht="15.75" customHeight="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row>
    <row r="688" ht="15.75" customHeight="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row>
    <row r="689" ht="15.75" customHeight="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row>
    <row r="690" ht="15.75" customHeight="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row>
    <row r="691" ht="15.75" customHeight="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row>
    <row r="692" ht="15.75" customHeight="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row>
    <row r="693" ht="15.75" customHeight="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row>
    <row r="694" ht="15.75" customHeight="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row>
    <row r="695" ht="15.75" customHeight="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row>
    <row r="696" ht="15.75" customHeight="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row>
    <row r="697" ht="15.75" customHeight="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row>
    <row r="698" ht="15.75" customHeight="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row>
    <row r="699" ht="15.75" customHeight="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row>
    <row r="700" ht="15.75" customHeight="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row>
    <row r="701" ht="15.75" customHeight="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row>
    <row r="702" ht="15.75" customHeight="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row>
    <row r="703" ht="15.75" customHeight="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row>
    <row r="704" ht="15.75" customHeight="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row>
    <row r="705" ht="15.75" customHeight="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row>
    <row r="706" ht="15.75" customHeight="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row>
    <row r="707" ht="15.75" customHeight="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row>
    <row r="708" ht="15.75" customHeight="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row>
    <row r="709" ht="15.75" customHeight="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row>
    <row r="710" ht="15.75" customHeight="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row>
    <row r="711" ht="15.75" customHeight="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row>
    <row r="712" ht="15.75" customHeight="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row>
    <row r="713" ht="15.75" customHeight="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row>
    <row r="714" ht="15.75" customHeight="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row>
    <row r="715" ht="15.75" customHeight="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row>
    <row r="716" ht="15.75" customHeight="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row>
    <row r="717" ht="15.75" customHeight="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row>
    <row r="718" ht="15.75" customHeight="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row>
    <row r="719" ht="15.75" customHeight="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row>
    <row r="720" ht="15.75" customHeight="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row>
    <row r="721" ht="15.75" customHeight="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row>
    <row r="722" ht="15.75" customHeight="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row>
    <row r="723" ht="15.75" customHeight="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row>
    <row r="724" ht="15.75" customHeight="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row>
    <row r="725" ht="15.75" customHeight="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row>
    <row r="726" ht="15.75" customHeight="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row>
    <row r="727" ht="15.75" customHeight="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row>
    <row r="728" ht="15.75" customHeight="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row>
    <row r="729" ht="15.75" customHeight="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row>
    <row r="730" ht="15.75" customHeight="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row>
    <row r="731" ht="15.75" customHeight="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row>
    <row r="732" ht="15.75" customHeight="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row>
    <row r="733" ht="15.75" customHeight="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row>
    <row r="734" ht="15.75" customHeight="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row>
    <row r="735" ht="15.75" customHeight="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row>
    <row r="736" ht="15.75" customHeight="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row>
    <row r="737" ht="15.75" customHeight="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row>
    <row r="738" ht="15.75" customHeight="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row>
    <row r="739" ht="15.75" customHeight="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row>
    <row r="740" ht="15.75" customHeight="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row>
    <row r="741" ht="15.75" customHeight="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row>
    <row r="742" ht="15.75" customHeight="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row>
    <row r="743" ht="15.75" customHeight="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row>
    <row r="744" ht="15.75" customHeight="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row>
    <row r="745" ht="15.75" customHeight="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row>
    <row r="746" ht="15.75" customHeight="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row>
    <row r="747" ht="15.75" customHeight="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row>
    <row r="748" ht="15.75" customHeight="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row>
    <row r="749" ht="15.75" customHeight="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row>
    <row r="750" ht="15.75" customHeight="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row>
    <row r="751" ht="15.75" customHeight="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row>
    <row r="752" ht="15.75" customHeight="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row>
    <row r="753" ht="15.75" customHeight="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row>
    <row r="754" ht="15.75" customHeight="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row>
    <row r="755" ht="15.75" customHeight="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row>
    <row r="756" ht="15.75" customHeight="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row>
    <row r="757" ht="15.75" customHeight="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row>
    <row r="758" ht="15.75" customHeight="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row>
    <row r="759" ht="15.75" customHeight="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row>
    <row r="760" ht="15.75" customHeight="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row>
    <row r="761" ht="15.75" customHeight="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row>
    <row r="762" ht="15.75" customHeight="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row>
    <row r="763" ht="15.75" customHeight="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row>
    <row r="764" ht="15.75" customHeight="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row>
    <row r="765" ht="15.75" customHeight="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row>
    <row r="766" ht="15.75" customHeight="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row>
    <row r="767" ht="15.75" customHeight="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row>
    <row r="768" ht="15.75" customHeight="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row>
    <row r="769" ht="15.75" customHeight="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row>
    <row r="770" ht="15.75" customHeight="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row>
    <row r="771" ht="15.75" customHeight="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row>
    <row r="772" ht="15.75" customHeight="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row>
    <row r="773" ht="15.75" customHeight="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row>
    <row r="774" ht="15.75" customHeight="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row>
    <row r="775" ht="15.75" customHeight="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row>
    <row r="776" ht="15.75" customHeight="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row>
    <row r="777" ht="15.75" customHeight="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row>
    <row r="778" ht="15.75" customHeight="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row>
    <row r="779" ht="15.75" customHeight="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row>
    <row r="780" ht="15.75" customHeight="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row>
    <row r="781" ht="15.75" customHeight="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row>
    <row r="782" ht="15.75" customHeight="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row>
    <row r="783" ht="15.75" customHeight="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row>
    <row r="784" ht="15.75" customHeight="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row>
    <row r="785" ht="15.75" customHeight="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row>
    <row r="786" ht="15.75" customHeight="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row>
    <row r="787" ht="15.75" customHeight="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row>
    <row r="788" ht="15.75" customHeight="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row>
    <row r="789" ht="15.75" customHeight="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row>
    <row r="790" ht="15.75" customHeight="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row>
    <row r="791" ht="15.75" customHeight="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row>
    <row r="792" ht="15.75" customHeight="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row>
    <row r="793" ht="15.75" customHeight="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row>
    <row r="794" ht="15.75" customHeight="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row>
    <row r="795" ht="15.75" customHeight="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row>
    <row r="796" ht="15.75" customHeight="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row>
    <row r="797" ht="15.75" customHeight="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row>
    <row r="798" ht="15.75" customHeight="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row>
    <row r="799" ht="15.75" customHeight="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row>
    <row r="800" ht="15.75" customHeight="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row>
    <row r="801" ht="15.75" customHeight="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row>
    <row r="802" ht="15.75" customHeight="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row>
    <row r="803" ht="15.75" customHeight="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row>
    <row r="804" ht="15.75" customHeight="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row>
    <row r="805" ht="15.75" customHeight="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row>
    <row r="806" ht="15.75" customHeight="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row>
    <row r="807" ht="15.75" customHeight="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row>
    <row r="808" ht="15.75" customHeight="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row>
    <row r="809" ht="15.75" customHeight="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row>
    <row r="810" ht="15.75" customHeight="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row>
    <row r="811" ht="15.75" customHeight="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row>
    <row r="812" ht="15.75" customHeight="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row>
    <row r="813" ht="15.75" customHeight="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row>
    <row r="814" ht="15.75" customHeight="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row>
    <row r="815" ht="15.75" customHeight="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row>
    <row r="816" ht="15.75" customHeight="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row>
    <row r="817" ht="15.75" customHeight="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row>
    <row r="818" ht="15.75" customHeight="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row>
    <row r="819" ht="15.75" customHeight="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row>
    <row r="820" ht="15.75" customHeight="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row>
    <row r="821" ht="15.75" customHeight="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row>
    <row r="822" ht="15.75" customHeight="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row>
    <row r="823" ht="15.75" customHeight="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row>
    <row r="824" ht="15.75" customHeight="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row>
    <row r="825" ht="15.75" customHeight="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row>
    <row r="826" ht="15.75" customHeight="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row>
    <row r="827" ht="15.75" customHeight="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row>
    <row r="828" ht="15.75" customHeight="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row>
    <row r="829" ht="15.75" customHeight="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row>
    <row r="830" ht="15.75" customHeight="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row>
    <row r="831" ht="15.75" customHeight="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row>
    <row r="832" ht="15.75" customHeight="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row>
    <row r="833" ht="15.75" customHeight="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row>
    <row r="834" ht="15.75" customHeight="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row>
    <row r="835" ht="15.75" customHeight="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row>
    <row r="836" ht="15.75" customHeight="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row>
    <row r="837" ht="15.75" customHeight="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row>
    <row r="838" ht="15.75" customHeight="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row>
    <row r="839" ht="15.75" customHeight="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row>
    <row r="840" ht="15.75" customHeight="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row>
    <row r="841" ht="15.75" customHeight="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row>
    <row r="842" ht="15.75" customHeight="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row>
    <row r="843" ht="15.75" customHeight="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row>
    <row r="844" ht="15.75" customHeight="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row>
    <row r="845" ht="15.75" customHeight="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row>
    <row r="846" ht="15.75" customHeight="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row>
    <row r="847" ht="15.75" customHeight="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row>
    <row r="848" ht="15.75" customHeight="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row>
    <row r="849" ht="15.75" customHeight="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row>
    <row r="850" ht="15.75" customHeight="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row>
    <row r="851" ht="15.75" customHeight="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row>
    <row r="852" ht="15.75" customHeight="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row>
    <row r="853" ht="15.75" customHeight="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row>
    <row r="854" ht="15.75" customHeight="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row>
    <row r="855" ht="15.75" customHeight="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row>
    <row r="856" ht="15.75" customHeight="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row>
    <row r="857" ht="15.75" customHeight="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row>
    <row r="858" ht="15.75" customHeight="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row>
    <row r="859" ht="15.75" customHeight="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row>
    <row r="860" ht="15.75" customHeight="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row>
    <row r="861" ht="15.75" customHeight="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row>
    <row r="862" ht="15.75" customHeight="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row>
    <row r="863" ht="15.75" customHeight="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row>
    <row r="864" ht="15.75" customHeight="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row>
    <row r="865" ht="15.75" customHeight="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row>
    <row r="866" ht="15.75" customHeight="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row>
    <row r="867" ht="15.75" customHeight="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row>
    <row r="868" ht="15.75" customHeight="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row>
    <row r="869" ht="15.75" customHeight="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row>
    <row r="870" ht="15.75" customHeight="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row>
    <row r="871" ht="15.75" customHeight="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row>
    <row r="872" ht="15.75" customHeight="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row>
    <row r="873" ht="15.75" customHeight="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row>
    <row r="874" ht="15.75" customHeight="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row>
    <row r="875" ht="15.75" customHeight="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row>
    <row r="876" ht="15.75" customHeight="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row>
    <row r="877" ht="15.75" customHeight="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row>
    <row r="878" ht="15.75" customHeight="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row>
    <row r="879" ht="15.75" customHeight="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row>
    <row r="880" ht="15.75" customHeight="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row>
    <row r="881" ht="15.75" customHeight="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row>
    <row r="882" ht="15.75" customHeight="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row>
    <row r="883" ht="15.75" customHeight="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row>
    <row r="884" ht="15.75" customHeight="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row>
    <row r="885" ht="15.75" customHeight="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row>
    <row r="886" ht="15.75" customHeight="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row>
    <row r="887" ht="15.75" customHeight="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row>
    <row r="888" ht="15.75" customHeight="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row>
    <row r="889" ht="15.75" customHeight="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row>
    <row r="890" ht="15.75" customHeight="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row>
    <row r="891" ht="15.75" customHeight="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row>
    <row r="892" ht="15.75" customHeight="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row>
    <row r="893" ht="15.75" customHeight="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row>
    <row r="894" ht="15.75" customHeight="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row>
    <row r="895" ht="15.75" customHeight="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row>
    <row r="896" ht="15.75" customHeight="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row>
    <row r="897" ht="15.75" customHeight="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row>
    <row r="898" ht="15.75" customHeight="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row>
    <row r="899" ht="15.75" customHeight="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row>
    <row r="900" ht="15.75" customHeight="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row>
    <row r="901" ht="15.75" customHeight="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row>
    <row r="902" ht="15.75" customHeight="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row>
    <row r="903" ht="15.75" customHeight="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row>
    <row r="904" ht="15.75" customHeight="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row>
    <row r="905" ht="15.75" customHeight="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row>
    <row r="906" ht="15.75" customHeight="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row>
    <row r="907" ht="15.75" customHeight="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row>
    <row r="908" ht="15.75" customHeight="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row>
    <row r="909" ht="15.75" customHeight="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row>
    <row r="910" ht="15.75" customHeight="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row>
    <row r="911" ht="15.75" customHeight="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row>
    <row r="912" ht="15.75" customHeight="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row>
    <row r="913" ht="15.75" customHeight="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row>
    <row r="914" ht="15.75" customHeight="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row>
    <row r="915" ht="15.75" customHeight="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row>
    <row r="916" ht="15.75" customHeight="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row>
    <row r="917" ht="15.75" customHeight="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row>
    <row r="918" ht="15.75" customHeight="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row>
    <row r="919" ht="15.75" customHeight="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row>
    <row r="920" ht="15.75" customHeight="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row>
    <row r="921" ht="15.75" customHeight="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row>
    <row r="922" ht="15.75" customHeight="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row>
    <row r="923" ht="15.75" customHeight="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row>
    <row r="924" ht="15.75" customHeight="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row>
    <row r="925" ht="15.75" customHeight="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row>
    <row r="926" ht="15.75" customHeight="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row>
    <row r="927" ht="15.75" customHeight="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row>
    <row r="928" ht="15.75" customHeight="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row>
    <row r="929" ht="15.75" customHeight="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row>
    <row r="930" ht="15.75" customHeight="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row>
    <row r="931" ht="15.75" customHeight="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row>
    <row r="932" ht="15.75" customHeight="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row>
    <row r="933" ht="15.75" customHeight="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row>
    <row r="934" ht="15.75" customHeight="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row>
    <row r="935" ht="15.75" customHeight="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row>
    <row r="936" ht="15.75" customHeight="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row>
    <row r="937" ht="15.75" customHeight="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row>
    <row r="938" ht="15.75" customHeight="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row>
    <row r="939" ht="15.75" customHeight="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row>
    <row r="940" ht="15.75" customHeight="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row>
    <row r="941" ht="15.75" customHeight="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row>
    <row r="942" ht="15.75" customHeight="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row>
    <row r="943" ht="15.75" customHeight="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row>
    <row r="944" ht="15.75" customHeight="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row>
    <row r="945" ht="15.75" customHeight="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row>
    <row r="946" ht="15.75" customHeight="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row>
    <row r="947" ht="15.75" customHeight="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row>
    <row r="948" ht="15.75" customHeight="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row>
    <row r="949" ht="15.75" customHeight="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row>
    <row r="950" ht="15.75" customHeight="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row>
    <row r="951" ht="15.75" customHeight="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row>
    <row r="952" ht="15.75" customHeight="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row>
    <row r="953" ht="15.75" customHeight="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row>
    <row r="954" ht="15.75" customHeight="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row>
    <row r="955" ht="15.75" customHeight="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row>
    <row r="956" ht="15.75" customHeight="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row>
    <row r="957" ht="15.75" customHeight="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row>
    <row r="958" ht="15.75" customHeight="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row>
    <row r="959" ht="15.75" customHeight="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row>
    <row r="960" ht="15.75" customHeight="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row>
    <row r="961" ht="15.75" customHeight="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row>
    <row r="962" ht="15.75" customHeight="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row>
    <row r="963" ht="15.75" customHeight="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row>
    <row r="964" ht="15.75" customHeight="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row>
    <row r="965" ht="15.75" customHeight="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row>
    <row r="966" ht="15.75" customHeight="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row>
    <row r="967" ht="15.75" customHeight="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row>
    <row r="968" ht="15.75" customHeight="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row>
    <row r="969" ht="15.75" customHeight="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row>
    <row r="970" ht="15.75" customHeight="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row>
    <row r="971" ht="15.75" customHeight="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row>
    <row r="972" ht="15.75" customHeight="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row>
    <row r="973" ht="15.75" customHeight="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row>
    <row r="974" ht="15.75" customHeight="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row>
    <row r="975" ht="15.75" customHeight="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row>
    <row r="976" ht="15.75" customHeight="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row>
    <row r="977" ht="15.75" customHeight="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row>
    <row r="978" ht="15.75" customHeight="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row>
    <row r="979" ht="15.75" customHeight="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row>
    <row r="980" ht="15.75" customHeight="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row>
    <row r="981" ht="15.75" customHeight="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row>
    <row r="982" ht="15.75" customHeight="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row>
    <row r="983" ht="15.75" customHeight="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row>
    <row r="984" ht="15.75" customHeight="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row>
    <row r="985" ht="15.75" customHeight="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row>
    <row r="986" ht="15.75" customHeight="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row>
    <row r="987" ht="15.75" customHeight="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row>
    <row r="988" ht="15.75" customHeight="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row>
    <row r="989" ht="15.75" customHeight="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row>
    <row r="990" ht="15.75" customHeight="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row>
    <row r="991" ht="15.75" customHeight="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row>
    <row r="992" ht="15.75" customHeight="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row>
    <row r="993" ht="15.75" customHeight="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row>
    <row r="994" ht="15.75" customHeight="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row>
    <row r="995" ht="15.75" customHeight="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row>
    <row r="996" ht="15.75" customHeight="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row>
    <row r="997" ht="15.75" customHeight="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row>
    <row r="998" ht="15.75" customHeight="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row>
    <row r="999" ht="15.75" customHeight="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row>
    <row r="1000" ht="15.75" customHeight="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row>
  </sheetData>
  <mergeCells count="11">
    <mergeCell ref="O27:Z27"/>
    <mergeCell ref="AA27:AL27"/>
    <mergeCell ref="AM27:AX27"/>
    <mergeCell ref="AY27:BJ27"/>
    <mergeCell ref="B2:B3"/>
    <mergeCell ref="C7:N7"/>
    <mergeCell ref="O7:Z7"/>
    <mergeCell ref="AA7:AL7"/>
    <mergeCell ref="AM7:AX7"/>
    <mergeCell ref="AY7:BJ7"/>
    <mergeCell ref="C27:N2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71"/>
    <col customWidth="1" min="2" max="2" width="31.29"/>
    <col customWidth="1" min="3" max="7" width="18.43"/>
    <col customWidth="1" min="8" max="8" width="3.43"/>
    <col customWidth="1" min="9"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91" t="s">
        <v>230</v>
      </c>
      <c r="C2" s="159"/>
      <c r="D2" s="159"/>
      <c r="E2" s="159"/>
      <c r="F2" s="159"/>
      <c r="G2" s="159"/>
      <c r="H2" s="159"/>
    </row>
    <row r="3">
      <c r="A3" s="1"/>
      <c r="B3" s="95"/>
      <c r="C3" s="159"/>
      <c r="D3" s="159"/>
      <c r="E3" s="159"/>
      <c r="F3" s="159"/>
      <c r="G3" s="159"/>
      <c r="H3" s="159"/>
    </row>
    <row r="4">
      <c r="A4" s="1"/>
      <c r="B4" s="159"/>
      <c r="C4" s="159"/>
      <c r="D4" s="159"/>
      <c r="E4" s="159"/>
      <c r="F4" s="159"/>
      <c r="G4" s="159"/>
      <c r="H4" s="159"/>
      <c r="I4" s="1"/>
      <c r="J4" s="1"/>
      <c r="K4" s="1"/>
      <c r="L4" s="1"/>
      <c r="M4" s="1"/>
      <c r="N4" s="1"/>
      <c r="O4" s="1"/>
      <c r="P4" s="1"/>
      <c r="Q4" s="1"/>
      <c r="R4" s="1"/>
      <c r="S4" s="1"/>
      <c r="T4" s="1"/>
      <c r="U4" s="1"/>
      <c r="V4" s="1"/>
      <c r="W4" s="1"/>
      <c r="X4" s="1"/>
      <c r="Y4" s="1"/>
      <c r="Z4" s="1"/>
    </row>
    <row r="5">
      <c r="A5" s="1"/>
      <c r="B5" s="204" t="s">
        <v>231</v>
      </c>
      <c r="C5" s="58"/>
      <c r="D5" s="58"/>
      <c r="E5" s="58"/>
      <c r="F5" s="58"/>
      <c r="G5" s="59"/>
      <c r="H5" s="159"/>
      <c r="I5" s="1"/>
      <c r="J5" s="1"/>
      <c r="K5" s="1"/>
      <c r="L5" s="1"/>
      <c r="M5" s="1"/>
      <c r="N5" s="1"/>
      <c r="O5" s="1"/>
      <c r="P5" s="1"/>
      <c r="Q5" s="1"/>
      <c r="R5" s="1"/>
      <c r="S5" s="1"/>
      <c r="T5" s="1"/>
      <c r="U5" s="1"/>
      <c r="V5" s="1"/>
      <c r="W5" s="1"/>
      <c r="X5" s="1"/>
      <c r="Y5" s="1"/>
      <c r="Z5" s="1"/>
    </row>
    <row r="6">
      <c r="A6" s="1"/>
      <c r="B6" s="159"/>
      <c r="C6" s="159"/>
      <c r="D6" s="159"/>
      <c r="E6" s="159"/>
      <c r="F6" s="159"/>
      <c r="G6" s="159"/>
      <c r="H6" s="159"/>
      <c r="I6" s="1"/>
      <c r="J6" s="1"/>
      <c r="K6" s="1"/>
      <c r="L6" s="1"/>
      <c r="M6" s="1"/>
      <c r="N6" s="1"/>
      <c r="O6" s="1"/>
      <c r="P6" s="1"/>
      <c r="Q6" s="1"/>
      <c r="R6" s="1"/>
      <c r="S6" s="1"/>
      <c r="T6" s="1"/>
      <c r="U6" s="1"/>
      <c r="V6" s="1"/>
      <c r="W6" s="1"/>
      <c r="X6" s="1"/>
      <c r="Y6" s="1"/>
      <c r="Z6" s="1"/>
    </row>
    <row r="7">
      <c r="A7" s="48"/>
      <c r="B7" s="159"/>
      <c r="C7" s="264" t="s">
        <v>77</v>
      </c>
      <c r="D7" s="264" t="s">
        <v>78</v>
      </c>
      <c r="E7" s="264" t="s">
        <v>79</v>
      </c>
      <c r="F7" s="264" t="s">
        <v>80</v>
      </c>
      <c r="G7" s="264" t="s">
        <v>81</v>
      </c>
      <c r="H7" s="265"/>
      <c r="I7" s="48"/>
      <c r="J7" s="48"/>
      <c r="K7" s="48"/>
      <c r="L7" s="48"/>
      <c r="M7" s="48"/>
      <c r="N7" s="48"/>
      <c r="O7" s="48"/>
      <c r="P7" s="48"/>
      <c r="Q7" s="48"/>
      <c r="R7" s="48"/>
      <c r="S7" s="48"/>
      <c r="T7" s="48"/>
      <c r="U7" s="48"/>
      <c r="V7" s="48"/>
      <c r="W7" s="48"/>
      <c r="X7" s="48"/>
      <c r="Y7" s="48"/>
      <c r="Z7" s="48"/>
    </row>
    <row r="8">
      <c r="B8" s="225"/>
      <c r="C8" s="225"/>
      <c r="D8" s="225"/>
      <c r="E8" s="225"/>
      <c r="F8" s="225"/>
      <c r="G8" s="225"/>
      <c r="H8" s="225"/>
    </row>
    <row r="9">
      <c r="A9" s="48"/>
      <c r="B9" s="266" t="s">
        <v>232</v>
      </c>
      <c r="C9" s="58"/>
      <c r="D9" s="58"/>
      <c r="E9" s="58"/>
      <c r="F9" s="58"/>
      <c r="G9" s="59"/>
      <c r="H9" s="265"/>
      <c r="I9" s="48"/>
      <c r="J9" s="48"/>
      <c r="K9" s="48"/>
      <c r="L9" s="48"/>
      <c r="M9" s="48"/>
      <c r="N9" s="48"/>
      <c r="O9" s="48"/>
      <c r="P9" s="48"/>
      <c r="Q9" s="48"/>
      <c r="R9" s="48"/>
      <c r="S9" s="48"/>
      <c r="T9" s="48"/>
      <c r="U9" s="48"/>
      <c r="V9" s="48"/>
      <c r="W9" s="48"/>
      <c r="X9" s="48"/>
      <c r="Y9" s="48"/>
      <c r="Z9" s="48"/>
    </row>
    <row r="10" ht="15.0" customHeight="1">
      <c r="A10" s="48"/>
      <c r="B10" s="267" t="s">
        <v>233</v>
      </c>
      <c r="C10" s="58"/>
      <c r="D10" s="58"/>
      <c r="E10" s="58"/>
      <c r="F10" s="58"/>
      <c r="G10" s="59"/>
      <c r="H10" s="265"/>
      <c r="I10" s="48"/>
      <c r="J10" s="48"/>
      <c r="K10" s="48"/>
      <c r="L10" s="48"/>
      <c r="M10" s="48"/>
      <c r="N10" s="48"/>
      <c r="O10" s="48"/>
      <c r="P10" s="48"/>
      <c r="Q10" s="48"/>
      <c r="R10" s="48"/>
      <c r="S10" s="48"/>
      <c r="T10" s="48"/>
      <c r="U10" s="48"/>
      <c r="V10" s="48"/>
      <c r="W10" s="48"/>
      <c r="X10" s="48"/>
      <c r="Y10" s="48"/>
      <c r="Z10" s="48"/>
    </row>
    <row r="11" ht="15.0" customHeight="1">
      <c r="A11" s="48"/>
      <c r="B11" s="268" t="s">
        <v>234</v>
      </c>
      <c r="C11" s="269">
        <f>Investissements!O28-'Plan de financement'!C28</f>
        <v>6000000</v>
      </c>
      <c r="D11" s="269">
        <f>C11+Investissements!AB28-'Plan de financement'!D28</f>
        <v>12000000</v>
      </c>
      <c r="E11" s="269">
        <f>D11+Investissements!AE28-'Plan de financement'!E28</f>
        <v>20000000</v>
      </c>
      <c r="F11" s="269">
        <f>E11+Investissements!AH28-'Plan de financement'!F28</f>
        <v>20000000</v>
      </c>
      <c r="G11" s="269">
        <f>F11+Investissements!AK28-'Plan de financement'!G28</f>
        <v>20000000</v>
      </c>
      <c r="H11" s="265"/>
      <c r="I11" s="48"/>
      <c r="J11" s="48"/>
      <c r="K11" s="48"/>
      <c r="L11" s="48"/>
      <c r="M11" s="48"/>
      <c r="N11" s="48"/>
      <c r="O11" s="48"/>
      <c r="P11" s="48"/>
      <c r="Q11" s="48"/>
      <c r="R11" s="48"/>
      <c r="S11" s="48"/>
      <c r="T11" s="48"/>
      <c r="U11" s="48"/>
      <c r="V11" s="48"/>
      <c r="W11" s="48"/>
      <c r="X11" s="48"/>
      <c r="Y11" s="48"/>
      <c r="Z11" s="48"/>
    </row>
    <row r="12" ht="15.0" customHeight="1">
      <c r="A12" s="48"/>
      <c r="B12" s="270" t="s">
        <v>235</v>
      </c>
      <c r="C12" s="269">
        <f>'Comptes de résultats'!C25</f>
        <v>2000000</v>
      </c>
      <c r="D12" s="269">
        <f>C12+'Comptes de résultats'!D25</f>
        <v>6000000</v>
      </c>
      <c r="E12" s="269">
        <f>D12+'Comptes de résultats'!E25</f>
        <v>12666666.67</v>
      </c>
      <c r="F12" s="269">
        <f>E12+'Comptes de résultats'!F25</f>
        <v>17333333.33</v>
      </c>
      <c r="G12" s="269">
        <f>F12+'Comptes de résultats'!G25</f>
        <v>20000000</v>
      </c>
      <c r="H12" s="265"/>
      <c r="I12" s="48"/>
      <c r="J12" s="48"/>
      <c r="K12" s="48"/>
      <c r="L12" s="48"/>
      <c r="M12" s="48"/>
      <c r="N12" s="48"/>
      <c r="O12" s="48"/>
      <c r="P12" s="48"/>
      <c r="Q12" s="48"/>
      <c r="R12" s="48"/>
      <c r="S12" s="48"/>
      <c r="T12" s="48"/>
      <c r="U12" s="48"/>
      <c r="V12" s="48"/>
      <c r="W12" s="48"/>
      <c r="X12" s="48"/>
      <c r="Y12" s="48"/>
      <c r="Z12" s="48"/>
    </row>
    <row r="13" ht="15.0" customHeight="1">
      <c r="A13" s="48"/>
      <c r="B13" s="270" t="s">
        <v>236</v>
      </c>
      <c r="C13" s="269">
        <f t="shared" ref="C13:G13" si="1">C11-C12</f>
        <v>4000000</v>
      </c>
      <c r="D13" s="269">
        <f t="shared" si="1"/>
        <v>6000000</v>
      </c>
      <c r="E13" s="269">
        <f t="shared" si="1"/>
        <v>7333333.333</v>
      </c>
      <c r="F13" s="269">
        <f t="shared" si="1"/>
        <v>2666666.667</v>
      </c>
      <c r="G13" s="269">
        <f t="shared" si="1"/>
        <v>0</v>
      </c>
      <c r="H13" s="265"/>
      <c r="I13" s="48"/>
      <c r="J13" s="48"/>
      <c r="K13" s="48"/>
      <c r="L13" s="48"/>
      <c r="M13" s="48"/>
      <c r="N13" s="48"/>
      <c r="O13" s="48"/>
      <c r="P13" s="48"/>
      <c r="Q13" s="48"/>
      <c r="R13" s="48"/>
      <c r="S13" s="48"/>
      <c r="T13" s="48"/>
      <c r="U13" s="48"/>
      <c r="V13" s="48"/>
      <c r="W13" s="48"/>
      <c r="X13" s="48"/>
      <c r="Y13" s="48"/>
      <c r="Z13" s="48"/>
    </row>
    <row r="14" ht="15.0" customHeight="1">
      <c r="A14" s="48"/>
      <c r="B14" s="271" t="s">
        <v>237</v>
      </c>
      <c r="C14" s="272">
        <f t="shared" ref="C14:G14" si="2">C13</f>
        <v>4000000</v>
      </c>
      <c r="D14" s="272">
        <f t="shared" si="2"/>
        <v>6000000</v>
      </c>
      <c r="E14" s="272">
        <f t="shared" si="2"/>
        <v>7333333.333</v>
      </c>
      <c r="F14" s="272">
        <f t="shared" si="2"/>
        <v>2666666.667</v>
      </c>
      <c r="G14" s="272">
        <f t="shared" si="2"/>
        <v>0</v>
      </c>
      <c r="H14" s="265"/>
      <c r="I14" s="48"/>
      <c r="J14" s="48"/>
      <c r="K14" s="48"/>
      <c r="L14" s="48"/>
      <c r="M14" s="48"/>
      <c r="N14" s="48"/>
      <c r="O14" s="48"/>
      <c r="P14" s="48"/>
      <c r="Q14" s="48"/>
      <c r="R14" s="48"/>
      <c r="S14" s="48"/>
      <c r="T14" s="48"/>
      <c r="U14" s="48"/>
      <c r="V14" s="48"/>
      <c r="W14" s="48"/>
      <c r="X14" s="48"/>
      <c r="Y14" s="48"/>
      <c r="Z14" s="48"/>
    </row>
    <row r="15" ht="15.0" customHeight="1">
      <c r="A15" s="48"/>
      <c r="B15" s="273" t="s">
        <v>238</v>
      </c>
      <c r="C15" s="58"/>
      <c r="D15" s="58"/>
      <c r="E15" s="58"/>
      <c r="F15" s="58"/>
      <c r="G15" s="59"/>
      <c r="H15" s="265"/>
      <c r="I15" s="48"/>
      <c r="J15" s="48"/>
      <c r="K15" s="48"/>
      <c r="L15" s="48"/>
      <c r="M15" s="48"/>
      <c r="N15" s="48"/>
      <c r="O15" s="48"/>
      <c r="P15" s="48"/>
      <c r="Q15" s="48"/>
      <c r="R15" s="48"/>
      <c r="S15" s="48"/>
      <c r="T15" s="48"/>
      <c r="U15" s="48"/>
      <c r="V15" s="48"/>
      <c r="W15" s="48"/>
      <c r="X15" s="48"/>
      <c r="Y15" s="48"/>
      <c r="Z15" s="48"/>
    </row>
    <row r="16">
      <c r="A16" s="48"/>
      <c r="B16" s="274" t="s">
        <v>239</v>
      </c>
      <c r="C16" s="269">
        <f>SUM('Trésorerie'!C45:N45)</f>
        <v>0</v>
      </c>
      <c r="D16" s="269">
        <f>C16+SUM('Trésorerie'!O45:Z45)</f>
        <v>0</v>
      </c>
      <c r="E16" s="269">
        <f>D16+SUM('Trésorerie'!AA45:AL45)</f>
        <v>0</v>
      </c>
      <c r="F16" s="269">
        <f>E16+SUM('Trésorerie'!AM45:AX45)</f>
        <v>0</v>
      </c>
      <c r="G16" s="269">
        <f>F16+SUM('Trésorerie'!AY45:BJ45)</f>
        <v>0</v>
      </c>
      <c r="H16" s="265"/>
      <c r="I16" s="48"/>
      <c r="J16" s="48"/>
      <c r="K16" s="48"/>
      <c r="L16" s="48"/>
      <c r="M16" s="48"/>
      <c r="N16" s="48"/>
      <c r="O16" s="48"/>
      <c r="P16" s="48"/>
      <c r="Q16" s="48"/>
      <c r="R16" s="48"/>
      <c r="S16" s="48"/>
      <c r="T16" s="48"/>
      <c r="U16" s="48"/>
      <c r="V16" s="48"/>
      <c r="W16" s="48"/>
      <c r="X16" s="48"/>
      <c r="Y16" s="48"/>
      <c r="Z16" s="48"/>
    </row>
    <row r="17" ht="15.0" customHeight="1">
      <c r="A17" s="48"/>
      <c r="B17" s="274" t="s">
        <v>240</v>
      </c>
      <c r="C17" s="269">
        <f>BFR!N42</f>
        <v>0</v>
      </c>
      <c r="D17" s="269">
        <f>BFR!Z42</f>
        <v>0</v>
      </c>
      <c r="E17" s="269">
        <f>BFR!AL42</f>
        <v>0</v>
      </c>
      <c r="F17" s="269">
        <f>BFR!AX42</f>
        <v>0</v>
      </c>
      <c r="G17" s="269">
        <f>BFR!BJ42</f>
        <v>0</v>
      </c>
      <c r="H17" s="265"/>
      <c r="I17" s="48"/>
      <c r="J17" s="48"/>
      <c r="K17" s="48"/>
      <c r="L17" s="48"/>
      <c r="M17" s="48"/>
      <c r="N17" s="48"/>
      <c r="O17" s="48"/>
      <c r="P17" s="48"/>
      <c r="Q17" s="48"/>
      <c r="R17" s="48"/>
      <c r="S17" s="48"/>
      <c r="T17" s="48"/>
      <c r="U17" s="48"/>
      <c r="V17" s="48"/>
      <c r="W17" s="48"/>
      <c r="X17" s="48"/>
      <c r="Y17" s="48"/>
      <c r="Z17" s="48"/>
    </row>
    <row r="18">
      <c r="A18" s="48"/>
      <c r="B18" s="274" t="s">
        <v>241</v>
      </c>
      <c r="C18" s="269">
        <f>TVA!N24</f>
        <v>10202844.84</v>
      </c>
      <c r="D18" s="269">
        <f>TVA!Z24</f>
        <v>29129612.62</v>
      </c>
      <c r="E18" s="269">
        <f>TVA!AL24</f>
        <v>56671914.12</v>
      </c>
      <c r="F18" s="269">
        <f>TVA!AX24</f>
        <v>118354166.7</v>
      </c>
      <c r="G18" s="269">
        <f>TVA!BJ24</f>
        <v>201931666.7</v>
      </c>
      <c r="H18" s="265"/>
      <c r="I18" s="48"/>
      <c r="J18" s="48"/>
      <c r="K18" s="48"/>
      <c r="L18" s="48"/>
      <c r="M18" s="48"/>
      <c r="N18" s="48"/>
      <c r="O18" s="48"/>
      <c r="P18" s="48"/>
      <c r="Q18" s="48"/>
      <c r="R18" s="48"/>
      <c r="S18" s="48"/>
      <c r="T18" s="48"/>
      <c r="U18" s="48"/>
      <c r="V18" s="48"/>
      <c r="W18" s="48"/>
      <c r="X18" s="48"/>
      <c r="Y18" s="48"/>
      <c r="Z18" s="48"/>
    </row>
    <row r="19" ht="15.0" customHeight="1">
      <c r="A19" s="48"/>
      <c r="B19" s="275" t="s">
        <v>180</v>
      </c>
      <c r="C19" s="269">
        <f>'Trésorerie'!N71</f>
        <v>-100329473.5</v>
      </c>
      <c r="D19" s="269">
        <f>'Trésorerie'!Z71</f>
        <v>-304587138.7</v>
      </c>
      <c r="E19" s="269">
        <f>'Trésorerie'!AL71</f>
        <v>-713401853.6</v>
      </c>
      <c r="F19" s="269">
        <f>'Trésorerie'!AX71</f>
        <v>-1005188459</v>
      </c>
      <c r="G19" s="269">
        <f>'Trésorerie'!BJ71</f>
        <v>-1517932562</v>
      </c>
      <c r="H19" s="265"/>
      <c r="I19" s="48"/>
      <c r="J19" s="48"/>
      <c r="K19" s="48"/>
      <c r="L19" s="48"/>
      <c r="M19" s="48"/>
      <c r="N19" s="48"/>
      <c r="O19" s="48"/>
      <c r="P19" s="48"/>
      <c r="Q19" s="48"/>
      <c r="R19" s="48"/>
      <c r="S19" s="48"/>
      <c r="T19" s="48"/>
      <c r="U19" s="48"/>
      <c r="V19" s="48"/>
      <c r="W19" s="48"/>
      <c r="X19" s="48"/>
      <c r="Y19" s="48"/>
      <c r="Z19" s="48"/>
    </row>
    <row r="20" ht="15.0" customHeight="1">
      <c r="A20" s="48"/>
      <c r="B20" s="276" t="s">
        <v>242</v>
      </c>
      <c r="C20" s="272">
        <f t="shared" ref="C20:G20" si="3">SUM(C16:C19)</f>
        <v>-90126628.67</v>
      </c>
      <c r="D20" s="272">
        <f t="shared" si="3"/>
        <v>-275457526.1</v>
      </c>
      <c r="E20" s="272">
        <f t="shared" si="3"/>
        <v>-656729939.5</v>
      </c>
      <c r="F20" s="272">
        <f t="shared" si="3"/>
        <v>-886834292.4</v>
      </c>
      <c r="G20" s="272">
        <f t="shared" si="3"/>
        <v>-1316000895</v>
      </c>
      <c r="H20" s="265"/>
      <c r="I20" s="48"/>
      <c r="J20" s="48"/>
      <c r="K20" s="48"/>
      <c r="L20" s="48"/>
      <c r="M20" s="48"/>
      <c r="N20" s="48"/>
      <c r="O20" s="48"/>
      <c r="P20" s="48"/>
      <c r="Q20" s="48"/>
      <c r="R20" s="48"/>
      <c r="S20" s="48"/>
      <c r="T20" s="48"/>
      <c r="U20" s="48"/>
      <c r="V20" s="48"/>
      <c r="W20" s="48"/>
      <c r="X20" s="48"/>
      <c r="Y20" s="48"/>
      <c r="Z20" s="48"/>
    </row>
    <row r="21" ht="15.0" customHeight="1">
      <c r="A21" s="1"/>
      <c r="B21" s="276" t="s">
        <v>243</v>
      </c>
      <c r="C21" s="272">
        <f t="shared" ref="C21:G21" si="4">C14+C20</f>
        <v>-86126628.67</v>
      </c>
      <c r="D21" s="272">
        <f t="shared" si="4"/>
        <v>-269457526.1</v>
      </c>
      <c r="E21" s="272">
        <f t="shared" si="4"/>
        <v>-649396606.2</v>
      </c>
      <c r="F21" s="272">
        <f t="shared" si="4"/>
        <v>-884167625.8</v>
      </c>
      <c r="G21" s="272">
        <f t="shared" si="4"/>
        <v>-1316000895</v>
      </c>
      <c r="H21" s="159"/>
    </row>
    <row r="22" ht="15.75" customHeight="1">
      <c r="A22" s="1"/>
      <c r="B22" s="159"/>
      <c r="C22" s="159"/>
      <c r="D22" s="159"/>
      <c r="E22" s="159"/>
      <c r="F22" s="159"/>
      <c r="G22" s="159"/>
      <c r="H22" s="159"/>
      <c r="I22" s="1"/>
      <c r="J22" s="1"/>
      <c r="K22" s="1"/>
      <c r="L22" s="1"/>
      <c r="M22" s="1"/>
      <c r="N22" s="1"/>
      <c r="O22" s="1"/>
      <c r="P22" s="1"/>
      <c r="Q22" s="1"/>
      <c r="R22" s="1"/>
      <c r="S22" s="1"/>
      <c r="T22" s="1"/>
      <c r="U22" s="1"/>
      <c r="V22" s="1"/>
      <c r="W22" s="1"/>
      <c r="X22" s="1"/>
      <c r="Y22" s="1"/>
      <c r="Z22" s="1"/>
    </row>
    <row r="23" ht="15.75" customHeight="1">
      <c r="A23" s="1"/>
      <c r="B23" s="266" t="s">
        <v>244</v>
      </c>
      <c r="C23" s="58"/>
      <c r="D23" s="58"/>
      <c r="E23" s="58"/>
      <c r="F23" s="58"/>
      <c r="G23" s="59"/>
      <c r="H23" s="159"/>
      <c r="I23" s="1"/>
      <c r="J23" s="1"/>
      <c r="K23" s="1"/>
      <c r="L23" s="1"/>
      <c r="M23" s="1"/>
      <c r="N23" s="1"/>
      <c r="O23" s="1"/>
      <c r="P23" s="1"/>
      <c r="Q23" s="1"/>
      <c r="R23" s="1"/>
      <c r="S23" s="1"/>
      <c r="T23" s="1"/>
      <c r="U23" s="1"/>
      <c r="V23" s="1"/>
      <c r="W23" s="1"/>
      <c r="X23" s="1"/>
      <c r="Y23" s="1"/>
      <c r="Z23" s="1"/>
    </row>
    <row r="24" ht="15.75" customHeight="1">
      <c r="A24" s="1"/>
      <c r="B24" s="273" t="s">
        <v>245</v>
      </c>
      <c r="C24" s="58"/>
      <c r="D24" s="58"/>
      <c r="E24" s="58"/>
      <c r="F24" s="58"/>
      <c r="G24" s="59"/>
      <c r="H24" s="159"/>
      <c r="I24" s="1"/>
      <c r="J24" s="1"/>
      <c r="K24" s="1"/>
      <c r="L24" s="1"/>
      <c r="M24" s="1"/>
      <c r="N24" s="1"/>
      <c r="O24" s="1"/>
      <c r="P24" s="1"/>
      <c r="Q24" s="1"/>
      <c r="R24" s="1"/>
      <c r="S24" s="1"/>
      <c r="T24" s="1"/>
      <c r="U24" s="1"/>
      <c r="V24" s="1"/>
      <c r="W24" s="1"/>
      <c r="X24" s="1"/>
      <c r="Y24" s="1"/>
      <c r="Z24" s="1"/>
    </row>
    <row r="25" ht="15.75" customHeight="1">
      <c r="A25" s="1"/>
      <c r="B25" s="274" t="s">
        <v>246</v>
      </c>
      <c r="C25" s="269">
        <f>SUM('Trésorerie'!C20:N20)+SUM('Trésorerie'!C21:N21)+Investissements!O9</f>
        <v>0</v>
      </c>
      <c r="D25" s="269">
        <f>C25+SUM('Trésorerie'!O20:Z20)+SUM('Trésorerie'!O21:Z21)+Investissements!AB9</f>
        <v>0</v>
      </c>
      <c r="E25" s="269">
        <f>D25+SUM('Trésorerie'!AA20:AL20)+SUM('Trésorerie'!AA21:AL21)+Investissements!AE9</f>
        <v>0</v>
      </c>
      <c r="F25" s="269">
        <f>E25+SUM('Trésorerie'!AM20:AX20)+SUM('Trésorerie'!AM21:AX21)+Investissements!AH9</f>
        <v>0</v>
      </c>
      <c r="G25" s="269">
        <f>F25+SUM('Trésorerie'!AY20:BJ20)+SUM('Trésorerie'!AY21:BJ21)+Investissements!AK9</f>
        <v>0</v>
      </c>
      <c r="H25" s="159"/>
      <c r="I25" s="1"/>
      <c r="J25" s="1"/>
      <c r="K25" s="1"/>
      <c r="L25" s="1"/>
      <c r="M25" s="1"/>
      <c r="N25" s="1"/>
      <c r="O25" s="1"/>
      <c r="P25" s="1"/>
      <c r="Q25" s="1"/>
      <c r="R25" s="1"/>
      <c r="S25" s="1"/>
      <c r="T25" s="1"/>
      <c r="U25" s="1"/>
      <c r="V25" s="1"/>
      <c r="W25" s="1"/>
      <c r="X25" s="1"/>
      <c r="Y25" s="1"/>
      <c r="Z25" s="1"/>
    </row>
    <row r="26" ht="15.75" customHeight="1">
      <c r="A26" s="1"/>
      <c r="B26" s="274" t="s">
        <v>213</v>
      </c>
      <c r="C26" s="269">
        <f>SUM('Trésorerie'!C29:N29)-SUM('Trésorerie'!C58:N58)</f>
        <v>0</v>
      </c>
      <c r="D26" s="269">
        <f>C26+SUM('Trésorerie'!O29:Z29)-SUM('Trésorerie'!O58:Z58)</f>
        <v>0</v>
      </c>
      <c r="E26" s="269">
        <f>D26+SUM('Trésorerie'!AA29:AL29)-SUM('Trésorerie'!AA58:AL58)</f>
        <v>0</v>
      </c>
      <c r="F26" s="269">
        <f>E26+SUM('Trésorerie'!AM29:AX29)-SUM('Trésorerie'!AM58:AX58)</f>
        <v>0</v>
      </c>
      <c r="G26" s="269">
        <f>F26+SUM('Trésorerie'!AY29:BJ29)-SUM('Trésorerie'!AY58:BJ58)</f>
        <v>0</v>
      </c>
      <c r="H26" s="159"/>
      <c r="I26" s="1"/>
      <c r="J26" s="1"/>
      <c r="K26" s="1"/>
      <c r="L26" s="1"/>
      <c r="M26" s="1"/>
      <c r="N26" s="1"/>
      <c r="O26" s="1"/>
      <c r="P26" s="1"/>
      <c r="Q26" s="1"/>
      <c r="R26" s="1"/>
      <c r="S26" s="1"/>
      <c r="T26" s="1"/>
      <c r="U26" s="1"/>
      <c r="V26" s="1"/>
      <c r="W26" s="1"/>
      <c r="X26" s="1"/>
      <c r="Y26" s="1"/>
      <c r="Z26" s="1"/>
    </row>
    <row r="27" ht="15.75" customHeight="1">
      <c r="A27" s="1"/>
      <c r="B27" s="274" t="s">
        <v>247</v>
      </c>
      <c r="C27" s="269">
        <f>'Trésorerie'!C10+'Comptes de résultats'!C35</f>
        <v>-95598096.97</v>
      </c>
      <c r="D27" s="269">
        <f>C27+'Comptes de résultats'!D35</f>
        <v>-297173342</v>
      </c>
      <c r="E27" s="269">
        <f>D27+'Comptes de résultats'!E35</f>
        <v>-702996606.2</v>
      </c>
      <c r="F27" s="269">
        <f>E27+'Comptes de résultats'!F35</f>
        <v>-997767625.8</v>
      </c>
      <c r="G27" s="269">
        <f>F27+'Comptes de résultats'!G35</f>
        <v>-1509600895</v>
      </c>
      <c r="H27" s="159"/>
      <c r="I27" s="1"/>
      <c r="J27" s="1"/>
      <c r="K27" s="1"/>
      <c r="L27" s="1"/>
      <c r="M27" s="1"/>
      <c r="N27" s="1"/>
      <c r="O27" s="1"/>
      <c r="P27" s="1"/>
      <c r="Q27" s="1"/>
      <c r="R27" s="1"/>
      <c r="S27" s="1"/>
      <c r="T27" s="1"/>
      <c r="U27" s="1"/>
      <c r="V27" s="1"/>
      <c r="W27" s="1"/>
      <c r="X27" s="1"/>
      <c r="Y27" s="1"/>
      <c r="Z27" s="1"/>
    </row>
    <row r="28" ht="15.75" customHeight="1">
      <c r="A28" s="1"/>
      <c r="B28" s="276" t="s">
        <v>248</v>
      </c>
      <c r="C28" s="272">
        <f t="shared" ref="C28:G28" si="5">SUM(C25:C27)</f>
        <v>-95598096.97</v>
      </c>
      <c r="D28" s="272">
        <f t="shared" si="5"/>
        <v>-297173342</v>
      </c>
      <c r="E28" s="272">
        <f t="shared" si="5"/>
        <v>-702996606.2</v>
      </c>
      <c r="F28" s="272">
        <f t="shared" si="5"/>
        <v>-997767625.8</v>
      </c>
      <c r="G28" s="272">
        <f t="shared" si="5"/>
        <v>-1509600895</v>
      </c>
      <c r="H28" s="159"/>
      <c r="I28" s="1"/>
      <c r="J28" s="1"/>
      <c r="K28" s="1"/>
      <c r="L28" s="1"/>
      <c r="M28" s="1"/>
      <c r="N28" s="1"/>
      <c r="O28" s="1"/>
      <c r="P28" s="1"/>
      <c r="Q28" s="1"/>
      <c r="R28" s="1"/>
      <c r="S28" s="1"/>
      <c r="T28" s="1"/>
      <c r="U28" s="1"/>
      <c r="V28" s="1"/>
      <c r="W28" s="1"/>
      <c r="X28" s="1"/>
      <c r="Y28" s="1"/>
      <c r="Z28" s="1"/>
    </row>
    <row r="29" ht="15.75" customHeight="1">
      <c r="A29" s="1"/>
      <c r="B29" s="277" t="s">
        <v>249</v>
      </c>
      <c r="C29" s="58"/>
      <c r="D29" s="58"/>
      <c r="E29" s="58"/>
      <c r="F29" s="58"/>
      <c r="G29" s="59"/>
      <c r="H29" s="159"/>
      <c r="I29" s="1"/>
      <c r="J29" s="1"/>
      <c r="K29" s="1"/>
      <c r="L29" s="1"/>
      <c r="M29" s="1"/>
      <c r="N29" s="1"/>
      <c r="O29" s="1"/>
      <c r="P29" s="1"/>
      <c r="Q29" s="1"/>
      <c r="R29" s="1"/>
      <c r="S29" s="1"/>
      <c r="T29" s="1"/>
      <c r="U29" s="1"/>
      <c r="V29" s="1"/>
      <c r="W29" s="1"/>
      <c r="X29" s="1"/>
      <c r="Y29" s="1"/>
      <c r="Z29" s="1"/>
    </row>
    <row r="30" ht="15.75" customHeight="1">
      <c r="A30" s="1"/>
      <c r="B30" s="275" t="s">
        <v>250</v>
      </c>
      <c r="C30" s="269">
        <f>SUM('Trésorerie'!C22:N23)+SUM('Trésorerie'!C34:N34)-SUM('Trésorerie'!C56:N57)-SUM('Trésorerie'!C63:N63)+'Comptes de résultats'!C29</f>
        <v>0</v>
      </c>
      <c r="D30" s="269">
        <f>C30+SUM('Trésorerie'!O22:Z23)+SUM('Trésorerie'!O34:Z34)-SUM('Trésorerie'!O56:Z57)-SUM('Trésorerie'!O63:Z63)+'Comptes de résultats'!D29</f>
        <v>0</v>
      </c>
      <c r="E30" s="269">
        <f>D30+SUM('Trésorerie'!AA22:AL23)+SUM('Trésorerie'!AA34:AL34)-SUM('Trésorerie'!AA56:AL57)-SUM('Trésorerie'!AA63:AL63)+'Comptes de résultats'!E29</f>
        <v>0</v>
      </c>
      <c r="F30" s="269">
        <f>E30+SUM('Trésorerie'!AM22:AX23)+SUM('Trésorerie'!AM34:AX34)-SUM('Trésorerie'!AM56:AX57)-SUM('Trésorerie'!AM63:AX63)+'Comptes de résultats'!F29</f>
        <v>0</v>
      </c>
      <c r="G30" s="269">
        <f>F30+SUM('Trésorerie'!AY22:BJ23)+SUM('Trésorerie'!AY34:BJ34)-SUM('Trésorerie'!AY56:BJ57)-SUM('Trésorerie'!AY63:BJ63)+'Comptes de résultats'!G29</f>
        <v>0</v>
      </c>
      <c r="H30" s="159"/>
      <c r="I30" s="1"/>
      <c r="J30" s="1"/>
      <c r="K30" s="1"/>
      <c r="L30" s="1"/>
      <c r="M30" s="1"/>
      <c r="N30" s="1"/>
      <c r="O30" s="1"/>
      <c r="P30" s="1"/>
      <c r="Q30" s="1"/>
      <c r="R30" s="1"/>
      <c r="S30" s="1"/>
      <c r="T30" s="1"/>
      <c r="U30" s="1"/>
      <c r="V30" s="1"/>
      <c r="W30" s="1"/>
      <c r="X30" s="1"/>
      <c r="Y30" s="1"/>
      <c r="Z30" s="1"/>
    </row>
    <row r="31" ht="15.75" customHeight="1">
      <c r="A31" s="1"/>
      <c r="B31" s="274" t="s">
        <v>251</v>
      </c>
      <c r="C31" s="269">
        <f>BFR!N61</f>
        <v>0</v>
      </c>
      <c r="D31" s="269">
        <f>BFR!Z61</f>
        <v>0</v>
      </c>
      <c r="E31" s="269">
        <f>BFR!AL61</f>
        <v>0</v>
      </c>
      <c r="F31" s="269">
        <f>BFR!AX61</f>
        <v>0</v>
      </c>
      <c r="G31" s="269">
        <f>BFR!BJ61</f>
        <v>0</v>
      </c>
      <c r="H31" s="159"/>
      <c r="I31" s="1"/>
      <c r="J31" s="1"/>
      <c r="K31" s="1"/>
      <c r="L31" s="1"/>
      <c r="M31" s="1"/>
      <c r="N31" s="1"/>
      <c r="O31" s="1"/>
      <c r="P31" s="1"/>
      <c r="Q31" s="1"/>
      <c r="R31" s="1"/>
      <c r="S31" s="1"/>
      <c r="T31" s="1"/>
      <c r="U31" s="1"/>
      <c r="V31" s="1"/>
      <c r="W31" s="1"/>
      <c r="X31" s="1"/>
      <c r="Y31" s="1"/>
      <c r="Z31" s="1"/>
    </row>
    <row r="32" ht="15.75" customHeight="1">
      <c r="A32" s="1"/>
      <c r="B32" s="274" t="s">
        <v>252</v>
      </c>
      <c r="C32" s="269">
        <f>TVA!N43</f>
        <v>9471468.3</v>
      </c>
      <c r="D32" s="269">
        <f>TVA!Z43</f>
        <v>27715815.85</v>
      </c>
      <c r="E32" s="269">
        <f>TVA!AL43</f>
        <v>53600000</v>
      </c>
      <c r="F32" s="269">
        <f>TVA!AX43</f>
        <v>113600000</v>
      </c>
      <c r="G32" s="269">
        <f>TVA!BJ43</f>
        <v>193600000</v>
      </c>
      <c r="H32" s="159"/>
      <c r="I32" s="1"/>
      <c r="J32" s="1"/>
      <c r="K32" s="1"/>
      <c r="L32" s="1"/>
      <c r="M32" s="1"/>
      <c r="N32" s="1"/>
      <c r="O32" s="1"/>
      <c r="P32" s="1"/>
      <c r="Q32" s="1"/>
      <c r="R32" s="1"/>
      <c r="S32" s="1"/>
      <c r="T32" s="1"/>
      <c r="U32" s="1"/>
      <c r="V32" s="1"/>
      <c r="W32" s="1"/>
      <c r="X32" s="1"/>
      <c r="Y32" s="1"/>
      <c r="Z32" s="1"/>
    </row>
    <row r="33" ht="15.75" customHeight="1">
      <c r="A33" s="1"/>
      <c r="B33" s="274" t="s">
        <v>253</v>
      </c>
      <c r="C33" s="269">
        <f>'Comptes de résultats'!C34</f>
        <v>0</v>
      </c>
      <c r="D33" s="269">
        <f>'Comptes de résultats'!D34-'Comptes de résultats'!C34</f>
        <v>0</v>
      </c>
      <c r="E33" s="269">
        <f>'Comptes de résultats'!E34-'Comptes de résultats'!D34</f>
        <v>0</v>
      </c>
      <c r="F33" s="269">
        <f>'Comptes de résultats'!F34-'Comptes de résultats'!E34</f>
        <v>0</v>
      </c>
      <c r="G33" s="269">
        <f>'Comptes de résultats'!G34-'Comptes de résultats'!F34</f>
        <v>0</v>
      </c>
      <c r="H33" s="159"/>
      <c r="I33" s="1"/>
      <c r="J33" s="1"/>
      <c r="K33" s="1"/>
      <c r="L33" s="1"/>
      <c r="M33" s="1"/>
      <c r="N33" s="1"/>
      <c r="O33" s="1"/>
      <c r="P33" s="1"/>
      <c r="Q33" s="1"/>
      <c r="R33" s="1"/>
      <c r="S33" s="1"/>
      <c r="T33" s="1"/>
      <c r="U33" s="1"/>
      <c r="V33" s="1"/>
      <c r="W33" s="1"/>
      <c r="X33" s="1"/>
      <c r="Y33" s="1"/>
      <c r="Z33" s="1"/>
    </row>
    <row r="34" ht="15.75" customHeight="1">
      <c r="A34" s="1"/>
      <c r="B34" s="276" t="s">
        <v>254</v>
      </c>
      <c r="C34" s="272">
        <f t="shared" ref="C34:G34" si="6">SUM(C30:C33)</f>
        <v>9471468.3</v>
      </c>
      <c r="D34" s="272">
        <f t="shared" si="6"/>
        <v>27715815.85</v>
      </c>
      <c r="E34" s="272">
        <f t="shared" si="6"/>
        <v>53600000</v>
      </c>
      <c r="F34" s="272">
        <f t="shared" si="6"/>
        <v>113600000</v>
      </c>
      <c r="G34" s="272">
        <f t="shared" si="6"/>
        <v>193600000</v>
      </c>
      <c r="H34" s="159"/>
      <c r="I34" s="1"/>
      <c r="J34" s="1"/>
      <c r="K34" s="1"/>
      <c r="L34" s="1"/>
      <c r="M34" s="1"/>
      <c r="N34" s="1"/>
      <c r="O34" s="1"/>
      <c r="P34" s="1"/>
      <c r="Q34" s="1"/>
      <c r="R34" s="1"/>
      <c r="S34" s="1"/>
      <c r="T34" s="1"/>
      <c r="U34" s="1"/>
      <c r="V34" s="1"/>
      <c r="W34" s="1"/>
      <c r="X34" s="1"/>
      <c r="Y34" s="1"/>
      <c r="Z34" s="1"/>
    </row>
    <row r="35" ht="15.75" customHeight="1">
      <c r="A35" s="1"/>
      <c r="B35" s="276" t="s">
        <v>255</v>
      </c>
      <c r="C35" s="272">
        <f t="shared" ref="C35:G35" si="7">C28+C34</f>
        <v>-86126628.67</v>
      </c>
      <c r="D35" s="272">
        <f t="shared" si="7"/>
        <v>-269457526.1</v>
      </c>
      <c r="E35" s="272">
        <f t="shared" si="7"/>
        <v>-649396606.2</v>
      </c>
      <c r="F35" s="272">
        <f t="shared" si="7"/>
        <v>-884167625.8</v>
      </c>
      <c r="G35" s="272">
        <f t="shared" si="7"/>
        <v>-1316000895</v>
      </c>
      <c r="H35" s="159"/>
      <c r="I35" s="1"/>
      <c r="J35" s="1"/>
      <c r="K35" s="1"/>
      <c r="L35" s="1"/>
      <c r="M35" s="1"/>
      <c r="N35" s="1"/>
      <c r="O35" s="1"/>
      <c r="P35" s="1"/>
      <c r="Q35" s="1"/>
      <c r="R35" s="1"/>
      <c r="S35" s="1"/>
      <c r="T35" s="1"/>
      <c r="U35" s="1"/>
      <c r="V35" s="1"/>
      <c r="W35" s="1"/>
      <c r="X35" s="1"/>
      <c r="Y35" s="1"/>
      <c r="Z35" s="1"/>
    </row>
    <row r="36" ht="15.75" customHeight="1">
      <c r="A36" s="1"/>
      <c r="B36" s="159"/>
      <c r="C36" s="159"/>
      <c r="D36" s="159"/>
      <c r="E36" s="159"/>
      <c r="F36" s="159"/>
      <c r="G36" s="159"/>
      <c r="H36" s="159"/>
    </row>
    <row r="37" ht="15.75" customHeight="1">
      <c r="A37" s="1"/>
      <c r="E37" s="214"/>
      <c r="F37" s="214"/>
      <c r="G37" s="214"/>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8">
    <mergeCell ref="B2:B3"/>
    <mergeCell ref="B5:G5"/>
    <mergeCell ref="B9:G9"/>
    <mergeCell ref="B10:G10"/>
    <mergeCell ref="B15:G15"/>
    <mergeCell ref="B23:G23"/>
    <mergeCell ref="B24:G24"/>
    <mergeCell ref="B29:G29"/>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57"/>
    <col customWidth="1" min="2" max="2" width="35.71"/>
    <col customWidth="1" min="3" max="62" width="11.57"/>
    <col customWidth="1" min="63" max="63" width="3.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278" t="s">
        <v>62</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row>
    <row r="3">
      <c r="A3" s="1"/>
      <c r="B3" s="1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row>
    <row r="4">
      <c r="A4" s="1"/>
      <c r="B4" s="119"/>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c r="A5" s="1"/>
      <c r="B5" s="120" t="s">
        <v>256</v>
      </c>
      <c r="C5" s="22"/>
      <c r="D5" s="22"/>
      <c r="E5" s="22"/>
      <c r="F5" s="22"/>
      <c r="G5" s="22"/>
      <c r="H5" s="22"/>
      <c r="I5" s="22"/>
      <c r="J5" s="23"/>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row>
    <row r="6">
      <c r="A6" s="1"/>
      <c r="B6" s="119"/>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row>
    <row r="7">
      <c r="A7" s="1"/>
      <c r="B7" s="123" t="s">
        <v>241</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row>
    <row r="8">
      <c r="A8" s="1"/>
      <c r="B8" s="119"/>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row>
    <row r="9">
      <c r="A9" s="1"/>
      <c r="B9" s="121"/>
      <c r="C9" s="122" t="s">
        <v>77</v>
      </c>
      <c r="D9" s="22"/>
      <c r="E9" s="22"/>
      <c r="F9" s="22"/>
      <c r="G9" s="22"/>
      <c r="H9" s="22"/>
      <c r="I9" s="22"/>
      <c r="J9" s="22"/>
      <c r="K9" s="22"/>
      <c r="L9" s="22"/>
      <c r="M9" s="22"/>
      <c r="N9" s="23"/>
      <c r="O9" s="122" t="s">
        <v>78</v>
      </c>
      <c r="P9" s="22"/>
      <c r="Q9" s="22"/>
      <c r="R9" s="22"/>
      <c r="S9" s="22"/>
      <c r="T9" s="22"/>
      <c r="U9" s="22"/>
      <c r="V9" s="22"/>
      <c r="W9" s="22"/>
      <c r="X9" s="22"/>
      <c r="Y9" s="22"/>
      <c r="Z9" s="23"/>
      <c r="AA9" s="122" t="s">
        <v>79</v>
      </c>
      <c r="AB9" s="22"/>
      <c r="AC9" s="22"/>
      <c r="AD9" s="22"/>
      <c r="AE9" s="22"/>
      <c r="AF9" s="22"/>
      <c r="AG9" s="22"/>
      <c r="AH9" s="22"/>
      <c r="AI9" s="22"/>
      <c r="AJ9" s="22"/>
      <c r="AK9" s="22"/>
      <c r="AL9" s="23"/>
      <c r="AM9" s="122" t="s">
        <v>80</v>
      </c>
      <c r="AN9" s="22"/>
      <c r="AO9" s="22"/>
      <c r="AP9" s="22"/>
      <c r="AQ9" s="22"/>
      <c r="AR9" s="22"/>
      <c r="AS9" s="22"/>
      <c r="AT9" s="22"/>
      <c r="AU9" s="22"/>
      <c r="AV9" s="22"/>
      <c r="AW9" s="22"/>
      <c r="AX9" s="23"/>
      <c r="AY9" s="122" t="s">
        <v>81</v>
      </c>
      <c r="AZ9" s="22"/>
      <c r="BA9" s="22"/>
      <c r="BB9" s="22"/>
      <c r="BC9" s="22"/>
      <c r="BD9" s="22"/>
      <c r="BE9" s="22"/>
      <c r="BF9" s="22"/>
      <c r="BG9" s="22"/>
      <c r="BH9" s="22"/>
      <c r="BI9" s="22"/>
      <c r="BJ9" s="23"/>
      <c r="BK9" s="17"/>
    </row>
    <row r="10">
      <c r="A10" s="1"/>
      <c r="B10" s="123" t="s">
        <v>64</v>
      </c>
      <c r="C10" s="124">
        <f>Config!$C$7</f>
        <v>45505</v>
      </c>
      <c r="D10" s="124">
        <f t="shared" ref="D10:BJ10" si="1">DATE(YEAR(C10),MONTH(C10)+1,DAY(C10))</f>
        <v>45536</v>
      </c>
      <c r="E10" s="124">
        <f t="shared" si="1"/>
        <v>45566</v>
      </c>
      <c r="F10" s="124">
        <f t="shared" si="1"/>
        <v>45597</v>
      </c>
      <c r="G10" s="124">
        <f t="shared" si="1"/>
        <v>45627</v>
      </c>
      <c r="H10" s="124">
        <f t="shared" si="1"/>
        <v>45658</v>
      </c>
      <c r="I10" s="124">
        <f t="shared" si="1"/>
        <v>45689</v>
      </c>
      <c r="J10" s="124">
        <f t="shared" si="1"/>
        <v>45717</v>
      </c>
      <c r="K10" s="124">
        <f t="shared" si="1"/>
        <v>45748</v>
      </c>
      <c r="L10" s="124">
        <f t="shared" si="1"/>
        <v>45778</v>
      </c>
      <c r="M10" s="124">
        <f t="shared" si="1"/>
        <v>45809</v>
      </c>
      <c r="N10" s="124">
        <f t="shared" si="1"/>
        <v>45839</v>
      </c>
      <c r="O10" s="124">
        <f t="shared" si="1"/>
        <v>45870</v>
      </c>
      <c r="P10" s="124">
        <f t="shared" si="1"/>
        <v>45901</v>
      </c>
      <c r="Q10" s="124">
        <f t="shared" si="1"/>
        <v>45931</v>
      </c>
      <c r="R10" s="124">
        <f t="shared" si="1"/>
        <v>45962</v>
      </c>
      <c r="S10" s="124">
        <f t="shared" si="1"/>
        <v>45992</v>
      </c>
      <c r="T10" s="124">
        <f t="shared" si="1"/>
        <v>46023</v>
      </c>
      <c r="U10" s="124">
        <f t="shared" si="1"/>
        <v>46054</v>
      </c>
      <c r="V10" s="124">
        <f t="shared" si="1"/>
        <v>46082</v>
      </c>
      <c r="W10" s="124">
        <f t="shared" si="1"/>
        <v>46113</v>
      </c>
      <c r="X10" s="124">
        <f t="shared" si="1"/>
        <v>46143</v>
      </c>
      <c r="Y10" s="124">
        <f t="shared" si="1"/>
        <v>46174</v>
      </c>
      <c r="Z10" s="124">
        <f t="shared" si="1"/>
        <v>46204</v>
      </c>
      <c r="AA10" s="124">
        <f t="shared" si="1"/>
        <v>46235</v>
      </c>
      <c r="AB10" s="124">
        <f t="shared" si="1"/>
        <v>46266</v>
      </c>
      <c r="AC10" s="124">
        <f t="shared" si="1"/>
        <v>46296</v>
      </c>
      <c r="AD10" s="124">
        <f t="shared" si="1"/>
        <v>46327</v>
      </c>
      <c r="AE10" s="124">
        <f t="shared" si="1"/>
        <v>46357</v>
      </c>
      <c r="AF10" s="124">
        <f t="shared" si="1"/>
        <v>46388</v>
      </c>
      <c r="AG10" s="124">
        <f t="shared" si="1"/>
        <v>46419</v>
      </c>
      <c r="AH10" s="124">
        <f t="shared" si="1"/>
        <v>46447</v>
      </c>
      <c r="AI10" s="124">
        <f t="shared" si="1"/>
        <v>46478</v>
      </c>
      <c r="AJ10" s="124">
        <f t="shared" si="1"/>
        <v>46508</v>
      </c>
      <c r="AK10" s="124">
        <f t="shared" si="1"/>
        <v>46539</v>
      </c>
      <c r="AL10" s="124">
        <f t="shared" si="1"/>
        <v>46569</v>
      </c>
      <c r="AM10" s="124">
        <f t="shared" si="1"/>
        <v>46600</v>
      </c>
      <c r="AN10" s="124">
        <f t="shared" si="1"/>
        <v>46631</v>
      </c>
      <c r="AO10" s="124">
        <f t="shared" si="1"/>
        <v>46661</v>
      </c>
      <c r="AP10" s="124">
        <f t="shared" si="1"/>
        <v>46692</v>
      </c>
      <c r="AQ10" s="124">
        <f t="shared" si="1"/>
        <v>46722</v>
      </c>
      <c r="AR10" s="124">
        <f t="shared" si="1"/>
        <v>46753</v>
      </c>
      <c r="AS10" s="124">
        <f t="shared" si="1"/>
        <v>46784</v>
      </c>
      <c r="AT10" s="124">
        <f t="shared" si="1"/>
        <v>46813</v>
      </c>
      <c r="AU10" s="124">
        <f t="shared" si="1"/>
        <v>46844</v>
      </c>
      <c r="AV10" s="124">
        <f t="shared" si="1"/>
        <v>46874</v>
      </c>
      <c r="AW10" s="124">
        <f t="shared" si="1"/>
        <v>46905</v>
      </c>
      <c r="AX10" s="124">
        <f t="shared" si="1"/>
        <v>46935</v>
      </c>
      <c r="AY10" s="124">
        <f t="shared" si="1"/>
        <v>46966</v>
      </c>
      <c r="AZ10" s="124">
        <f t="shared" si="1"/>
        <v>46997</v>
      </c>
      <c r="BA10" s="124">
        <f t="shared" si="1"/>
        <v>47027</v>
      </c>
      <c r="BB10" s="124">
        <f t="shared" si="1"/>
        <v>47058</v>
      </c>
      <c r="BC10" s="124">
        <f t="shared" si="1"/>
        <v>47088</v>
      </c>
      <c r="BD10" s="124">
        <f t="shared" si="1"/>
        <v>47119</v>
      </c>
      <c r="BE10" s="124">
        <f t="shared" si="1"/>
        <v>47150</v>
      </c>
      <c r="BF10" s="124">
        <f t="shared" si="1"/>
        <v>47178</v>
      </c>
      <c r="BG10" s="124">
        <f t="shared" si="1"/>
        <v>47209</v>
      </c>
      <c r="BH10" s="124">
        <f t="shared" si="1"/>
        <v>47239</v>
      </c>
      <c r="BI10" s="124">
        <f t="shared" si="1"/>
        <v>47270</v>
      </c>
      <c r="BJ10" s="124">
        <f t="shared" si="1"/>
        <v>47300</v>
      </c>
      <c r="BK10" s="17"/>
    </row>
    <row r="11">
      <c r="A11" s="1"/>
      <c r="B11" s="125" t="str">
        <f>Config!$B$14</f>
        <v> Abonnement Basique</v>
      </c>
      <c r="C11" s="241">
        <f>'Charges variables'!C9*Config!$C79</f>
        <v>0</v>
      </c>
      <c r="D11" s="241">
        <f>'Charges variables'!D9*Config!$C79</f>
        <v>0</v>
      </c>
      <c r="E11" s="241">
        <f>'Charges variables'!E9*Config!$C79</f>
        <v>90000</v>
      </c>
      <c r="F11" s="241">
        <f>'Charges variables'!F9*Config!$C79</f>
        <v>150000</v>
      </c>
      <c r="G11" s="241">
        <f>'Charges variables'!G9*Config!$C79</f>
        <v>225000</v>
      </c>
      <c r="H11" s="241">
        <f>'Charges variables'!H9*Config!$C79</f>
        <v>300000</v>
      </c>
      <c r="I11" s="241">
        <f>'Charges variables'!I9*Config!$C79</f>
        <v>330000</v>
      </c>
      <c r="J11" s="241">
        <f>'Charges variables'!J9*Config!$C79</f>
        <v>363000</v>
      </c>
      <c r="K11" s="241">
        <f>'Charges variables'!K9*Config!$C79</f>
        <v>399300</v>
      </c>
      <c r="L11" s="241">
        <f>'Charges variables'!L9*Config!$C79</f>
        <v>439230</v>
      </c>
      <c r="M11" s="241">
        <f>'Charges variables'!M9*Config!$C79</f>
        <v>483153</v>
      </c>
      <c r="N11" s="241">
        <f>'Charges variables'!N9*Config!$C79</f>
        <v>531468.3</v>
      </c>
      <c r="O11" s="241">
        <f>'Charges variables'!O9*Config!$C79</f>
        <v>584615.13</v>
      </c>
      <c r="P11" s="241">
        <f>'Charges variables'!P9*Config!$C79</f>
        <v>730768.9125</v>
      </c>
      <c r="Q11" s="241">
        <f>'Charges variables'!Q9*Config!$C79</f>
        <v>913461.1406</v>
      </c>
      <c r="R11" s="241">
        <f>'Charges variables'!R9*Config!$C79</f>
        <v>1141826.426</v>
      </c>
      <c r="S11" s="241">
        <f>'Charges variables'!S9*Config!$C79</f>
        <v>1427283.032</v>
      </c>
      <c r="T11" s="241">
        <f>'Charges variables'!T9*Config!$C79</f>
        <v>1784103.79</v>
      </c>
      <c r="U11" s="241">
        <f>'Charges variables'!U9*Config!$C79</f>
        <v>2230129.738</v>
      </c>
      <c r="V11" s="241">
        <f>'Charges variables'!V9*Config!$C79</f>
        <v>2787662.172</v>
      </c>
      <c r="W11" s="241">
        <f>'Charges variables'!W9*Config!$C79</f>
        <v>3484577.715</v>
      </c>
      <c r="X11" s="241">
        <f>'Charges variables'!X9*Config!$C79</f>
        <v>4355722.144</v>
      </c>
      <c r="Y11" s="241">
        <f>'Charges variables'!Y9*Config!$C79</f>
        <v>5444652.68</v>
      </c>
      <c r="Z11" s="241">
        <f>'Charges variables'!Z9*Config!$C79</f>
        <v>6805815.85</v>
      </c>
      <c r="AA11" s="241">
        <f>'Charges variables'!AA9*Config!$C79</f>
        <v>8507269.813</v>
      </c>
      <c r="AB11" s="241">
        <f>'Charges variables'!AB9*Config!$C79</f>
        <v>10634087.27</v>
      </c>
      <c r="AC11" s="241">
        <f>'Charges variables'!AC9*Config!$C79</f>
        <v>13292609.08</v>
      </c>
      <c r="AD11" s="241">
        <f>'Charges variables'!AD9*Config!$C79</f>
        <v>16615761.35</v>
      </c>
      <c r="AE11" s="241">
        <f>'Charges variables'!AE9*Config!$C79</f>
        <v>20769701.69</v>
      </c>
      <c r="AF11" s="241">
        <f>'Charges variables'!AF9*Config!$C79</f>
        <v>25962127.11</v>
      </c>
      <c r="AG11" s="241">
        <f>'Charges variables'!AG9*Config!$C79</f>
        <v>32452658.89</v>
      </c>
      <c r="AH11" s="241">
        <f>'Charges variables'!AH9*Config!$C79</f>
        <v>40565823.62</v>
      </c>
      <c r="AI11" s="241">
        <f>'Charges variables'!AI9*Config!$C79</f>
        <v>50707279.52</v>
      </c>
      <c r="AJ11" s="241">
        <f>'Charges variables'!AJ9*Config!$C79</f>
        <v>63384099.4</v>
      </c>
      <c r="AK11" s="241">
        <f>'Charges variables'!AK9*Config!$C79</f>
        <v>79230124.25</v>
      </c>
      <c r="AL11" s="241">
        <f>'Charges variables'!AL9*Config!$C79</f>
        <v>30000000</v>
      </c>
      <c r="AM11" s="241">
        <f>'Charges variables'!AM9*Config!$C79</f>
        <v>36000000</v>
      </c>
      <c r="AN11" s="241">
        <f>'Charges variables'!AN9*Config!$C79</f>
        <v>36000000</v>
      </c>
      <c r="AO11" s="241">
        <f>'Charges variables'!AO9*Config!$C79</f>
        <v>36000000</v>
      </c>
      <c r="AP11" s="241">
        <f>'Charges variables'!AP9*Config!$C79</f>
        <v>45000000</v>
      </c>
      <c r="AQ11" s="241">
        <f>'Charges variables'!AQ9*Config!$C79</f>
        <v>45000000</v>
      </c>
      <c r="AR11" s="241">
        <f>'Charges variables'!AR9*Config!$C79</f>
        <v>45000000</v>
      </c>
      <c r="AS11" s="241">
        <f>'Charges variables'!AS9*Config!$C79</f>
        <v>51000000</v>
      </c>
      <c r="AT11" s="241">
        <f>'Charges variables'!AT9*Config!$C79</f>
        <v>51000000</v>
      </c>
      <c r="AU11" s="241">
        <f>'Charges variables'!AU9*Config!$C79</f>
        <v>51000000</v>
      </c>
      <c r="AV11" s="241">
        <f>'Charges variables'!AV9*Config!$C79</f>
        <v>60000000</v>
      </c>
      <c r="AW11" s="241">
        <f>'Charges variables'!AW9*Config!$C79</f>
        <v>60000000</v>
      </c>
      <c r="AX11" s="241">
        <f>'Charges variables'!AX9*Config!$C79</f>
        <v>60000000</v>
      </c>
      <c r="AY11" s="241">
        <f>'Charges variables'!AY9*Config!$C79</f>
        <v>75000000</v>
      </c>
      <c r="AZ11" s="241">
        <f>'Charges variables'!AZ9*Config!$C79</f>
        <v>75000000</v>
      </c>
      <c r="BA11" s="241">
        <f>'Charges variables'!BA9*Config!$C79</f>
        <v>75000000</v>
      </c>
      <c r="BB11" s="241">
        <f>'Charges variables'!BB9*Config!$C79</f>
        <v>75000000</v>
      </c>
      <c r="BC11" s="241">
        <f>'Charges variables'!BC9*Config!$C79</f>
        <v>75000000</v>
      </c>
      <c r="BD11" s="241">
        <f>'Charges variables'!BD9*Config!$C79</f>
        <v>75000000</v>
      </c>
      <c r="BE11" s="241">
        <f>'Charges variables'!BE9*Config!$C79</f>
        <v>90000000</v>
      </c>
      <c r="BF11" s="241">
        <f>'Charges variables'!BF9*Config!$C79</f>
        <v>90000000</v>
      </c>
      <c r="BG11" s="241">
        <f>'Charges variables'!BG9*Config!$C79</f>
        <v>90000000</v>
      </c>
      <c r="BH11" s="241">
        <f>'Charges variables'!BH9*Config!$C79</f>
        <v>90000000</v>
      </c>
      <c r="BI11" s="241">
        <f>'Charges variables'!BI9*Config!$C79</f>
        <v>90000000</v>
      </c>
      <c r="BJ11" s="241">
        <f>'Charges variables'!BJ9*Config!$C79</f>
        <v>90000000</v>
      </c>
      <c r="BK11" s="17"/>
    </row>
    <row r="12">
      <c r="A12" s="1"/>
      <c r="B12" s="125" t="str">
        <f>Config!$B$15</f>
        <v>Abonnement Premium</v>
      </c>
      <c r="C12" s="241">
        <f>'Charges variables'!C10*Config!$C80</f>
        <v>0</v>
      </c>
      <c r="D12" s="241">
        <f>'Charges variables'!D10*Config!$C80</f>
        <v>0</v>
      </c>
      <c r="E12" s="241">
        <f>'Charges variables'!E10*Config!$C80</f>
        <v>250000</v>
      </c>
      <c r="F12" s="241">
        <f>'Charges variables'!F10*Config!$C80</f>
        <v>500000</v>
      </c>
      <c r="G12" s="241">
        <f>'Charges variables'!G10*Config!$C80</f>
        <v>1000000</v>
      </c>
      <c r="H12" s="241">
        <f>'Charges variables'!H10*Config!$C80</f>
        <v>2500000</v>
      </c>
      <c r="I12" s="241">
        <f>'Charges variables'!I10*Config!$C80</f>
        <v>4000000</v>
      </c>
      <c r="J12" s="241">
        <f>'Charges variables'!J10*Config!$C80</f>
        <v>5000000</v>
      </c>
      <c r="K12" s="241">
        <f>'Charges variables'!K10*Config!$C80</f>
        <v>6000000</v>
      </c>
      <c r="L12" s="241">
        <f>'Charges variables'!L10*Config!$C80</f>
        <v>6000000</v>
      </c>
      <c r="M12" s="241">
        <f>'Charges variables'!M10*Config!$C80</f>
        <v>7500000</v>
      </c>
      <c r="N12" s="241">
        <f>'Charges variables'!N10*Config!$C80</f>
        <v>7500000</v>
      </c>
      <c r="O12" s="241">
        <f>'Charges variables'!O10*Config!$C80</f>
        <v>10000000</v>
      </c>
      <c r="P12" s="241">
        <f>'Charges variables'!P10*Config!$C80</f>
        <v>11000000</v>
      </c>
      <c r="Q12" s="241">
        <f>'Charges variables'!Q10*Config!$C80</f>
        <v>12500000</v>
      </c>
      <c r="R12" s="241">
        <f>'Charges variables'!R10*Config!$C80</f>
        <v>13000000</v>
      </c>
      <c r="S12" s="241">
        <f>'Charges variables'!S10*Config!$C80</f>
        <v>13500000</v>
      </c>
      <c r="T12" s="241">
        <f>'Charges variables'!T10*Config!$C80</f>
        <v>14500000</v>
      </c>
      <c r="U12" s="241">
        <f>'Charges variables'!U10*Config!$C80</f>
        <v>15000000</v>
      </c>
      <c r="V12" s="241">
        <f>'Charges variables'!V10*Config!$C80</f>
        <v>16000000</v>
      </c>
      <c r="W12" s="241">
        <f>'Charges variables'!W10*Config!$C80</f>
        <v>17000000</v>
      </c>
      <c r="X12" s="241">
        <f>'Charges variables'!X10*Config!$C80</f>
        <v>17500000</v>
      </c>
      <c r="Y12" s="241">
        <f>'Charges variables'!Y10*Config!$C80</f>
        <v>18000000</v>
      </c>
      <c r="Z12" s="241">
        <f>'Charges variables'!Z10*Config!$C80</f>
        <v>18750000</v>
      </c>
      <c r="AA12" s="241">
        <f>'Charges variables'!AA10*Config!$C80</f>
        <v>19500000</v>
      </c>
      <c r="AB12" s="241">
        <f>'Charges variables'!AB10*Config!$C80</f>
        <v>20000000</v>
      </c>
      <c r="AC12" s="241">
        <f>'Charges variables'!AC10*Config!$C80</f>
        <v>20000000</v>
      </c>
      <c r="AD12" s="241">
        <f>'Charges variables'!AD10*Config!$C80</f>
        <v>20000000</v>
      </c>
      <c r="AE12" s="241">
        <f>'Charges variables'!AE10*Config!$C80</f>
        <v>20000000</v>
      </c>
      <c r="AF12" s="241">
        <f>'Charges variables'!AF10*Config!$C80</f>
        <v>20000000</v>
      </c>
      <c r="AG12" s="241">
        <f>'Charges variables'!AG10*Config!$C80</f>
        <v>20000000</v>
      </c>
      <c r="AH12" s="241">
        <f>'Charges variables'!AH10*Config!$C80</f>
        <v>20000000</v>
      </c>
      <c r="AI12" s="241">
        <f>'Charges variables'!AI10*Config!$C80</f>
        <v>20000000</v>
      </c>
      <c r="AJ12" s="241">
        <f>'Charges variables'!AJ10*Config!$C80</f>
        <v>20000000</v>
      </c>
      <c r="AK12" s="241">
        <f>'Charges variables'!AK10*Config!$C80</f>
        <v>20000000</v>
      </c>
      <c r="AL12" s="241">
        <f>'Charges variables'!AL10*Config!$C80</f>
        <v>20000000</v>
      </c>
      <c r="AM12" s="241">
        <f>'Charges variables'!AM10*Config!$C80</f>
        <v>35000000</v>
      </c>
      <c r="AN12" s="241">
        <f>'Charges variables'!AN10*Config!$C80</f>
        <v>35000000</v>
      </c>
      <c r="AO12" s="241">
        <f>'Charges variables'!AO10*Config!$C80</f>
        <v>35000000</v>
      </c>
      <c r="AP12" s="241">
        <f>'Charges variables'!AP10*Config!$C80</f>
        <v>35000000</v>
      </c>
      <c r="AQ12" s="241">
        <f>'Charges variables'!AQ10*Config!$C80</f>
        <v>35000000</v>
      </c>
      <c r="AR12" s="241">
        <f>'Charges variables'!AR10*Config!$C80</f>
        <v>35000000</v>
      </c>
      <c r="AS12" s="241">
        <f>'Charges variables'!AS10*Config!$C80</f>
        <v>50000000</v>
      </c>
      <c r="AT12" s="241">
        <f>'Charges variables'!AT10*Config!$C80</f>
        <v>50000000</v>
      </c>
      <c r="AU12" s="241">
        <f>'Charges variables'!AU10*Config!$C80</f>
        <v>50000000</v>
      </c>
      <c r="AV12" s="241">
        <f>'Charges variables'!AV10*Config!$C80</f>
        <v>50000000</v>
      </c>
      <c r="AW12" s="241">
        <f>'Charges variables'!AW10*Config!$C80</f>
        <v>50000000</v>
      </c>
      <c r="AX12" s="241">
        <f>'Charges variables'!AX10*Config!$C80</f>
        <v>50000000</v>
      </c>
      <c r="AY12" s="241">
        <f>'Charges variables'!AY10*Config!$C80</f>
        <v>75000000</v>
      </c>
      <c r="AZ12" s="241">
        <f>'Charges variables'!AZ10*Config!$C80</f>
        <v>75000000</v>
      </c>
      <c r="BA12" s="241">
        <f>'Charges variables'!BA10*Config!$C80</f>
        <v>75000000</v>
      </c>
      <c r="BB12" s="241">
        <f>'Charges variables'!BB10*Config!$C80</f>
        <v>75000000</v>
      </c>
      <c r="BC12" s="241">
        <f>'Charges variables'!BC10*Config!$C80</f>
        <v>75000000</v>
      </c>
      <c r="BD12" s="241">
        <f>'Charges variables'!BD10*Config!$C80</f>
        <v>75000000</v>
      </c>
      <c r="BE12" s="241">
        <f>'Charges variables'!BE10*Config!$C80</f>
        <v>100000000</v>
      </c>
      <c r="BF12" s="241">
        <f>'Charges variables'!BF10*Config!$C80</f>
        <v>100000000</v>
      </c>
      <c r="BG12" s="241">
        <f>'Charges variables'!BG10*Config!$C80</f>
        <v>100000000</v>
      </c>
      <c r="BH12" s="241">
        <f>'Charges variables'!BH10*Config!$C80</f>
        <v>100000000</v>
      </c>
      <c r="BI12" s="241">
        <f>'Charges variables'!BI10*Config!$C80</f>
        <v>100000000</v>
      </c>
      <c r="BJ12" s="241">
        <f>'Charges variables'!BJ10*Config!$C80</f>
        <v>100000000</v>
      </c>
      <c r="BK12" s="17"/>
    </row>
    <row r="13">
      <c r="A13" s="1"/>
      <c r="B13" s="125" t="str">
        <f>Config!$B$16</f>
        <v>Conseil Personnalisé</v>
      </c>
      <c r="C13" s="241">
        <f>'Charges variables'!C11*Config!$C81</f>
        <v>0</v>
      </c>
      <c r="D13" s="241">
        <f>'Charges variables'!D11*Config!$C81</f>
        <v>0</v>
      </c>
      <c r="E13" s="241">
        <f>'Charges variables'!E11*Config!$C81</f>
        <v>0</v>
      </c>
      <c r="F13" s="241">
        <f>'Charges variables'!F11*Config!$C81</f>
        <v>0</v>
      </c>
      <c r="G13" s="241">
        <f>'Charges variables'!G11*Config!$C81</f>
        <v>0</v>
      </c>
      <c r="H13" s="241">
        <f>'Charges variables'!H11*Config!$C81</f>
        <v>1440000</v>
      </c>
      <c r="I13" s="241">
        <f>'Charges variables'!I11*Config!$C81</f>
        <v>1440000</v>
      </c>
      <c r="J13" s="241">
        <f>'Charges variables'!J11*Config!$C81</f>
        <v>1440000</v>
      </c>
      <c r="K13" s="241">
        <f>'Charges variables'!K11*Config!$C81</f>
        <v>1440000</v>
      </c>
      <c r="L13" s="241">
        <f>'Charges variables'!L11*Config!$C81</f>
        <v>1440000</v>
      </c>
      <c r="M13" s="241">
        <f>'Charges variables'!M11*Config!$C81</f>
        <v>1440000</v>
      </c>
      <c r="N13" s="241">
        <f>'Charges variables'!N11*Config!$C81</f>
        <v>1440000</v>
      </c>
      <c r="O13" s="241">
        <f>'Charges variables'!O11*Config!$C81</f>
        <v>2160000</v>
      </c>
      <c r="P13" s="241">
        <f>'Charges variables'!P11*Config!$C81</f>
        <v>2160000</v>
      </c>
      <c r="Q13" s="241">
        <f>'Charges variables'!Q11*Config!$C81</f>
        <v>2160000</v>
      </c>
      <c r="R13" s="241">
        <f>'Charges variables'!R11*Config!$C81</f>
        <v>2160000</v>
      </c>
      <c r="S13" s="241">
        <f>'Charges variables'!S11*Config!$C81</f>
        <v>2160000</v>
      </c>
      <c r="T13" s="241">
        <f>'Charges variables'!T11*Config!$C81</f>
        <v>2160000</v>
      </c>
      <c r="U13" s="241">
        <f>'Charges variables'!U11*Config!$C81</f>
        <v>2160000</v>
      </c>
      <c r="V13" s="241">
        <f>'Charges variables'!V11*Config!$C81</f>
        <v>2160000</v>
      </c>
      <c r="W13" s="241">
        <f>'Charges variables'!W11*Config!$C81</f>
        <v>2160000</v>
      </c>
      <c r="X13" s="241">
        <f>'Charges variables'!X11*Config!$C81</f>
        <v>2160000</v>
      </c>
      <c r="Y13" s="241">
        <f>'Charges variables'!Y11*Config!$C81</f>
        <v>2160000</v>
      </c>
      <c r="Z13" s="241">
        <f>'Charges variables'!Z11*Config!$C81</f>
        <v>2160000</v>
      </c>
      <c r="AA13" s="241">
        <f>'Charges variables'!AA11*Config!$C81</f>
        <v>3600000</v>
      </c>
      <c r="AB13" s="241">
        <f>'Charges variables'!AB11*Config!$C81</f>
        <v>3600000</v>
      </c>
      <c r="AC13" s="241">
        <f>'Charges variables'!AC11*Config!$C81</f>
        <v>3600000</v>
      </c>
      <c r="AD13" s="241">
        <f>'Charges variables'!AD11*Config!$C81</f>
        <v>3600000</v>
      </c>
      <c r="AE13" s="241">
        <f>'Charges variables'!AE11*Config!$C81</f>
        <v>3600000</v>
      </c>
      <c r="AF13" s="241">
        <f>'Charges variables'!AF11*Config!$C81</f>
        <v>3600000</v>
      </c>
      <c r="AG13" s="241">
        <f>'Charges variables'!AG11*Config!$C81</f>
        <v>3600000</v>
      </c>
      <c r="AH13" s="241">
        <f>'Charges variables'!AH11*Config!$C81</f>
        <v>3600000</v>
      </c>
      <c r="AI13" s="241">
        <f>'Charges variables'!AI11*Config!$C81</f>
        <v>3600000</v>
      </c>
      <c r="AJ13" s="241">
        <f>'Charges variables'!AJ11*Config!$C81</f>
        <v>3600000</v>
      </c>
      <c r="AK13" s="241">
        <f>'Charges variables'!AK11*Config!$C81</f>
        <v>3600000</v>
      </c>
      <c r="AL13" s="241">
        <f>'Charges variables'!AL11*Config!$C81</f>
        <v>3600000</v>
      </c>
      <c r="AM13" s="241">
        <f>'Charges variables'!AM11*Config!$C81</f>
        <v>3600000</v>
      </c>
      <c r="AN13" s="241">
        <f>'Charges variables'!AN11*Config!$C81</f>
        <v>3600000</v>
      </c>
      <c r="AO13" s="241">
        <f>'Charges variables'!AO11*Config!$C81</f>
        <v>3600000</v>
      </c>
      <c r="AP13" s="241">
        <f>'Charges variables'!AP11*Config!$C81</f>
        <v>3600000</v>
      </c>
      <c r="AQ13" s="241">
        <f>'Charges variables'!AQ11*Config!$C81</f>
        <v>3600000</v>
      </c>
      <c r="AR13" s="241">
        <f>'Charges variables'!AR11*Config!$C81</f>
        <v>3600000</v>
      </c>
      <c r="AS13" s="241">
        <f>'Charges variables'!AS11*Config!$C81</f>
        <v>3600000</v>
      </c>
      <c r="AT13" s="241">
        <f>'Charges variables'!AT11*Config!$C81</f>
        <v>3600000</v>
      </c>
      <c r="AU13" s="241">
        <f>'Charges variables'!AU11*Config!$C81</f>
        <v>3600000</v>
      </c>
      <c r="AV13" s="241">
        <f>'Charges variables'!AV11*Config!$C81</f>
        <v>3600000</v>
      </c>
      <c r="AW13" s="241">
        <f>'Charges variables'!AW11*Config!$C81</f>
        <v>3600000</v>
      </c>
      <c r="AX13" s="241">
        <f>'Charges variables'!AX11*Config!$C81</f>
        <v>3600000</v>
      </c>
      <c r="AY13" s="241">
        <f>'Charges variables'!AY11*Config!$C81</f>
        <v>3600000</v>
      </c>
      <c r="AZ13" s="241">
        <f>'Charges variables'!AZ11*Config!$C81</f>
        <v>3600000</v>
      </c>
      <c r="BA13" s="241">
        <f>'Charges variables'!BA11*Config!$C81</f>
        <v>3600000</v>
      </c>
      <c r="BB13" s="241">
        <f>'Charges variables'!BB11*Config!$C81</f>
        <v>3600000</v>
      </c>
      <c r="BC13" s="241">
        <f>'Charges variables'!BC11*Config!$C81</f>
        <v>3600000</v>
      </c>
      <c r="BD13" s="241">
        <f>'Charges variables'!BD11*Config!$C81</f>
        <v>3600000</v>
      </c>
      <c r="BE13" s="241">
        <f>'Charges variables'!BE11*Config!$C81</f>
        <v>3600000</v>
      </c>
      <c r="BF13" s="241">
        <f>'Charges variables'!BF11*Config!$C81</f>
        <v>3600000</v>
      </c>
      <c r="BG13" s="241">
        <f>'Charges variables'!BG11*Config!$C81</f>
        <v>3600000</v>
      </c>
      <c r="BH13" s="241">
        <f>'Charges variables'!BH11*Config!$C81</f>
        <v>3600000</v>
      </c>
      <c r="BI13" s="241">
        <f>'Charges variables'!BI11*Config!$C81</f>
        <v>3600000</v>
      </c>
      <c r="BJ13" s="241">
        <f>'Charges variables'!BJ11*Config!$C81</f>
        <v>3600000</v>
      </c>
      <c r="BK13" s="17"/>
    </row>
    <row r="14">
      <c r="A14" s="1"/>
      <c r="B14" s="125" t="str">
        <f>Config!$B$17</f>
        <v>Plateforme de Marché en Ligne</v>
      </c>
      <c r="C14" s="241">
        <f>'Charges variables'!C12*Config!$C82</f>
        <v>0</v>
      </c>
      <c r="D14" s="241">
        <f>'Charges variables'!D12*Config!$C82</f>
        <v>0</v>
      </c>
      <c r="E14" s="241">
        <f>'Charges variables'!E12*Config!$C82</f>
        <v>0</v>
      </c>
      <c r="F14" s="241">
        <f>'Charges variables'!F12*Config!$C82</f>
        <v>0</v>
      </c>
      <c r="G14" s="241">
        <f>'Charges variables'!G12*Config!$C82</f>
        <v>0</v>
      </c>
      <c r="H14" s="241">
        <f>'Charges variables'!H12*Config!$C82</f>
        <v>0</v>
      </c>
      <c r="I14" s="241">
        <f>'Charges variables'!I12*Config!$C82</f>
        <v>0</v>
      </c>
      <c r="J14" s="241">
        <f>'Charges variables'!J12*Config!$C82</f>
        <v>0</v>
      </c>
      <c r="K14" s="241">
        <f>'Charges variables'!K12*Config!$C82</f>
        <v>0</v>
      </c>
      <c r="L14" s="241">
        <f>'Charges variables'!L12*Config!$C82</f>
        <v>0</v>
      </c>
      <c r="M14" s="241">
        <f>'Charges variables'!M12*Config!$C82</f>
        <v>0</v>
      </c>
      <c r="N14" s="241">
        <f>'Charges variables'!N12*Config!$C82</f>
        <v>0</v>
      </c>
      <c r="O14" s="241">
        <f>'Charges variables'!O12*Config!$C82</f>
        <v>0</v>
      </c>
      <c r="P14" s="241">
        <f>'Charges variables'!P12*Config!$C82</f>
        <v>0</v>
      </c>
      <c r="Q14" s="241">
        <f>'Charges variables'!Q12*Config!$C82</f>
        <v>0</v>
      </c>
      <c r="R14" s="241">
        <f>'Charges variables'!R12*Config!$C82</f>
        <v>0</v>
      </c>
      <c r="S14" s="241">
        <f>'Charges variables'!S12*Config!$C82</f>
        <v>0</v>
      </c>
      <c r="T14" s="241">
        <f>'Charges variables'!T12*Config!$C82</f>
        <v>0</v>
      </c>
      <c r="U14" s="241">
        <f>'Charges variables'!U12*Config!$C82</f>
        <v>0</v>
      </c>
      <c r="V14" s="241">
        <f>'Charges variables'!V12*Config!$C82</f>
        <v>0</v>
      </c>
      <c r="W14" s="241">
        <f>'Charges variables'!W12*Config!$C82</f>
        <v>0</v>
      </c>
      <c r="X14" s="241">
        <f>'Charges variables'!X12*Config!$C82</f>
        <v>0</v>
      </c>
      <c r="Y14" s="241">
        <f>'Charges variables'!Y12*Config!$C82</f>
        <v>0</v>
      </c>
      <c r="Z14" s="241">
        <f>'Charges variables'!Z12*Config!$C82</f>
        <v>0</v>
      </c>
      <c r="AA14" s="241">
        <f>'Charges variables'!AA12*Config!$C82</f>
        <v>0</v>
      </c>
      <c r="AB14" s="241">
        <f>'Charges variables'!AB12*Config!$C82</f>
        <v>0</v>
      </c>
      <c r="AC14" s="241">
        <f>'Charges variables'!AC12*Config!$C82</f>
        <v>0</v>
      </c>
      <c r="AD14" s="241">
        <f>'Charges variables'!AD12*Config!$C82</f>
        <v>0</v>
      </c>
      <c r="AE14" s="241">
        <f>'Charges variables'!AE12*Config!$C82</f>
        <v>0</v>
      </c>
      <c r="AF14" s="241">
        <f>'Charges variables'!AF12*Config!$C82</f>
        <v>0</v>
      </c>
      <c r="AG14" s="241">
        <f>'Charges variables'!AG12*Config!$C82</f>
        <v>0</v>
      </c>
      <c r="AH14" s="241">
        <f>'Charges variables'!AH12*Config!$C82</f>
        <v>0</v>
      </c>
      <c r="AI14" s="241">
        <f>'Charges variables'!AI12*Config!$C82</f>
        <v>0</v>
      </c>
      <c r="AJ14" s="241">
        <f>'Charges variables'!AJ12*Config!$C82</f>
        <v>0</v>
      </c>
      <c r="AK14" s="241">
        <f>'Charges variables'!AK12*Config!$C82</f>
        <v>0</v>
      </c>
      <c r="AL14" s="241">
        <f>'Charges variables'!AL12*Config!$C82</f>
        <v>0</v>
      </c>
      <c r="AM14" s="241">
        <f>'Charges variables'!AM12*Config!$C82</f>
        <v>0</v>
      </c>
      <c r="AN14" s="241">
        <f>'Charges variables'!AN12*Config!$C82</f>
        <v>0</v>
      </c>
      <c r="AO14" s="241">
        <f>'Charges variables'!AO12*Config!$C82</f>
        <v>0</v>
      </c>
      <c r="AP14" s="241">
        <f>'Charges variables'!AP12*Config!$C82</f>
        <v>0</v>
      </c>
      <c r="AQ14" s="241">
        <f>'Charges variables'!AQ12*Config!$C82</f>
        <v>0</v>
      </c>
      <c r="AR14" s="241">
        <f>'Charges variables'!AR12*Config!$C82</f>
        <v>0</v>
      </c>
      <c r="AS14" s="241">
        <f>'Charges variables'!AS12*Config!$C82</f>
        <v>0</v>
      </c>
      <c r="AT14" s="241">
        <f>'Charges variables'!AT12*Config!$C82</f>
        <v>0</v>
      </c>
      <c r="AU14" s="241">
        <f>'Charges variables'!AU12*Config!$C82</f>
        <v>0</v>
      </c>
      <c r="AV14" s="241">
        <f>'Charges variables'!AV12*Config!$C82</f>
        <v>0</v>
      </c>
      <c r="AW14" s="241">
        <f>'Charges variables'!AW12*Config!$C82</f>
        <v>0</v>
      </c>
      <c r="AX14" s="241">
        <f>'Charges variables'!AX12*Config!$C82</f>
        <v>0</v>
      </c>
      <c r="AY14" s="241">
        <f>'Charges variables'!AY12*Config!$C82</f>
        <v>0</v>
      </c>
      <c r="AZ14" s="241">
        <f>'Charges variables'!AZ12*Config!$C82</f>
        <v>0</v>
      </c>
      <c r="BA14" s="241">
        <f>'Charges variables'!BA12*Config!$C82</f>
        <v>0</v>
      </c>
      <c r="BB14" s="241">
        <f>'Charges variables'!BB12*Config!$C82</f>
        <v>0</v>
      </c>
      <c r="BC14" s="241">
        <f>'Charges variables'!BC12*Config!$C82</f>
        <v>0</v>
      </c>
      <c r="BD14" s="241">
        <f>'Charges variables'!BD12*Config!$C82</f>
        <v>0</v>
      </c>
      <c r="BE14" s="241">
        <f>'Charges variables'!BE12*Config!$C82</f>
        <v>0</v>
      </c>
      <c r="BF14" s="241">
        <f>'Charges variables'!BF12*Config!$C82</f>
        <v>0</v>
      </c>
      <c r="BG14" s="241">
        <f>'Charges variables'!BG12*Config!$C82</f>
        <v>0</v>
      </c>
      <c r="BH14" s="241">
        <f>'Charges variables'!BH12*Config!$C82</f>
        <v>0</v>
      </c>
      <c r="BI14" s="241">
        <f>'Charges variables'!BI12*Config!$C82</f>
        <v>0</v>
      </c>
      <c r="BJ14" s="241">
        <f>'Charges variables'!BJ12*Config!$C82</f>
        <v>0</v>
      </c>
      <c r="BK14" s="17"/>
    </row>
    <row r="15">
      <c r="A15" s="1"/>
      <c r="B15" s="125" t="str">
        <f>Config!$B$18</f>
        <v>Formations et Ateliers</v>
      </c>
      <c r="C15" s="241">
        <f>'Charges variables'!C13*Config!$C83</f>
        <v>0</v>
      </c>
      <c r="D15" s="241">
        <f>'Charges variables'!D13*Config!$C83</f>
        <v>0</v>
      </c>
      <c r="E15" s="241">
        <f>'Charges variables'!E13*Config!$C83</f>
        <v>0</v>
      </c>
      <c r="F15" s="241">
        <f>'Charges variables'!F13*Config!$C83</f>
        <v>0</v>
      </c>
      <c r="G15" s="241">
        <f>'Charges variables'!G13*Config!$C83</f>
        <v>0</v>
      </c>
      <c r="H15" s="241">
        <f>'Charges variables'!H13*Config!$C83</f>
        <v>0</v>
      </c>
      <c r="I15" s="241">
        <f>'Charges variables'!I13*Config!$C83</f>
        <v>0</v>
      </c>
      <c r="J15" s="241">
        <f>'Charges variables'!J13*Config!$C83</f>
        <v>0</v>
      </c>
      <c r="K15" s="241">
        <f>'Charges variables'!K13*Config!$C83</f>
        <v>0</v>
      </c>
      <c r="L15" s="241">
        <f>'Charges variables'!L13*Config!$C83</f>
        <v>0</v>
      </c>
      <c r="M15" s="241">
        <f>'Charges variables'!M13*Config!$C83</f>
        <v>0</v>
      </c>
      <c r="N15" s="241">
        <f>'Charges variables'!N13*Config!$C83</f>
        <v>0</v>
      </c>
      <c r="O15" s="241">
        <f>'Charges variables'!O13*Config!$C83</f>
        <v>0</v>
      </c>
      <c r="P15" s="241">
        <f>'Charges variables'!P13*Config!$C83</f>
        <v>0</v>
      </c>
      <c r="Q15" s="241">
        <f>'Charges variables'!Q13*Config!$C83</f>
        <v>0</v>
      </c>
      <c r="R15" s="241">
        <f>'Charges variables'!R13*Config!$C83</f>
        <v>0</v>
      </c>
      <c r="S15" s="241">
        <f>'Charges variables'!S13*Config!$C83</f>
        <v>0</v>
      </c>
      <c r="T15" s="241">
        <f>'Charges variables'!T13*Config!$C83</f>
        <v>0</v>
      </c>
      <c r="U15" s="241">
        <f>'Charges variables'!U13*Config!$C83</f>
        <v>0</v>
      </c>
      <c r="V15" s="241">
        <f>'Charges variables'!V13*Config!$C83</f>
        <v>0</v>
      </c>
      <c r="W15" s="241">
        <f>'Charges variables'!W13*Config!$C83</f>
        <v>0</v>
      </c>
      <c r="X15" s="241">
        <f>'Charges variables'!X13*Config!$C83</f>
        <v>0</v>
      </c>
      <c r="Y15" s="241">
        <f>'Charges variables'!Y13*Config!$C83</f>
        <v>0</v>
      </c>
      <c r="Z15" s="241">
        <f>'Charges variables'!Z13*Config!$C83</f>
        <v>0</v>
      </c>
      <c r="AA15" s="241">
        <f>'Charges variables'!AA13*Config!$C83</f>
        <v>0</v>
      </c>
      <c r="AB15" s="241">
        <f>'Charges variables'!AB13*Config!$C83</f>
        <v>0</v>
      </c>
      <c r="AC15" s="241">
        <f>'Charges variables'!AC13*Config!$C83</f>
        <v>0</v>
      </c>
      <c r="AD15" s="241">
        <f>'Charges variables'!AD13*Config!$C83</f>
        <v>0</v>
      </c>
      <c r="AE15" s="241">
        <f>'Charges variables'!AE13*Config!$C83</f>
        <v>0</v>
      </c>
      <c r="AF15" s="241">
        <f>'Charges variables'!AF13*Config!$C83</f>
        <v>0</v>
      </c>
      <c r="AG15" s="241">
        <f>'Charges variables'!AG13*Config!$C83</f>
        <v>0</v>
      </c>
      <c r="AH15" s="241">
        <f>'Charges variables'!AH13*Config!$C83</f>
        <v>0</v>
      </c>
      <c r="AI15" s="241">
        <f>'Charges variables'!AI13*Config!$C83</f>
        <v>0</v>
      </c>
      <c r="AJ15" s="241">
        <f>'Charges variables'!AJ13*Config!$C83</f>
        <v>0</v>
      </c>
      <c r="AK15" s="241">
        <f>'Charges variables'!AK13*Config!$C83</f>
        <v>0</v>
      </c>
      <c r="AL15" s="241">
        <f>'Charges variables'!AL13*Config!$C83</f>
        <v>0</v>
      </c>
      <c r="AM15" s="241">
        <f>'Charges variables'!AM13*Config!$C83</f>
        <v>0</v>
      </c>
      <c r="AN15" s="241">
        <f>'Charges variables'!AN13*Config!$C83</f>
        <v>0</v>
      </c>
      <c r="AO15" s="241">
        <f>'Charges variables'!AO13*Config!$C83</f>
        <v>0</v>
      </c>
      <c r="AP15" s="241">
        <f>'Charges variables'!AP13*Config!$C83</f>
        <v>0</v>
      </c>
      <c r="AQ15" s="241">
        <f>'Charges variables'!AQ13*Config!$C83</f>
        <v>0</v>
      </c>
      <c r="AR15" s="241">
        <f>'Charges variables'!AR13*Config!$C83</f>
        <v>0</v>
      </c>
      <c r="AS15" s="241">
        <f>'Charges variables'!AS13*Config!$C83</f>
        <v>0</v>
      </c>
      <c r="AT15" s="241">
        <f>'Charges variables'!AT13*Config!$C83</f>
        <v>0</v>
      </c>
      <c r="AU15" s="241">
        <f>'Charges variables'!AU13*Config!$C83</f>
        <v>0</v>
      </c>
      <c r="AV15" s="241">
        <f>'Charges variables'!AV13*Config!$C83</f>
        <v>0</v>
      </c>
      <c r="AW15" s="241">
        <f>'Charges variables'!AW13*Config!$C83</f>
        <v>0</v>
      </c>
      <c r="AX15" s="241">
        <f>'Charges variables'!AX13*Config!$C83</f>
        <v>0</v>
      </c>
      <c r="AY15" s="241">
        <f>'Charges variables'!AY13*Config!$C83</f>
        <v>0</v>
      </c>
      <c r="AZ15" s="241">
        <f>'Charges variables'!AZ13*Config!$C83</f>
        <v>0</v>
      </c>
      <c r="BA15" s="241">
        <f>'Charges variables'!BA13*Config!$C83</f>
        <v>0</v>
      </c>
      <c r="BB15" s="241">
        <f>'Charges variables'!BB13*Config!$C83</f>
        <v>0</v>
      </c>
      <c r="BC15" s="241">
        <f>'Charges variables'!BC13*Config!$C83</f>
        <v>0</v>
      </c>
      <c r="BD15" s="241">
        <f>'Charges variables'!BD13*Config!$C83</f>
        <v>0</v>
      </c>
      <c r="BE15" s="241">
        <f>'Charges variables'!BE13*Config!$C83</f>
        <v>0</v>
      </c>
      <c r="BF15" s="241">
        <f>'Charges variables'!BF13*Config!$C83</f>
        <v>0</v>
      </c>
      <c r="BG15" s="241">
        <f>'Charges variables'!BG13*Config!$C83</f>
        <v>0</v>
      </c>
      <c r="BH15" s="241">
        <f>'Charges variables'!BH13*Config!$C83</f>
        <v>0</v>
      </c>
      <c r="BI15" s="241">
        <f>'Charges variables'!BI13*Config!$C83</f>
        <v>0</v>
      </c>
      <c r="BJ15" s="241">
        <f>'Charges variables'!BJ13*Config!$C83</f>
        <v>0</v>
      </c>
      <c r="BK15" s="17"/>
    </row>
    <row r="16">
      <c r="A16" s="1"/>
      <c r="B16" s="125" t="str">
        <f>Config!$B$19</f>
        <v>Commission ventes 2%</v>
      </c>
      <c r="C16" s="241">
        <f>'Charges variables'!C14*Config!$C84</f>
        <v>0</v>
      </c>
      <c r="D16" s="241">
        <f>'Charges variables'!D14*Config!$C84</f>
        <v>0</v>
      </c>
      <c r="E16" s="241">
        <f>'Charges variables'!E14*Config!$C84</f>
        <v>0</v>
      </c>
      <c r="F16" s="241">
        <f>'Charges variables'!F14*Config!$C84</f>
        <v>0</v>
      </c>
      <c r="G16" s="241">
        <f>'Charges variables'!G14*Config!$C84</f>
        <v>0</v>
      </c>
      <c r="H16" s="241">
        <f>'Charges variables'!H14*Config!$C84</f>
        <v>0</v>
      </c>
      <c r="I16" s="241">
        <f>'Charges variables'!I14*Config!$C84</f>
        <v>0</v>
      </c>
      <c r="J16" s="241">
        <f>'Charges variables'!J14*Config!$C84</f>
        <v>0</v>
      </c>
      <c r="K16" s="241">
        <f>'Charges variables'!K14*Config!$C84</f>
        <v>0</v>
      </c>
      <c r="L16" s="241">
        <f>'Charges variables'!L14*Config!$C84</f>
        <v>0</v>
      </c>
      <c r="M16" s="241">
        <f>'Charges variables'!M14*Config!$C84</f>
        <v>0</v>
      </c>
      <c r="N16" s="241">
        <f>'Charges variables'!N14*Config!$C84</f>
        <v>0</v>
      </c>
      <c r="O16" s="241">
        <f>'Charges variables'!O14*Config!$C84</f>
        <v>0</v>
      </c>
      <c r="P16" s="241">
        <f>'Charges variables'!P14*Config!$C84</f>
        <v>0</v>
      </c>
      <c r="Q16" s="241">
        <f>'Charges variables'!Q14*Config!$C84</f>
        <v>0</v>
      </c>
      <c r="R16" s="241">
        <f>'Charges variables'!R14*Config!$C84</f>
        <v>0</v>
      </c>
      <c r="S16" s="241">
        <f>'Charges variables'!S14*Config!$C84</f>
        <v>0</v>
      </c>
      <c r="T16" s="241">
        <f>'Charges variables'!T14*Config!$C84</f>
        <v>0</v>
      </c>
      <c r="U16" s="241">
        <f>'Charges variables'!U14*Config!$C84</f>
        <v>0</v>
      </c>
      <c r="V16" s="241">
        <f>'Charges variables'!V14*Config!$C84</f>
        <v>0</v>
      </c>
      <c r="W16" s="241">
        <f>'Charges variables'!W14*Config!$C84</f>
        <v>0</v>
      </c>
      <c r="X16" s="241">
        <f>'Charges variables'!X14*Config!$C84</f>
        <v>0</v>
      </c>
      <c r="Y16" s="241">
        <f>'Charges variables'!Y14*Config!$C84</f>
        <v>0</v>
      </c>
      <c r="Z16" s="241">
        <f>'Charges variables'!Z14*Config!$C84</f>
        <v>0</v>
      </c>
      <c r="AA16" s="241">
        <f>'Charges variables'!AA14*Config!$C84</f>
        <v>0</v>
      </c>
      <c r="AB16" s="241">
        <f>'Charges variables'!AB14*Config!$C84</f>
        <v>0</v>
      </c>
      <c r="AC16" s="241">
        <f>'Charges variables'!AC14*Config!$C84</f>
        <v>0</v>
      </c>
      <c r="AD16" s="241">
        <f>'Charges variables'!AD14*Config!$C84</f>
        <v>0</v>
      </c>
      <c r="AE16" s="241">
        <f>'Charges variables'!AE14*Config!$C84</f>
        <v>0</v>
      </c>
      <c r="AF16" s="241">
        <f>'Charges variables'!AF14*Config!$C84</f>
        <v>0</v>
      </c>
      <c r="AG16" s="241">
        <f>'Charges variables'!AG14*Config!$C84</f>
        <v>0</v>
      </c>
      <c r="AH16" s="241">
        <f>'Charges variables'!AH14*Config!$C84</f>
        <v>0</v>
      </c>
      <c r="AI16" s="241">
        <f>'Charges variables'!AI14*Config!$C84</f>
        <v>0</v>
      </c>
      <c r="AJ16" s="241">
        <f>'Charges variables'!AJ14*Config!$C84</f>
        <v>0</v>
      </c>
      <c r="AK16" s="241">
        <f>'Charges variables'!AK14*Config!$C84</f>
        <v>0</v>
      </c>
      <c r="AL16" s="241">
        <f>'Charges variables'!AL14*Config!$C84</f>
        <v>0</v>
      </c>
      <c r="AM16" s="241">
        <f>'Charges variables'!AM14*Config!$C84</f>
        <v>0</v>
      </c>
      <c r="AN16" s="241">
        <f>'Charges variables'!AN14*Config!$C84</f>
        <v>0</v>
      </c>
      <c r="AO16" s="241">
        <f>'Charges variables'!AO14*Config!$C84</f>
        <v>0</v>
      </c>
      <c r="AP16" s="241">
        <f>'Charges variables'!AP14*Config!$C84</f>
        <v>0</v>
      </c>
      <c r="AQ16" s="241">
        <f>'Charges variables'!AQ14*Config!$C84</f>
        <v>0</v>
      </c>
      <c r="AR16" s="241">
        <f>'Charges variables'!AR14*Config!$C84</f>
        <v>0</v>
      </c>
      <c r="AS16" s="241">
        <f>'Charges variables'!AS14*Config!$C84</f>
        <v>0</v>
      </c>
      <c r="AT16" s="241">
        <f>'Charges variables'!AT14*Config!$C84</f>
        <v>0</v>
      </c>
      <c r="AU16" s="241">
        <f>'Charges variables'!AU14*Config!$C84</f>
        <v>0</v>
      </c>
      <c r="AV16" s="241">
        <f>'Charges variables'!AV14*Config!$C84</f>
        <v>0</v>
      </c>
      <c r="AW16" s="241">
        <f>'Charges variables'!AW14*Config!$C84</f>
        <v>0</v>
      </c>
      <c r="AX16" s="241">
        <f>'Charges variables'!AX14*Config!$C84</f>
        <v>0</v>
      </c>
      <c r="AY16" s="241">
        <f>'Charges variables'!AY14*Config!$C84</f>
        <v>0</v>
      </c>
      <c r="AZ16" s="241">
        <f>'Charges variables'!AZ14*Config!$C84</f>
        <v>0</v>
      </c>
      <c r="BA16" s="241">
        <f>'Charges variables'!BA14*Config!$C84</f>
        <v>0</v>
      </c>
      <c r="BB16" s="241">
        <f>'Charges variables'!BB14*Config!$C84</f>
        <v>0</v>
      </c>
      <c r="BC16" s="241">
        <f>'Charges variables'!BC14*Config!$C84</f>
        <v>0</v>
      </c>
      <c r="BD16" s="241">
        <f>'Charges variables'!BD14*Config!$C84</f>
        <v>0</v>
      </c>
      <c r="BE16" s="241">
        <f>'Charges variables'!BE14*Config!$C84</f>
        <v>0</v>
      </c>
      <c r="BF16" s="241">
        <f>'Charges variables'!BF14*Config!$C84</f>
        <v>0</v>
      </c>
      <c r="BG16" s="241">
        <f>'Charges variables'!BG14*Config!$C84</f>
        <v>0</v>
      </c>
      <c r="BH16" s="241">
        <f>'Charges variables'!BH14*Config!$C84</f>
        <v>0</v>
      </c>
      <c r="BI16" s="241">
        <f>'Charges variables'!BI14*Config!$C84</f>
        <v>0</v>
      </c>
      <c r="BJ16" s="241">
        <f>'Charges variables'!BJ14*Config!$C84</f>
        <v>0</v>
      </c>
      <c r="BK16" s="17"/>
    </row>
    <row r="17">
      <c r="A17" s="1"/>
      <c r="B17" s="125" t="str">
        <f>Config!$B$20</f>
        <v/>
      </c>
      <c r="C17" s="241">
        <f>'Charges variables'!C15*Config!$C85</f>
        <v>0</v>
      </c>
      <c r="D17" s="241">
        <f>'Charges variables'!D15*Config!$C85</f>
        <v>0</v>
      </c>
      <c r="E17" s="241">
        <f>'Charges variables'!E15*Config!$C85</f>
        <v>0</v>
      </c>
      <c r="F17" s="241">
        <f>'Charges variables'!F15*Config!$C85</f>
        <v>0</v>
      </c>
      <c r="G17" s="241">
        <f>'Charges variables'!G15*Config!$C85</f>
        <v>0</v>
      </c>
      <c r="H17" s="241">
        <f>'Charges variables'!H15*Config!$C85</f>
        <v>0</v>
      </c>
      <c r="I17" s="241">
        <f>'Charges variables'!I15*Config!$C85</f>
        <v>0</v>
      </c>
      <c r="J17" s="241">
        <f>'Charges variables'!J15*Config!$C85</f>
        <v>0</v>
      </c>
      <c r="K17" s="241">
        <f>'Charges variables'!K15*Config!$C85</f>
        <v>0</v>
      </c>
      <c r="L17" s="241">
        <f>'Charges variables'!L15*Config!$C85</f>
        <v>0</v>
      </c>
      <c r="M17" s="241">
        <f>'Charges variables'!M15*Config!$C85</f>
        <v>0</v>
      </c>
      <c r="N17" s="241">
        <f>'Charges variables'!N15*Config!$C85</f>
        <v>0</v>
      </c>
      <c r="O17" s="241">
        <f>'Charges variables'!O15*Config!$C85</f>
        <v>0</v>
      </c>
      <c r="P17" s="241">
        <f>'Charges variables'!P15*Config!$C85</f>
        <v>0</v>
      </c>
      <c r="Q17" s="241">
        <f>'Charges variables'!Q15*Config!$C85</f>
        <v>0</v>
      </c>
      <c r="R17" s="241">
        <f>'Charges variables'!R15*Config!$C85</f>
        <v>0</v>
      </c>
      <c r="S17" s="241">
        <f>'Charges variables'!S15*Config!$C85</f>
        <v>0</v>
      </c>
      <c r="T17" s="241">
        <f>'Charges variables'!T15*Config!$C85</f>
        <v>0</v>
      </c>
      <c r="U17" s="241">
        <f>'Charges variables'!U15*Config!$C85</f>
        <v>0</v>
      </c>
      <c r="V17" s="241">
        <f>'Charges variables'!V15*Config!$C85</f>
        <v>0</v>
      </c>
      <c r="W17" s="241">
        <f>'Charges variables'!W15*Config!$C85</f>
        <v>0</v>
      </c>
      <c r="X17" s="241">
        <f>'Charges variables'!X15*Config!$C85</f>
        <v>0</v>
      </c>
      <c r="Y17" s="241">
        <f>'Charges variables'!Y15*Config!$C85</f>
        <v>0</v>
      </c>
      <c r="Z17" s="241">
        <f>'Charges variables'!Z15*Config!$C85</f>
        <v>0</v>
      </c>
      <c r="AA17" s="241">
        <f>'Charges variables'!AA15*Config!$C85</f>
        <v>0</v>
      </c>
      <c r="AB17" s="241">
        <f>'Charges variables'!AB15*Config!$C85</f>
        <v>0</v>
      </c>
      <c r="AC17" s="241">
        <f>'Charges variables'!AC15*Config!$C85</f>
        <v>0</v>
      </c>
      <c r="AD17" s="241">
        <f>'Charges variables'!AD15*Config!$C85</f>
        <v>0</v>
      </c>
      <c r="AE17" s="241">
        <f>'Charges variables'!AE15*Config!$C85</f>
        <v>0</v>
      </c>
      <c r="AF17" s="241">
        <f>'Charges variables'!AF15*Config!$C85</f>
        <v>0</v>
      </c>
      <c r="AG17" s="241">
        <f>'Charges variables'!AG15*Config!$C85</f>
        <v>0</v>
      </c>
      <c r="AH17" s="241">
        <f>'Charges variables'!AH15*Config!$C85</f>
        <v>0</v>
      </c>
      <c r="AI17" s="241">
        <f>'Charges variables'!AI15*Config!$C85</f>
        <v>0</v>
      </c>
      <c r="AJ17" s="241">
        <f>'Charges variables'!AJ15*Config!$C85</f>
        <v>0</v>
      </c>
      <c r="AK17" s="241">
        <f>'Charges variables'!AK15*Config!$C85</f>
        <v>0</v>
      </c>
      <c r="AL17" s="241">
        <f>'Charges variables'!AL15*Config!$C85</f>
        <v>0</v>
      </c>
      <c r="AM17" s="241">
        <f>'Charges variables'!AM15*Config!$C85</f>
        <v>0</v>
      </c>
      <c r="AN17" s="241">
        <f>'Charges variables'!AN15*Config!$C85</f>
        <v>0</v>
      </c>
      <c r="AO17" s="241">
        <f>'Charges variables'!AO15*Config!$C85</f>
        <v>0</v>
      </c>
      <c r="AP17" s="241">
        <f>'Charges variables'!AP15*Config!$C85</f>
        <v>0</v>
      </c>
      <c r="AQ17" s="241">
        <f>'Charges variables'!AQ15*Config!$C85</f>
        <v>0</v>
      </c>
      <c r="AR17" s="241">
        <f>'Charges variables'!AR15*Config!$C85</f>
        <v>0</v>
      </c>
      <c r="AS17" s="241">
        <f>'Charges variables'!AS15*Config!$C85</f>
        <v>0</v>
      </c>
      <c r="AT17" s="241">
        <f>'Charges variables'!AT15*Config!$C85</f>
        <v>0</v>
      </c>
      <c r="AU17" s="241">
        <f>'Charges variables'!AU15*Config!$C85</f>
        <v>0</v>
      </c>
      <c r="AV17" s="241">
        <f>'Charges variables'!AV15*Config!$C85</f>
        <v>0</v>
      </c>
      <c r="AW17" s="241">
        <f>'Charges variables'!AW15*Config!$C85</f>
        <v>0</v>
      </c>
      <c r="AX17" s="241">
        <f>'Charges variables'!AX15*Config!$C85</f>
        <v>0</v>
      </c>
      <c r="AY17" s="241">
        <f>'Charges variables'!AY15*Config!$C85</f>
        <v>0</v>
      </c>
      <c r="AZ17" s="241">
        <f>'Charges variables'!AZ15*Config!$C85</f>
        <v>0</v>
      </c>
      <c r="BA17" s="241">
        <f>'Charges variables'!BA15*Config!$C85</f>
        <v>0</v>
      </c>
      <c r="BB17" s="241">
        <f>'Charges variables'!BB15*Config!$C85</f>
        <v>0</v>
      </c>
      <c r="BC17" s="241">
        <f>'Charges variables'!BC15*Config!$C85</f>
        <v>0</v>
      </c>
      <c r="BD17" s="241">
        <f>'Charges variables'!BD15*Config!$C85</f>
        <v>0</v>
      </c>
      <c r="BE17" s="241">
        <f>'Charges variables'!BE15*Config!$C85</f>
        <v>0</v>
      </c>
      <c r="BF17" s="241">
        <f>'Charges variables'!BF15*Config!$C85</f>
        <v>0</v>
      </c>
      <c r="BG17" s="241">
        <f>'Charges variables'!BG15*Config!$C85</f>
        <v>0</v>
      </c>
      <c r="BH17" s="241">
        <f>'Charges variables'!BH15*Config!$C85</f>
        <v>0</v>
      </c>
      <c r="BI17" s="241">
        <f>'Charges variables'!BI15*Config!$C85</f>
        <v>0</v>
      </c>
      <c r="BJ17" s="241">
        <f>'Charges variables'!BJ15*Config!$C85</f>
        <v>0</v>
      </c>
      <c r="BK17" s="17"/>
    </row>
    <row r="18">
      <c r="A18" s="1"/>
      <c r="B18" s="125" t="str">
        <f>Config!$B$21</f>
        <v/>
      </c>
      <c r="C18" s="241">
        <f>'Charges variables'!C16*Config!$C86</f>
        <v>0</v>
      </c>
      <c r="D18" s="241">
        <f>'Charges variables'!D16*Config!$C86</f>
        <v>0</v>
      </c>
      <c r="E18" s="241">
        <f>'Charges variables'!E16*Config!$C86</f>
        <v>0</v>
      </c>
      <c r="F18" s="241">
        <f>'Charges variables'!F16*Config!$C86</f>
        <v>0</v>
      </c>
      <c r="G18" s="241">
        <f>'Charges variables'!G16*Config!$C86</f>
        <v>0</v>
      </c>
      <c r="H18" s="241">
        <f>'Charges variables'!H16*Config!$C86</f>
        <v>0</v>
      </c>
      <c r="I18" s="241">
        <f>'Charges variables'!I16*Config!$C86</f>
        <v>0</v>
      </c>
      <c r="J18" s="241">
        <f>'Charges variables'!J16*Config!$C86</f>
        <v>0</v>
      </c>
      <c r="K18" s="241">
        <f>'Charges variables'!K16*Config!$C86</f>
        <v>0</v>
      </c>
      <c r="L18" s="241">
        <f>'Charges variables'!L16*Config!$C86</f>
        <v>0</v>
      </c>
      <c r="M18" s="241">
        <f>'Charges variables'!M16*Config!$C86</f>
        <v>0</v>
      </c>
      <c r="N18" s="241">
        <f>'Charges variables'!N16*Config!$C86</f>
        <v>0</v>
      </c>
      <c r="O18" s="241">
        <f>'Charges variables'!O16*Config!$C86</f>
        <v>0</v>
      </c>
      <c r="P18" s="241">
        <f>'Charges variables'!P16*Config!$C86</f>
        <v>0</v>
      </c>
      <c r="Q18" s="241">
        <f>'Charges variables'!Q16*Config!$C86</f>
        <v>0</v>
      </c>
      <c r="R18" s="241">
        <f>'Charges variables'!R16*Config!$C86</f>
        <v>0</v>
      </c>
      <c r="S18" s="241">
        <f>'Charges variables'!S16*Config!$C86</f>
        <v>0</v>
      </c>
      <c r="T18" s="241">
        <f>'Charges variables'!T16*Config!$C86</f>
        <v>0</v>
      </c>
      <c r="U18" s="241">
        <f>'Charges variables'!U16*Config!$C86</f>
        <v>0</v>
      </c>
      <c r="V18" s="241">
        <f>'Charges variables'!V16*Config!$C86</f>
        <v>0</v>
      </c>
      <c r="W18" s="241">
        <f>'Charges variables'!W16*Config!$C86</f>
        <v>0</v>
      </c>
      <c r="X18" s="241">
        <f>'Charges variables'!X16*Config!$C86</f>
        <v>0</v>
      </c>
      <c r="Y18" s="241">
        <f>'Charges variables'!Y16*Config!$C86</f>
        <v>0</v>
      </c>
      <c r="Z18" s="241">
        <f>'Charges variables'!Z16*Config!$C86</f>
        <v>0</v>
      </c>
      <c r="AA18" s="241">
        <f>'Charges variables'!AA16*Config!$C86</f>
        <v>0</v>
      </c>
      <c r="AB18" s="241">
        <f>'Charges variables'!AB16*Config!$C86</f>
        <v>0</v>
      </c>
      <c r="AC18" s="241">
        <f>'Charges variables'!AC16*Config!$C86</f>
        <v>0</v>
      </c>
      <c r="AD18" s="241">
        <f>'Charges variables'!AD16*Config!$C86</f>
        <v>0</v>
      </c>
      <c r="AE18" s="241">
        <f>'Charges variables'!AE16*Config!$C86</f>
        <v>0</v>
      </c>
      <c r="AF18" s="241">
        <f>'Charges variables'!AF16*Config!$C86</f>
        <v>0</v>
      </c>
      <c r="AG18" s="241">
        <f>'Charges variables'!AG16*Config!$C86</f>
        <v>0</v>
      </c>
      <c r="AH18" s="241">
        <f>'Charges variables'!AH16*Config!$C86</f>
        <v>0</v>
      </c>
      <c r="AI18" s="241">
        <f>'Charges variables'!AI16*Config!$C86</f>
        <v>0</v>
      </c>
      <c r="AJ18" s="241">
        <f>'Charges variables'!AJ16*Config!$C86</f>
        <v>0</v>
      </c>
      <c r="AK18" s="241">
        <f>'Charges variables'!AK16*Config!$C86</f>
        <v>0</v>
      </c>
      <c r="AL18" s="241">
        <f>'Charges variables'!AL16*Config!$C86</f>
        <v>0</v>
      </c>
      <c r="AM18" s="241">
        <f>'Charges variables'!AM16*Config!$C86</f>
        <v>0</v>
      </c>
      <c r="AN18" s="241">
        <f>'Charges variables'!AN16*Config!$C86</f>
        <v>0</v>
      </c>
      <c r="AO18" s="241">
        <f>'Charges variables'!AO16*Config!$C86</f>
        <v>0</v>
      </c>
      <c r="AP18" s="241">
        <f>'Charges variables'!AP16*Config!$C86</f>
        <v>0</v>
      </c>
      <c r="AQ18" s="241">
        <f>'Charges variables'!AQ16*Config!$C86</f>
        <v>0</v>
      </c>
      <c r="AR18" s="241">
        <f>'Charges variables'!AR16*Config!$C86</f>
        <v>0</v>
      </c>
      <c r="AS18" s="241">
        <f>'Charges variables'!AS16*Config!$C86</f>
        <v>0</v>
      </c>
      <c r="AT18" s="241">
        <f>'Charges variables'!AT16*Config!$C86</f>
        <v>0</v>
      </c>
      <c r="AU18" s="241">
        <f>'Charges variables'!AU16*Config!$C86</f>
        <v>0</v>
      </c>
      <c r="AV18" s="241">
        <f>'Charges variables'!AV16*Config!$C86</f>
        <v>0</v>
      </c>
      <c r="AW18" s="241">
        <f>'Charges variables'!AW16*Config!$C86</f>
        <v>0</v>
      </c>
      <c r="AX18" s="241">
        <f>'Charges variables'!AX16*Config!$C86</f>
        <v>0</v>
      </c>
      <c r="AY18" s="241">
        <f>'Charges variables'!AY16*Config!$C86</f>
        <v>0</v>
      </c>
      <c r="AZ18" s="241">
        <f>'Charges variables'!AZ16*Config!$C86</f>
        <v>0</v>
      </c>
      <c r="BA18" s="241">
        <f>'Charges variables'!BA16*Config!$C86</f>
        <v>0</v>
      </c>
      <c r="BB18" s="241">
        <f>'Charges variables'!BB16*Config!$C86</f>
        <v>0</v>
      </c>
      <c r="BC18" s="241">
        <f>'Charges variables'!BC16*Config!$C86</f>
        <v>0</v>
      </c>
      <c r="BD18" s="241">
        <f>'Charges variables'!BD16*Config!$C86</f>
        <v>0</v>
      </c>
      <c r="BE18" s="241">
        <f>'Charges variables'!BE16*Config!$C86</f>
        <v>0</v>
      </c>
      <c r="BF18" s="241">
        <f>'Charges variables'!BF16*Config!$C86</f>
        <v>0</v>
      </c>
      <c r="BG18" s="241">
        <f>'Charges variables'!BG16*Config!$C86</f>
        <v>0</v>
      </c>
      <c r="BH18" s="241">
        <f>'Charges variables'!BH16*Config!$C86</f>
        <v>0</v>
      </c>
      <c r="BI18" s="241">
        <f>'Charges variables'!BI16*Config!$C86</f>
        <v>0</v>
      </c>
      <c r="BJ18" s="241">
        <f>'Charges variables'!BJ16*Config!$C86</f>
        <v>0</v>
      </c>
      <c r="BK18" s="17"/>
    </row>
    <row r="19">
      <c r="A19" s="1"/>
      <c r="B19" s="125" t="str">
        <f>Config!$B$22</f>
        <v/>
      </c>
      <c r="C19" s="241">
        <f>'Charges variables'!C17*Config!$C87</f>
        <v>0</v>
      </c>
      <c r="D19" s="241">
        <f>'Charges variables'!D17*Config!$C87</f>
        <v>0</v>
      </c>
      <c r="E19" s="241">
        <f>'Charges variables'!E17*Config!$C87</f>
        <v>0</v>
      </c>
      <c r="F19" s="241">
        <f>'Charges variables'!F17*Config!$C87</f>
        <v>0</v>
      </c>
      <c r="G19" s="241">
        <f>'Charges variables'!G17*Config!$C87</f>
        <v>0</v>
      </c>
      <c r="H19" s="241">
        <f>'Charges variables'!H17*Config!$C87</f>
        <v>0</v>
      </c>
      <c r="I19" s="241">
        <f>'Charges variables'!I17*Config!$C87</f>
        <v>0</v>
      </c>
      <c r="J19" s="241">
        <f>'Charges variables'!J17*Config!$C87</f>
        <v>0</v>
      </c>
      <c r="K19" s="241">
        <f>'Charges variables'!K17*Config!$C87</f>
        <v>0</v>
      </c>
      <c r="L19" s="241">
        <f>'Charges variables'!L17*Config!$C87</f>
        <v>0</v>
      </c>
      <c r="M19" s="241">
        <f>'Charges variables'!M17*Config!$C87</f>
        <v>0</v>
      </c>
      <c r="N19" s="241">
        <f>'Charges variables'!N17*Config!$C87</f>
        <v>0</v>
      </c>
      <c r="O19" s="241">
        <f>'Charges variables'!O17*Config!$C87</f>
        <v>0</v>
      </c>
      <c r="P19" s="241">
        <f>'Charges variables'!P17*Config!$C87</f>
        <v>0</v>
      </c>
      <c r="Q19" s="241">
        <f>'Charges variables'!Q17*Config!$C87</f>
        <v>0</v>
      </c>
      <c r="R19" s="241">
        <f>'Charges variables'!R17*Config!$C87</f>
        <v>0</v>
      </c>
      <c r="S19" s="241">
        <f>'Charges variables'!S17*Config!$C87</f>
        <v>0</v>
      </c>
      <c r="T19" s="241">
        <f>'Charges variables'!T17*Config!$C87</f>
        <v>0</v>
      </c>
      <c r="U19" s="241">
        <f>'Charges variables'!U17*Config!$C87</f>
        <v>0</v>
      </c>
      <c r="V19" s="241">
        <f>'Charges variables'!V17*Config!$C87</f>
        <v>0</v>
      </c>
      <c r="W19" s="241">
        <f>'Charges variables'!W17*Config!$C87</f>
        <v>0</v>
      </c>
      <c r="X19" s="241">
        <f>'Charges variables'!X17*Config!$C87</f>
        <v>0</v>
      </c>
      <c r="Y19" s="241">
        <f>'Charges variables'!Y17*Config!$C87</f>
        <v>0</v>
      </c>
      <c r="Z19" s="241">
        <f>'Charges variables'!Z17*Config!$C87</f>
        <v>0</v>
      </c>
      <c r="AA19" s="241">
        <f>'Charges variables'!AA17*Config!$C87</f>
        <v>0</v>
      </c>
      <c r="AB19" s="241">
        <f>'Charges variables'!AB17*Config!$C87</f>
        <v>0</v>
      </c>
      <c r="AC19" s="241">
        <f>'Charges variables'!AC17*Config!$C87</f>
        <v>0</v>
      </c>
      <c r="AD19" s="241">
        <f>'Charges variables'!AD17*Config!$C87</f>
        <v>0</v>
      </c>
      <c r="AE19" s="241">
        <f>'Charges variables'!AE17*Config!$C87</f>
        <v>0</v>
      </c>
      <c r="AF19" s="241">
        <f>'Charges variables'!AF17*Config!$C87</f>
        <v>0</v>
      </c>
      <c r="AG19" s="241">
        <f>'Charges variables'!AG17*Config!$C87</f>
        <v>0</v>
      </c>
      <c r="AH19" s="241">
        <f>'Charges variables'!AH17*Config!$C87</f>
        <v>0</v>
      </c>
      <c r="AI19" s="241">
        <f>'Charges variables'!AI17*Config!$C87</f>
        <v>0</v>
      </c>
      <c r="AJ19" s="241">
        <f>'Charges variables'!AJ17*Config!$C87</f>
        <v>0</v>
      </c>
      <c r="AK19" s="241">
        <f>'Charges variables'!AK17*Config!$C87</f>
        <v>0</v>
      </c>
      <c r="AL19" s="241">
        <f>'Charges variables'!AL17*Config!$C87</f>
        <v>0</v>
      </c>
      <c r="AM19" s="241">
        <f>'Charges variables'!AM17*Config!$C87</f>
        <v>0</v>
      </c>
      <c r="AN19" s="241">
        <f>'Charges variables'!AN17*Config!$C87</f>
        <v>0</v>
      </c>
      <c r="AO19" s="241">
        <f>'Charges variables'!AO17*Config!$C87</f>
        <v>0</v>
      </c>
      <c r="AP19" s="241">
        <f>'Charges variables'!AP17*Config!$C87</f>
        <v>0</v>
      </c>
      <c r="AQ19" s="241">
        <f>'Charges variables'!AQ17*Config!$C87</f>
        <v>0</v>
      </c>
      <c r="AR19" s="241">
        <f>'Charges variables'!AR17*Config!$C87</f>
        <v>0</v>
      </c>
      <c r="AS19" s="241">
        <f>'Charges variables'!AS17*Config!$C87</f>
        <v>0</v>
      </c>
      <c r="AT19" s="241">
        <f>'Charges variables'!AT17*Config!$C87</f>
        <v>0</v>
      </c>
      <c r="AU19" s="241">
        <f>'Charges variables'!AU17*Config!$C87</f>
        <v>0</v>
      </c>
      <c r="AV19" s="241">
        <f>'Charges variables'!AV17*Config!$C87</f>
        <v>0</v>
      </c>
      <c r="AW19" s="241">
        <f>'Charges variables'!AW17*Config!$C87</f>
        <v>0</v>
      </c>
      <c r="AX19" s="241">
        <f>'Charges variables'!AX17*Config!$C87</f>
        <v>0</v>
      </c>
      <c r="AY19" s="241">
        <f>'Charges variables'!AY17*Config!$C87</f>
        <v>0</v>
      </c>
      <c r="AZ19" s="241">
        <f>'Charges variables'!AZ17*Config!$C87</f>
        <v>0</v>
      </c>
      <c r="BA19" s="241">
        <f>'Charges variables'!BA17*Config!$C87</f>
        <v>0</v>
      </c>
      <c r="BB19" s="241">
        <f>'Charges variables'!BB17*Config!$C87</f>
        <v>0</v>
      </c>
      <c r="BC19" s="241">
        <f>'Charges variables'!BC17*Config!$C87</f>
        <v>0</v>
      </c>
      <c r="BD19" s="241">
        <f>'Charges variables'!BD17*Config!$C87</f>
        <v>0</v>
      </c>
      <c r="BE19" s="241">
        <f>'Charges variables'!BE17*Config!$C87</f>
        <v>0</v>
      </c>
      <c r="BF19" s="241">
        <f>'Charges variables'!BF17*Config!$C87</f>
        <v>0</v>
      </c>
      <c r="BG19" s="241">
        <f>'Charges variables'!BG17*Config!$C87</f>
        <v>0</v>
      </c>
      <c r="BH19" s="241">
        <f>'Charges variables'!BH17*Config!$C87</f>
        <v>0</v>
      </c>
      <c r="BI19" s="241">
        <f>'Charges variables'!BI17*Config!$C87</f>
        <v>0</v>
      </c>
      <c r="BJ19" s="241">
        <f>'Charges variables'!BJ17*Config!$C87</f>
        <v>0</v>
      </c>
      <c r="BK19" s="17"/>
    </row>
    <row r="20">
      <c r="A20" s="1"/>
      <c r="B20" s="125" t="str">
        <f>Config!$B$23</f>
        <v/>
      </c>
      <c r="C20" s="241">
        <f>'Charges variables'!C18*Config!$C88</f>
        <v>0</v>
      </c>
      <c r="D20" s="241">
        <f>'Charges variables'!D18*Config!$C88</f>
        <v>0</v>
      </c>
      <c r="E20" s="241">
        <f>'Charges variables'!E18*Config!$C88</f>
        <v>0</v>
      </c>
      <c r="F20" s="241">
        <f>'Charges variables'!F18*Config!$C88</f>
        <v>0</v>
      </c>
      <c r="G20" s="241">
        <f>'Charges variables'!G18*Config!$C88</f>
        <v>0</v>
      </c>
      <c r="H20" s="241">
        <f>'Charges variables'!H18*Config!$C88</f>
        <v>0</v>
      </c>
      <c r="I20" s="241">
        <f>'Charges variables'!I18*Config!$C88</f>
        <v>0</v>
      </c>
      <c r="J20" s="241">
        <f>'Charges variables'!J18*Config!$C88</f>
        <v>0</v>
      </c>
      <c r="K20" s="241">
        <f>'Charges variables'!K18*Config!$C88</f>
        <v>0</v>
      </c>
      <c r="L20" s="241">
        <f>'Charges variables'!L18*Config!$C88</f>
        <v>0</v>
      </c>
      <c r="M20" s="241">
        <f>'Charges variables'!M18*Config!$C88</f>
        <v>0</v>
      </c>
      <c r="N20" s="241">
        <f>'Charges variables'!N18*Config!$C88</f>
        <v>0</v>
      </c>
      <c r="O20" s="241">
        <f>'Charges variables'!O18*Config!$C88</f>
        <v>0</v>
      </c>
      <c r="P20" s="241">
        <f>'Charges variables'!P18*Config!$C88</f>
        <v>0</v>
      </c>
      <c r="Q20" s="241">
        <f>'Charges variables'!Q18*Config!$C88</f>
        <v>0</v>
      </c>
      <c r="R20" s="241">
        <f>'Charges variables'!R18*Config!$C88</f>
        <v>0</v>
      </c>
      <c r="S20" s="241">
        <f>'Charges variables'!S18*Config!$C88</f>
        <v>0</v>
      </c>
      <c r="T20" s="241">
        <f>'Charges variables'!T18*Config!$C88</f>
        <v>0</v>
      </c>
      <c r="U20" s="241">
        <f>'Charges variables'!U18*Config!$C88</f>
        <v>0</v>
      </c>
      <c r="V20" s="241">
        <f>'Charges variables'!V18*Config!$C88</f>
        <v>0</v>
      </c>
      <c r="W20" s="241">
        <f>'Charges variables'!W18*Config!$C88</f>
        <v>0</v>
      </c>
      <c r="X20" s="241">
        <f>'Charges variables'!X18*Config!$C88</f>
        <v>0</v>
      </c>
      <c r="Y20" s="241">
        <f>'Charges variables'!Y18*Config!$C88</f>
        <v>0</v>
      </c>
      <c r="Z20" s="241">
        <f>'Charges variables'!Z18*Config!$C88</f>
        <v>0</v>
      </c>
      <c r="AA20" s="241">
        <f>'Charges variables'!AA18*Config!$C88</f>
        <v>0</v>
      </c>
      <c r="AB20" s="241">
        <f>'Charges variables'!AB18*Config!$C88</f>
        <v>0</v>
      </c>
      <c r="AC20" s="241">
        <f>'Charges variables'!AC18*Config!$C88</f>
        <v>0</v>
      </c>
      <c r="AD20" s="241">
        <f>'Charges variables'!AD18*Config!$C88</f>
        <v>0</v>
      </c>
      <c r="AE20" s="241">
        <f>'Charges variables'!AE18*Config!$C88</f>
        <v>0</v>
      </c>
      <c r="AF20" s="241">
        <f>'Charges variables'!AF18*Config!$C88</f>
        <v>0</v>
      </c>
      <c r="AG20" s="241">
        <f>'Charges variables'!AG18*Config!$C88</f>
        <v>0</v>
      </c>
      <c r="AH20" s="241">
        <f>'Charges variables'!AH18*Config!$C88</f>
        <v>0</v>
      </c>
      <c r="AI20" s="241">
        <f>'Charges variables'!AI18*Config!$C88</f>
        <v>0</v>
      </c>
      <c r="AJ20" s="241">
        <f>'Charges variables'!AJ18*Config!$C88</f>
        <v>0</v>
      </c>
      <c r="AK20" s="241">
        <f>'Charges variables'!AK18*Config!$C88</f>
        <v>0</v>
      </c>
      <c r="AL20" s="241">
        <f>'Charges variables'!AL18*Config!$C88</f>
        <v>0</v>
      </c>
      <c r="AM20" s="241">
        <f>'Charges variables'!AM18*Config!$C88</f>
        <v>0</v>
      </c>
      <c r="AN20" s="241">
        <f>'Charges variables'!AN18*Config!$C88</f>
        <v>0</v>
      </c>
      <c r="AO20" s="241">
        <f>'Charges variables'!AO18*Config!$C88</f>
        <v>0</v>
      </c>
      <c r="AP20" s="241">
        <f>'Charges variables'!AP18*Config!$C88</f>
        <v>0</v>
      </c>
      <c r="AQ20" s="241">
        <f>'Charges variables'!AQ18*Config!$C88</f>
        <v>0</v>
      </c>
      <c r="AR20" s="241">
        <f>'Charges variables'!AR18*Config!$C88</f>
        <v>0</v>
      </c>
      <c r="AS20" s="241">
        <f>'Charges variables'!AS18*Config!$C88</f>
        <v>0</v>
      </c>
      <c r="AT20" s="241">
        <f>'Charges variables'!AT18*Config!$C88</f>
        <v>0</v>
      </c>
      <c r="AU20" s="241">
        <f>'Charges variables'!AU18*Config!$C88</f>
        <v>0</v>
      </c>
      <c r="AV20" s="241">
        <f>'Charges variables'!AV18*Config!$C88</f>
        <v>0</v>
      </c>
      <c r="AW20" s="241">
        <f>'Charges variables'!AW18*Config!$C88</f>
        <v>0</v>
      </c>
      <c r="AX20" s="241">
        <f>'Charges variables'!AX18*Config!$C88</f>
        <v>0</v>
      </c>
      <c r="AY20" s="241">
        <f>'Charges variables'!AY18*Config!$C88</f>
        <v>0</v>
      </c>
      <c r="AZ20" s="241">
        <f>'Charges variables'!AZ18*Config!$C88</f>
        <v>0</v>
      </c>
      <c r="BA20" s="241">
        <f>'Charges variables'!BA18*Config!$C88</f>
        <v>0</v>
      </c>
      <c r="BB20" s="241">
        <f>'Charges variables'!BB18*Config!$C88</f>
        <v>0</v>
      </c>
      <c r="BC20" s="241">
        <f>'Charges variables'!BC18*Config!$C88</f>
        <v>0</v>
      </c>
      <c r="BD20" s="241">
        <f>'Charges variables'!BD18*Config!$C88</f>
        <v>0</v>
      </c>
      <c r="BE20" s="241">
        <f>'Charges variables'!BE18*Config!$C88</f>
        <v>0</v>
      </c>
      <c r="BF20" s="241">
        <f>'Charges variables'!BF18*Config!$C88</f>
        <v>0</v>
      </c>
      <c r="BG20" s="241">
        <f>'Charges variables'!BG18*Config!$C88</f>
        <v>0</v>
      </c>
      <c r="BH20" s="241">
        <f>'Charges variables'!BH18*Config!$C88</f>
        <v>0</v>
      </c>
      <c r="BI20" s="241">
        <f>'Charges variables'!BI18*Config!$C88</f>
        <v>0</v>
      </c>
      <c r="BJ20" s="241">
        <f>'Charges variables'!BJ18*Config!$C88</f>
        <v>0</v>
      </c>
      <c r="BK20" s="17"/>
    </row>
    <row r="21" ht="15.75" customHeight="1">
      <c r="A21" s="1"/>
      <c r="B21" s="125" t="str">
        <f>Config!$B$24</f>
        <v/>
      </c>
      <c r="C21" s="241">
        <f>'Charges variables'!C19*Config!$C89</f>
        <v>0</v>
      </c>
      <c r="D21" s="241">
        <f>'Charges variables'!D19*Config!$C89</f>
        <v>0</v>
      </c>
      <c r="E21" s="241">
        <f>'Charges variables'!E19*Config!$C89</f>
        <v>0</v>
      </c>
      <c r="F21" s="241">
        <f>'Charges variables'!F19*Config!$C89</f>
        <v>0</v>
      </c>
      <c r="G21" s="241">
        <f>'Charges variables'!G19*Config!$C89</f>
        <v>0</v>
      </c>
      <c r="H21" s="241">
        <f>'Charges variables'!H19*Config!$C89</f>
        <v>0</v>
      </c>
      <c r="I21" s="241">
        <f>'Charges variables'!I19*Config!$C89</f>
        <v>0</v>
      </c>
      <c r="J21" s="241">
        <f>'Charges variables'!J19*Config!$C89</f>
        <v>0</v>
      </c>
      <c r="K21" s="241">
        <f>'Charges variables'!K19*Config!$C89</f>
        <v>0</v>
      </c>
      <c r="L21" s="241">
        <f>'Charges variables'!L19*Config!$C89</f>
        <v>0</v>
      </c>
      <c r="M21" s="241">
        <f>'Charges variables'!M19*Config!$C89</f>
        <v>0</v>
      </c>
      <c r="N21" s="241">
        <f>'Charges variables'!N19*Config!$C89</f>
        <v>0</v>
      </c>
      <c r="O21" s="241">
        <f>'Charges variables'!O19*Config!$C89</f>
        <v>0</v>
      </c>
      <c r="P21" s="241">
        <f>'Charges variables'!P19*Config!$C89</f>
        <v>0</v>
      </c>
      <c r="Q21" s="241">
        <f>'Charges variables'!Q19*Config!$C89</f>
        <v>0</v>
      </c>
      <c r="R21" s="241">
        <f>'Charges variables'!R19*Config!$C89</f>
        <v>0</v>
      </c>
      <c r="S21" s="241">
        <f>'Charges variables'!S19*Config!$C89</f>
        <v>0</v>
      </c>
      <c r="T21" s="241">
        <f>'Charges variables'!T19*Config!$C89</f>
        <v>0</v>
      </c>
      <c r="U21" s="241">
        <f>'Charges variables'!U19*Config!$C89</f>
        <v>0</v>
      </c>
      <c r="V21" s="241">
        <f>'Charges variables'!V19*Config!$C89</f>
        <v>0</v>
      </c>
      <c r="W21" s="241">
        <f>'Charges variables'!W19*Config!$C89</f>
        <v>0</v>
      </c>
      <c r="X21" s="241">
        <f>'Charges variables'!X19*Config!$C89</f>
        <v>0</v>
      </c>
      <c r="Y21" s="241">
        <f>'Charges variables'!Y19*Config!$C89</f>
        <v>0</v>
      </c>
      <c r="Z21" s="241">
        <f>'Charges variables'!Z19*Config!$C89</f>
        <v>0</v>
      </c>
      <c r="AA21" s="241">
        <f>'Charges variables'!AA19*Config!$C89</f>
        <v>0</v>
      </c>
      <c r="AB21" s="241">
        <f>'Charges variables'!AB19*Config!$C89</f>
        <v>0</v>
      </c>
      <c r="AC21" s="241">
        <f>'Charges variables'!AC19*Config!$C89</f>
        <v>0</v>
      </c>
      <c r="AD21" s="241">
        <f>'Charges variables'!AD19*Config!$C89</f>
        <v>0</v>
      </c>
      <c r="AE21" s="241">
        <f>'Charges variables'!AE19*Config!$C89</f>
        <v>0</v>
      </c>
      <c r="AF21" s="241">
        <f>'Charges variables'!AF19*Config!$C89</f>
        <v>0</v>
      </c>
      <c r="AG21" s="241">
        <f>'Charges variables'!AG19*Config!$C89</f>
        <v>0</v>
      </c>
      <c r="AH21" s="241">
        <f>'Charges variables'!AH19*Config!$C89</f>
        <v>0</v>
      </c>
      <c r="AI21" s="241">
        <f>'Charges variables'!AI19*Config!$C89</f>
        <v>0</v>
      </c>
      <c r="AJ21" s="241">
        <f>'Charges variables'!AJ19*Config!$C89</f>
        <v>0</v>
      </c>
      <c r="AK21" s="241">
        <f>'Charges variables'!AK19*Config!$C89</f>
        <v>0</v>
      </c>
      <c r="AL21" s="241">
        <f>'Charges variables'!AL19*Config!$C89</f>
        <v>0</v>
      </c>
      <c r="AM21" s="241">
        <f>'Charges variables'!AM19*Config!$C89</f>
        <v>0</v>
      </c>
      <c r="AN21" s="241">
        <f>'Charges variables'!AN19*Config!$C89</f>
        <v>0</v>
      </c>
      <c r="AO21" s="241">
        <f>'Charges variables'!AO19*Config!$C89</f>
        <v>0</v>
      </c>
      <c r="AP21" s="241">
        <f>'Charges variables'!AP19*Config!$C89</f>
        <v>0</v>
      </c>
      <c r="AQ21" s="241">
        <f>'Charges variables'!AQ19*Config!$C89</f>
        <v>0</v>
      </c>
      <c r="AR21" s="241">
        <f>'Charges variables'!AR19*Config!$C89</f>
        <v>0</v>
      </c>
      <c r="AS21" s="241">
        <f>'Charges variables'!AS19*Config!$C89</f>
        <v>0</v>
      </c>
      <c r="AT21" s="241">
        <f>'Charges variables'!AT19*Config!$C89</f>
        <v>0</v>
      </c>
      <c r="AU21" s="241">
        <f>'Charges variables'!AU19*Config!$C89</f>
        <v>0</v>
      </c>
      <c r="AV21" s="241">
        <f>'Charges variables'!AV19*Config!$C89</f>
        <v>0</v>
      </c>
      <c r="AW21" s="241">
        <f>'Charges variables'!AW19*Config!$C89</f>
        <v>0</v>
      </c>
      <c r="AX21" s="241">
        <f>'Charges variables'!AX19*Config!$C89</f>
        <v>0</v>
      </c>
      <c r="AY21" s="241">
        <f>'Charges variables'!AY19*Config!$C89</f>
        <v>0</v>
      </c>
      <c r="AZ21" s="241">
        <f>'Charges variables'!AZ19*Config!$C89</f>
        <v>0</v>
      </c>
      <c r="BA21" s="241">
        <f>'Charges variables'!BA19*Config!$C89</f>
        <v>0</v>
      </c>
      <c r="BB21" s="241">
        <f>'Charges variables'!BB19*Config!$C89</f>
        <v>0</v>
      </c>
      <c r="BC21" s="241">
        <f>'Charges variables'!BC19*Config!$C89</f>
        <v>0</v>
      </c>
      <c r="BD21" s="241">
        <f>'Charges variables'!BD19*Config!$C89</f>
        <v>0</v>
      </c>
      <c r="BE21" s="241">
        <f>'Charges variables'!BE19*Config!$C89</f>
        <v>0</v>
      </c>
      <c r="BF21" s="241">
        <f>'Charges variables'!BF19*Config!$C89</f>
        <v>0</v>
      </c>
      <c r="BG21" s="241">
        <f>'Charges variables'!BG19*Config!$C89</f>
        <v>0</v>
      </c>
      <c r="BH21" s="241">
        <f>'Charges variables'!BH19*Config!$C89</f>
        <v>0</v>
      </c>
      <c r="BI21" s="241">
        <f>'Charges variables'!BI19*Config!$C89</f>
        <v>0</v>
      </c>
      <c r="BJ21" s="241">
        <f>'Charges variables'!BJ19*Config!$C89</f>
        <v>0</v>
      </c>
      <c r="BK21" s="17"/>
    </row>
    <row r="22" ht="15.75" customHeight="1">
      <c r="A22" s="1"/>
      <c r="B22" s="125" t="str">
        <f>Config!$B$25</f>
        <v/>
      </c>
      <c r="C22" s="241">
        <f>'Charges variables'!C20*Config!$C90</f>
        <v>0</v>
      </c>
      <c r="D22" s="241">
        <f>'Charges variables'!D20*Config!$C90</f>
        <v>0</v>
      </c>
      <c r="E22" s="241">
        <f>'Charges variables'!E20*Config!$C90</f>
        <v>0</v>
      </c>
      <c r="F22" s="241">
        <f>'Charges variables'!F20*Config!$C90</f>
        <v>0</v>
      </c>
      <c r="G22" s="241">
        <f>'Charges variables'!G20*Config!$C90</f>
        <v>0</v>
      </c>
      <c r="H22" s="241">
        <f>'Charges variables'!H20*Config!$C90</f>
        <v>0</v>
      </c>
      <c r="I22" s="241">
        <f>'Charges variables'!I20*Config!$C90</f>
        <v>0</v>
      </c>
      <c r="J22" s="241">
        <f>'Charges variables'!J20*Config!$C90</f>
        <v>0</v>
      </c>
      <c r="K22" s="241">
        <f>'Charges variables'!K20*Config!$C90</f>
        <v>0</v>
      </c>
      <c r="L22" s="241">
        <f>'Charges variables'!L20*Config!$C90</f>
        <v>0</v>
      </c>
      <c r="M22" s="241">
        <f>'Charges variables'!M20*Config!$C90</f>
        <v>0</v>
      </c>
      <c r="N22" s="241">
        <f>'Charges variables'!N20*Config!$C90</f>
        <v>0</v>
      </c>
      <c r="O22" s="241">
        <f>'Charges variables'!O20*Config!$C90</f>
        <v>0</v>
      </c>
      <c r="P22" s="241">
        <f>'Charges variables'!P20*Config!$C90</f>
        <v>0</v>
      </c>
      <c r="Q22" s="241">
        <f>'Charges variables'!Q20*Config!$C90</f>
        <v>0</v>
      </c>
      <c r="R22" s="241">
        <f>'Charges variables'!R20*Config!$C90</f>
        <v>0</v>
      </c>
      <c r="S22" s="241">
        <f>'Charges variables'!S20*Config!$C90</f>
        <v>0</v>
      </c>
      <c r="T22" s="241">
        <f>'Charges variables'!T20*Config!$C90</f>
        <v>0</v>
      </c>
      <c r="U22" s="241">
        <f>'Charges variables'!U20*Config!$C90</f>
        <v>0</v>
      </c>
      <c r="V22" s="241">
        <f>'Charges variables'!V20*Config!$C90</f>
        <v>0</v>
      </c>
      <c r="W22" s="241">
        <f>'Charges variables'!W20*Config!$C90</f>
        <v>0</v>
      </c>
      <c r="X22" s="241">
        <f>'Charges variables'!X20*Config!$C90</f>
        <v>0</v>
      </c>
      <c r="Y22" s="241">
        <f>'Charges variables'!Y20*Config!$C90</f>
        <v>0</v>
      </c>
      <c r="Z22" s="241">
        <f>'Charges variables'!Z20*Config!$C90</f>
        <v>0</v>
      </c>
      <c r="AA22" s="241">
        <f>'Charges variables'!AA20*Config!$C90</f>
        <v>0</v>
      </c>
      <c r="AB22" s="241">
        <f>'Charges variables'!AB20*Config!$C90</f>
        <v>0</v>
      </c>
      <c r="AC22" s="241">
        <f>'Charges variables'!AC20*Config!$C90</f>
        <v>0</v>
      </c>
      <c r="AD22" s="241">
        <f>'Charges variables'!AD20*Config!$C90</f>
        <v>0</v>
      </c>
      <c r="AE22" s="241">
        <f>'Charges variables'!AE20*Config!$C90</f>
        <v>0</v>
      </c>
      <c r="AF22" s="241">
        <f>'Charges variables'!AF20*Config!$C90</f>
        <v>0</v>
      </c>
      <c r="AG22" s="241">
        <f>'Charges variables'!AG20*Config!$C90</f>
        <v>0</v>
      </c>
      <c r="AH22" s="241">
        <f>'Charges variables'!AH20*Config!$C90</f>
        <v>0</v>
      </c>
      <c r="AI22" s="241">
        <f>'Charges variables'!AI20*Config!$C90</f>
        <v>0</v>
      </c>
      <c r="AJ22" s="241">
        <f>'Charges variables'!AJ20*Config!$C90</f>
        <v>0</v>
      </c>
      <c r="AK22" s="241">
        <f>'Charges variables'!AK20*Config!$C90</f>
        <v>0</v>
      </c>
      <c r="AL22" s="241">
        <f>'Charges variables'!AL20*Config!$C90</f>
        <v>0</v>
      </c>
      <c r="AM22" s="241">
        <f>'Charges variables'!AM20*Config!$C90</f>
        <v>0</v>
      </c>
      <c r="AN22" s="241">
        <f>'Charges variables'!AN20*Config!$C90</f>
        <v>0</v>
      </c>
      <c r="AO22" s="241">
        <f>'Charges variables'!AO20*Config!$C90</f>
        <v>0</v>
      </c>
      <c r="AP22" s="241">
        <f>'Charges variables'!AP20*Config!$C90</f>
        <v>0</v>
      </c>
      <c r="AQ22" s="241">
        <f>'Charges variables'!AQ20*Config!$C90</f>
        <v>0</v>
      </c>
      <c r="AR22" s="241">
        <f>'Charges variables'!AR20*Config!$C90</f>
        <v>0</v>
      </c>
      <c r="AS22" s="241">
        <f>'Charges variables'!AS20*Config!$C90</f>
        <v>0</v>
      </c>
      <c r="AT22" s="241">
        <f>'Charges variables'!AT20*Config!$C90</f>
        <v>0</v>
      </c>
      <c r="AU22" s="241">
        <f>'Charges variables'!AU20*Config!$C90</f>
        <v>0</v>
      </c>
      <c r="AV22" s="241">
        <f>'Charges variables'!AV20*Config!$C90</f>
        <v>0</v>
      </c>
      <c r="AW22" s="241">
        <f>'Charges variables'!AW20*Config!$C90</f>
        <v>0</v>
      </c>
      <c r="AX22" s="241">
        <f>'Charges variables'!AX20*Config!$C90</f>
        <v>0</v>
      </c>
      <c r="AY22" s="241">
        <f>'Charges variables'!AY20*Config!$C90</f>
        <v>0</v>
      </c>
      <c r="AZ22" s="241">
        <f>'Charges variables'!AZ20*Config!$C90</f>
        <v>0</v>
      </c>
      <c r="BA22" s="241">
        <f>'Charges variables'!BA20*Config!$C90</f>
        <v>0</v>
      </c>
      <c r="BB22" s="241">
        <f>'Charges variables'!BB20*Config!$C90</f>
        <v>0</v>
      </c>
      <c r="BC22" s="241">
        <f>'Charges variables'!BC20*Config!$C90</f>
        <v>0</v>
      </c>
      <c r="BD22" s="241">
        <f>'Charges variables'!BD20*Config!$C90</f>
        <v>0</v>
      </c>
      <c r="BE22" s="241">
        <f>'Charges variables'!BE20*Config!$C90</f>
        <v>0</v>
      </c>
      <c r="BF22" s="241">
        <f>'Charges variables'!BF20*Config!$C90</f>
        <v>0</v>
      </c>
      <c r="BG22" s="241">
        <f>'Charges variables'!BG20*Config!$C90</f>
        <v>0</v>
      </c>
      <c r="BH22" s="241">
        <f>'Charges variables'!BH20*Config!$C90</f>
        <v>0</v>
      </c>
      <c r="BI22" s="241">
        <f>'Charges variables'!BI20*Config!$C90</f>
        <v>0</v>
      </c>
      <c r="BJ22" s="241">
        <f>'Charges variables'!BJ20*Config!$C90</f>
        <v>0</v>
      </c>
      <c r="BK22" s="17"/>
    </row>
    <row r="23" ht="15.75" customHeight="1">
      <c r="A23" s="1"/>
      <c r="B23" s="119"/>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row>
    <row r="24" ht="15.75" customHeight="1">
      <c r="A24" s="1"/>
      <c r="B24" s="123" t="s">
        <v>91</v>
      </c>
      <c r="C24" s="241">
        <f>SUM(C11:C22)+(SUM(Investissements!C$28-Investissements!C$9)+'Charges externes'!I29)*Config!$C$92</f>
        <v>731376.5396</v>
      </c>
      <c r="D24" s="241">
        <f>SUM(D11:D22)+(SUM(Investissements!D$28-Investissements!D$9)+'Charges externes'!J29)*Config!$C$92</f>
        <v>731376.5396</v>
      </c>
      <c r="E24" s="241">
        <f>SUM(E11:E22)+(SUM(Investissements!E$28-Investissements!E$9)+'Charges externes'!K29)*Config!$C$92</f>
        <v>1071376.54</v>
      </c>
      <c r="F24" s="241">
        <f>SUM(F11:F22)+(SUM(Investissements!F$28-Investissements!F$9)+'Charges externes'!L29)*Config!$C$92</f>
        <v>1381376.54</v>
      </c>
      <c r="G24" s="241">
        <f>SUM(G11:G22)+(SUM(Investissements!G$28-Investissements!G$9)+'Charges externes'!M29)*Config!$C$92</f>
        <v>1956376.54</v>
      </c>
      <c r="H24" s="241">
        <f>SUM(H11:H22)+(SUM(Investissements!H$28-Investissements!H$9)+'Charges externes'!N29)*Config!$C$92</f>
        <v>6171376.54</v>
      </c>
      <c r="I24" s="241">
        <f>SUM(I11:I22)+(SUM(Investissements!I$28-Investissements!I$9)+'Charges externes'!O29)*Config!$C$92</f>
        <v>6501376.54</v>
      </c>
      <c r="J24" s="241">
        <f>SUM(J11:J22)+(SUM(Investissements!J$28-Investissements!J$9)+'Charges externes'!P29)*Config!$C$92</f>
        <v>7534376.54</v>
      </c>
      <c r="K24" s="241">
        <f>SUM(K11:K22)+(SUM(Investissements!K$28-Investissements!K$9)+'Charges externes'!Q29)*Config!$C$92</f>
        <v>8570676.54</v>
      </c>
      <c r="L24" s="241">
        <f>SUM(L11:L22)+(SUM(Investissements!L$28-Investissements!L$9)+'Charges externes'!R29)*Config!$C$92</f>
        <v>8610606.54</v>
      </c>
      <c r="M24" s="241">
        <f>SUM(M11:M22)+(SUM(Investissements!M$28-Investissements!M$9)+'Charges externes'!S29)*Config!$C$92</f>
        <v>10154529.54</v>
      </c>
      <c r="N24" s="241">
        <f>SUM(N11:N22)+(SUM(Investissements!N$28-Investissements!N$9)+'Charges externes'!T29)*Config!$C$92</f>
        <v>10202844.84</v>
      </c>
      <c r="O24" s="241">
        <f>SUM(O11:O22)+(SUM(Investissements!P$28-Investissements!P$9)+'Charges externes'!U29)*Config!$C$92</f>
        <v>15358411.89</v>
      </c>
      <c r="P24" s="241">
        <f>SUM(P11:P22)+(SUM(Investissements!Q$28-Investissements!Q$9)+'Charges externes'!V29)*Config!$C$92</f>
        <v>15304565.68</v>
      </c>
      <c r="Q24" s="241">
        <f>SUM(Q11:Q22)+(SUM(Investissements!R$28-Investissements!R$9)+'Charges externes'!W29)*Config!$C$92</f>
        <v>16987257.91</v>
      </c>
      <c r="R24" s="241">
        <f>SUM(R11:R22)+(SUM(Investissements!S$28-Investissements!S$9)+'Charges externes'!X29)*Config!$C$92</f>
        <v>17715623.19</v>
      </c>
      <c r="S24" s="241">
        <f>SUM(S11:S22)+(SUM(Investissements!T$28-Investissements!T$9)+'Charges externes'!Y29)*Config!$C$92</f>
        <v>18501079.8</v>
      </c>
      <c r="T24" s="241">
        <f>SUM(T11:T22)+(SUM(Investissements!U$28-Investissements!U$9)+'Charges externes'!Z29)*Config!$C$92</f>
        <v>19857900.55</v>
      </c>
      <c r="U24" s="241">
        <f>SUM(U11:U22)+(SUM(Investissements!V$28-Investissements!V$9)+'Charges externes'!AA29)*Config!$C$92</f>
        <v>20803926.5</v>
      </c>
      <c r="V24" s="241">
        <f>SUM(V11:V22)+(SUM(Investissements!W$28-Investissements!W$9)+'Charges externes'!AB29)*Config!$C$92</f>
        <v>22361458.94</v>
      </c>
      <c r="W24" s="241">
        <f>SUM(W11:W22)+(SUM(Investissements!X$28-Investissements!X$9)+'Charges externes'!AC29)*Config!$C$92</f>
        <v>24058374.48</v>
      </c>
      <c r="X24" s="241">
        <f>SUM(X11:X22)+(SUM(Investissements!Y$28-Investissements!Y$9)+'Charges externes'!AD29)*Config!$C$92</f>
        <v>25429518.91</v>
      </c>
      <c r="Y24" s="241">
        <f>SUM(Y11:Y22)+(SUM(Investissements!Z$28-Investissements!Z$9)+'Charges externes'!AE29)*Config!$C$92</f>
        <v>27018449.44</v>
      </c>
      <c r="Z24" s="241">
        <f>SUM(Z11:Z22)+(SUM(Investissements!AA$28-Investissements!AA$9)+'Charges externes'!AF29)*Config!$C$92</f>
        <v>29129612.62</v>
      </c>
      <c r="AA24" s="241">
        <f>SUM(AA11:AA22)+(SUM(Investissements!AC$28-Investissements!AC$9)+'Charges externes'!AG29)*Config!$C$92</f>
        <v>36279183.93</v>
      </c>
      <c r="AB24" s="241">
        <f>SUM(AB11:AB22)+('Charges externes'!AH29)*Config!$C$92</f>
        <v>37306001.38</v>
      </c>
      <c r="AC24" s="241">
        <f>SUM(AC11:AC22)+('Charges externes'!AI29)*Config!$C$92</f>
        <v>39964523.2</v>
      </c>
      <c r="AD24" s="241">
        <f>SUM(AD11:AD22)+('Charges externes'!AJ29)*Config!$C$92</f>
        <v>43287675.47</v>
      </c>
      <c r="AE24" s="241">
        <f>SUM(AE11:AE22)+('Charges externes'!AK29)*Config!$C$92</f>
        <v>47441615.81</v>
      </c>
      <c r="AF24" s="241">
        <f>SUM(AF11:AF22)+('Charges externes'!AL29)*Config!$C$92</f>
        <v>52634041.23</v>
      </c>
      <c r="AG24" s="241">
        <f>SUM(AG11:AG22)+(SUM(Investissements!AD$28-Investissements!AD$9)+'Charges externes'!AM29)*Config!$C$92</f>
        <v>59124573.01</v>
      </c>
      <c r="AH24" s="241">
        <f>SUM(AH11:AH22)+('Charges externes'!AN29)*Config!$C$92</f>
        <v>67237737.73</v>
      </c>
      <c r="AI24" s="241">
        <f>SUM(AI11:AI22)+('Charges externes'!AO29)*Config!$C$92</f>
        <v>77379193.64</v>
      </c>
      <c r="AJ24" s="241">
        <f>SUM(AJ11:AJ22)+('Charges externes'!AP29)*Config!$C$92</f>
        <v>90056013.52</v>
      </c>
      <c r="AK24" s="241">
        <f>SUM(AK11:AK22)+('Charges externes'!AQ29)*Config!$C$92</f>
        <v>105902038.4</v>
      </c>
      <c r="AL24" s="241">
        <f>SUM(AL11:AL22)+('Charges externes'!AR29)*Config!$C$92</f>
        <v>56671914.12</v>
      </c>
      <c r="AM24" s="241">
        <f>SUM(AM11:AM22)+(SUM(Investissements!AF$28-Investissements!AF$9)+'Charges externes'!AS29)*Config!$C$92</f>
        <v>79354166.67</v>
      </c>
      <c r="AN24" s="241">
        <f>SUM(AN11:AN22)+('Charges externes'!AT29)*Config!$C$92</f>
        <v>79354166.67</v>
      </c>
      <c r="AO24" s="241">
        <f>SUM(AO11:AO22)+('Charges externes'!AU29)*Config!$C$92</f>
        <v>79354166.67</v>
      </c>
      <c r="AP24" s="241">
        <f>SUM(AP11:AP22)+('Charges externes'!AV29)*Config!$C$92</f>
        <v>88354166.67</v>
      </c>
      <c r="AQ24" s="241">
        <f>SUM(AQ11:AQ22)+('Charges externes'!AW29)*Config!$C$92</f>
        <v>88354166.67</v>
      </c>
      <c r="AR24" s="241">
        <f>SUM(AR11:AR22)+('Charges externes'!AX29)*Config!$C$92</f>
        <v>88354166.67</v>
      </c>
      <c r="AS24" s="241">
        <f>SUM(AS11:AS22)+(SUM(Investissements!AG$28-Investissements!AG$9)+'Charges externes'!AY29)*Config!$C$92</f>
        <v>109354166.7</v>
      </c>
      <c r="AT24" s="241">
        <f>SUM(AT11:AT22)+('Charges externes'!AZ29)*Config!$C$92</f>
        <v>109354166.7</v>
      </c>
      <c r="AU24" s="241">
        <f>SUM(AU11:AU22)+('Charges externes'!BA29)*Config!$C$92</f>
        <v>109354166.7</v>
      </c>
      <c r="AV24" s="241">
        <f>SUM(AV11:AV22)+('Charges externes'!BB29)*Config!$C$92</f>
        <v>118354166.7</v>
      </c>
      <c r="AW24" s="241">
        <f>SUM(AW11:AW22)+('Charges externes'!BC29)*Config!$C$92</f>
        <v>118354166.7</v>
      </c>
      <c r="AX24" s="241">
        <f>SUM(AX11:AX22)+('Charges externes'!BD29)*Config!$C$92</f>
        <v>118354166.7</v>
      </c>
      <c r="AY24" s="241">
        <f>SUM(AY11:AY22)+(SUM(Investissements!AI$28-Investissements!AI$9)+'Charges externes'!BE29)*Config!$C$92</f>
        <v>161931666.7</v>
      </c>
      <c r="AZ24" s="241">
        <f>SUM(AZ11:AZ22)+('Charges externes'!BF29)*Config!$C$92</f>
        <v>161931666.7</v>
      </c>
      <c r="BA24" s="241">
        <f>SUM(BA11:BA22)+('Charges externes'!BG29)*Config!$C$92</f>
        <v>161931666.7</v>
      </c>
      <c r="BB24" s="241">
        <f>SUM(BB11:BB22)+('Charges externes'!BH29)*Config!$C$92</f>
        <v>161931666.7</v>
      </c>
      <c r="BC24" s="241">
        <f>SUM(BC11:BC22)+('Charges externes'!BI29)*Config!$C$92</f>
        <v>161931666.7</v>
      </c>
      <c r="BD24" s="241">
        <f>SUM(BD11:BD22)+('Charges externes'!BJ29)*Config!$C$92</f>
        <v>161931666.7</v>
      </c>
      <c r="BE24" s="241">
        <f>SUM(BE11:BE22)+(SUM(Investissements!AJ$28-Investissements!AJ$9)+'Charges externes'!BK29)*Config!$C$92</f>
        <v>201931666.7</v>
      </c>
      <c r="BF24" s="241">
        <f>SUM(BF11:BF22)+('Charges externes'!BL29)*Config!$C$92</f>
        <v>201931666.7</v>
      </c>
      <c r="BG24" s="241">
        <f>SUM(BG11:BG22)+('Charges externes'!BM29)*Config!$C$92</f>
        <v>201931666.7</v>
      </c>
      <c r="BH24" s="241">
        <f>SUM(BH11:BH22)+('Charges externes'!BN29)*Config!$C$92</f>
        <v>201931666.7</v>
      </c>
      <c r="BI24" s="241">
        <f>SUM(BI11:BI22)+('Charges externes'!BO29)*Config!$C$92</f>
        <v>201931666.7</v>
      </c>
      <c r="BJ24" s="241">
        <f>SUM(BJ11:BJ22)+('Charges externes'!BP29)*Config!$C$92</f>
        <v>201931666.7</v>
      </c>
      <c r="BK24" s="17"/>
    </row>
    <row r="25" ht="15.75" customHeight="1">
      <c r="A25" s="1"/>
      <c r="B25" s="119"/>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row>
    <row r="26" ht="15.75" customHeight="1">
      <c r="A26" s="1"/>
      <c r="B26" s="123" t="s">
        <v>257</v>
      </c>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row>
    <row r="27" ht="15.75" customHeight="1">
      <c r="A27" s="1"/>
      <c r="B27" s="119"/>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row>
    <row r="28" ht="15.75" customHeight="1">
      <c r="A28" s="1"/>
      <c r="B28" s="121"/>
      <c r="C28" s="122" t="s">
        <v>77</v>
      </c>
      <c r="D28" s="22"/>
      <c r="E28" s="22"/>
      <c r="F28" s="22"/>
      <c r="G28" s="22"/>
      <c r="H28" s="22"/>
      <c r="I28" s="22"/>
      <c r="J28" s="22"/>
      <c r="K28" s="22"/>
      <c r="L28" s="22"/>
      <c r="M28" s="22"/>
      <c r="N28" s="23"/>
      <c r="O28" s="122" t="s">
        <v>78</v>
      </c>
      <c r="P28" s="22"/>
      <c r="Q28" s="22"/>
      <c r="R28" s="22"/>
      <c r="S28" s="22"/>
      <c r="T28" s="22"/>
      <c r="U28" s="22"/>
      <c r="V28" s="22"/>
      <c r="W28" s="22"/>
      <c r="X28" s="22"/>
      <c r="Y28" s="22"/>
      <c r="Z28" s="23"/>
      <c r="AA28" s="122" t="s">
        <v>79</v>
      </c>
      <c r="AB28" s="22"/>
      <c r="AC28" s="22"/>
      <c r="AD28" s="22"/>
      <c r="AE28" s="22"/>
      <c r="AF28" s="22"/>
      <c r="AG28" s="22"/>
      <c r="AH28" s="22"/>
      <c r="AI28" s="22"/>
      <c r="AJ28" s="22"/>
      <c r="AK28" s="22"/>
      <c r="AL28" s="23"/>
      <c r="AM28" s="122" t="s">
        <v>80</v>
      </c>
      <c r="AN28" s="22"/>
      <c r="AO28" s="22"/>
      <c r="AP28" s="22"/>
      <c r="AQ28" s="22"/>
      <c r="AR28" s="22"/>
      <c r="AS28" s="22"/>
      <c r="AT28" s="22"/>
      <c r="AU28" s="22"/>
      <c r="AV28" s="22"/>
      <c r="AW28" s="22"/>
      <c r="AX28" s="23"/>
      <c r="AY28" s="122" t="s">
        <v>81</v>
      </c>
      <c r="AZ28" s="22"/>
      <c r="BA28" s="22"/>
      <c r="BB28" s="22"/>
      <c r="BC28" s="22"/>
      <c r="BD28" s="22"/>
      <c r="BE28" s="22"/>
      <c r="BF28" s="22"/>
      <c r="BG28" s="22"/>
      <c r="BH28" s="22"/>
      <c r="BI28" s="22"/>
      <c r="BJ28" s="23"/>
      <c r="BK28" s="17"/>
    </row>
    <row r="29" ht="15.75" customHeight="1">
      <c r="A29" s="1"/>
      <c r="B29" s="123" t="s">
        <v>64</v>
      </c>
      <c r="C29" s="124">
        <f>Config!$C$7</f>
        <v>45505</v>
      </c>
      <c r="D29" s="124">
        <f t="shared" ref="D29:BJ29" si="2">DATE(YEAR(C29),MONTH(C29)+1,DAY(C29))</f>
        <v>45536</v>
      </c>
      <c r="E29" s="124">
        <f t="shared" si="2"/>
        <v>45566</v>
      </c>
      <c r="F29" s="124">
        <f t="shared" si="2"/>
        <v>45597</v>
      </c>
      <c r="G29" s="124">
        <f t="shared" si="2"/>
        <v>45627</v>
      </c>
      <c r="H29" s="124">
        <f t="shared" si="2"/>
        <v>45658</v>
      </c>
      <c r="I29" s="124">
        <f t="shared" si="2"/>
        <v>45689</v>
      </c>
      <c r="J29" s="124">
        <f t="shared" si="2"/>
        <v>45717</v>
      </c>
      <c r="K29" s="124">
        <f t="shared" si="2"/>
        <v>45748</v>
      </c>
      <c r="L29" s="124">
        <f t="shared" si="2"/>
        <v>45778</v>
      </c>
      <c r="M29" s="124">
        <f t="shared" si="2"/>
        <v>45809</v>
      </c>
      <c r="N29" s="124">
        <f t="shared" si="2"/>
        <v>45839</v>
      </c>
      <c r="O29" s="124">
        <f t="shared" si="2"/>
        <v>45870</v>
      </c>
      <c r="P29" s="124">
        <f t="shared" si="2"/>
        <v>45901</v>
      </c>
      <c r="Q29" s="124">
        <f t="shared" si="2"/>
        <v>45931</v>
      </c>
      <c r="R29" s="124">
        <f t="shared" si="2"/>
        <v>45962</v>
      </c>
      <c r="S29" s="124">
        <f t="shared" si="2"/>
        <v>45992</v>
      </c>
      <c r="T29" s="124">
        <f t="shared" si="2"/>
        <v>46023</v>
      </c>
      <c r="U29" s="124">
        <f t="shared" si="2"/>
        <v>46054</v>
      </c>
      <c r="V29" s="124">
        <f t="shared" si="2"/>
        <v>46082</v>
      </c>
      <c r="W29" s="124">
        <f t="shared" si="2"/>
        <v>46113</v>
      </c>
      <c r="X29" s="124">
        <f t="shared" si="2"/>
        <v>46143</v>
      </c>
      <c r="Y29" s="124">
        <f t="shared" si="2"/>
        <v>46174</v>
      </c>
      <c r="Z29" s="124">
        <f t="shared" si="2"/>
        <v>46204</v>
      </c>
      <c r="AA29" s="124">
        <f t="shared" si="2"/>
        <v>46235</v>
      </c>
      <c r="AB29" s="124">
        <f t="shared" si="2"/>
        <v>46266</v>
      </c>
      <c r="AC29" s="124">
        <f t="shared" si="2"/>
        <v>46296</v>
      </c>
      <c r="AD29" s="124">
        <f t="shared" si="2"/>
        <v>46327</v>
      </c>
      <c r="AE29" s="124">
        <f t="shared" si="2"/>
        <v>46357</v>
      </c>
      <c r="AF29" s="124">
        <f t="shared" si="2"/>
        <v>46388</v>
      </c>
      <c r="AG29" s="124">
        <f t="shared" si="2"/>
        <v>46419</v>
      </c>
      <c r="AH29" s="124">
        <f t="shared" si="2"/>
        <v>46447</v>
      </c>
      <c r="AI29" s="124">
        <f t="shared" si="2"/>
        <v>46478</v>
      </c>
      <c r="AJ29" s="124">
        <f t="shared" si="2"/>
        <v>46508</v>
      </c>
      <c r="AK29" s="124">
        <f t="shared" si="2"/>
        <v>46539</v>
      </c>
      <c r="AL29" s="124">
        <f t="shared" si="2"/>
        <v>46569</v>
      </c>
      <c r="AM29" s="124">
        <f t="shared" si="2"/>
        <v>46600</v>
      </c>
      <c r="AN29" s="124">
        <f t="shared" si="2"/>
        <v>46631</v>
      </c>
      <c r="AO29" s="124">
        <f t="shared" si="2"/>
        <v>46661</v>
      </c>
      <c r="AP29" s="124">
        <f t="shared" si="2"/>
        <v>46692</v>
      </c>
      <c r="AQ29" s="124">
        <f t="shared" si="2"/>
        <v>46722</v>
      </c>
      <c r="AR29" s="124">
        <f t="shared" si="2"/>
        <v>46753</v>
      </c>
      <c r="AS29" s="124">
        <f t="shared" si="2"/>
        <v>46784</v>
      </c>
      <c r="AT29" s="124">
        <f t="shared" si="2"/>
        <v>46813</v>
      </c>
      <c r="AU29" s="124">
        <f t="shared" si="2"/>
        <v>46844</v>
      </c>
      <c r="AV29" s="124">
        <f t="shared" si="2"/>
        <v>46874</v>
      </c>
      <c r="AW29" s="124">
        <f t="shared" si="2"/>
        <v>46905</v>
      </c>
      <c r="AX29" s="124">
        <f t="shared" si="2"/>
        <v>46935</v>
      </c>
      <c r="AY29" s="124">
        <f t="shared" si="2"/>
        <v>46966</v>
      </c>
      <c r="AZ29" s="124">
        <f t="shared" si="2"/>
        <v>46997</v>
      </c>
      <c r="BA29" s="124">
        <f t="shared" si="2"/>
        <v>47027</v>
      </c>
      <c r="BB29" s="124">
        <f t="shared" si="2"/>
        <v>47058</v>
      </c>
      <c r="BC29" s="124">
        <f t="shared" si="2"/>
        <v>47088</v>
      </c>
      <c r="BD29" s="124">
        <f t="shared" si="2"/>
        <v>47119</v>
      </c>
      <c r="BE29" s="124">
        <f t="shared" si="2"/>
        <v>47150</v>
      </c>
      <c r="BF29" s="124">
        <f t="shared" si="2"/>
        <v>47178</v>
      </c>
      <c r="BG29" s="124">
        <f t="shared" si="2"/>
        <v>47209</v>
      </c>
      <c r="BH29" s="124">
        <f t="shared" si="2"/>
        <v>47239</v>
      </c>
      <c r="BI29" s="124">
        <f t="shared" si="2"/>
        <v>47270</v>
      </c>
      <c r="BJ29" s="124">
        <f t="shared" si="2"/>
        <v>47300</v>
      </c>
      <c r="BK29" s="17"/>
    </row>
    <row r="30" ht="15.75" customHeight="1">
      <c r="A30" s="1"/>
      <c r="B30" s="125" t="str">
        <f>Config!$B$14</f>
        <v> Abonnement Basique</v>
      </c>
      <c r="C30" s="126">
        <f>Config!$D79*'Commandes - Calculs auto'!C9</f>
        <v>0</v>
      </c>
      <c r="D30" s="126">
        <f>Config!$D79*'Commandes - Calculs auto'!D9</f>
        <v>0</v>
      </c>
      <c r="E30" s="126">
        <f>Config!$D79*'Commandes - Calculs auto'!E9</f>
        <v>90000</v>
      </c>
      <c r="F30" s="126">
        <f>Config!$D79*'Commandes - Calculs auto'!F9</f>
        <v>150000</v>
      </c>
      <c r="G30" s="126">
        <f>Config!$D79*'Commandes - Calculs auto'!G9</f>
        <v>225000</v>
      </c>
      <c r="H30" s="126">
        <f>Config!$D79*'Commandes - Calculs auto'!H9</f>
        <v>300000</v>
      </c>
      <c r="I30" s="126">
        <f>Config!$D79*'Commandes - Calculs auto'!I9</f>
        <v>330000</v>
      </c>
      <c r="J30" s="126">
        <f>Config!$D79*'Commandes - Calculs auto'!J9</f>
        <v>363000</v>
      </c>
      <c r="K30" s="126">
        <f>Config!$D79*'Commandes - Calculs auto'!K9</f>
        <v>399300</v>
      </c>
      <c r="L30" s="126">
        <f>Config!$D79*'Commandes - Calculs auto'!L9</f>
        <v>439230</v>
      </c>
      <c r="M30" s="126">
        <f>Config!$D79*'Commandes - Calculs auto'!M9</f>
        <v>483153</v>
      </c>
      <c r="N30" s="126">
        <f>Config!$D79*'Commandes - Calculs auto'!N9</f>
        <v>531468.3</v>
      </c>
      <c r="O30" s="126">
        <f>Config!$D79*'Commandes - Calculs auto'!O9</f>
        <v>584615.13</v>
      </c>
      <c r="P30" s="126">
        <f>Config!$D79*'Commandes - Calculs auto'!P9</f>
        <v>730768.9125</v>
      </c>
      <c r="Q30" s="126">
        <f>Config!$D79*'Commandes - Calculs auto'!Q9</f>
        <v>913461.1406</v>
      </c>
      <c r="R30" s="126">
        <f>Config!$D79*'Commandes - Calculs auto'!R9</f>
        <v>1141826.426</v>
      </c>
      <c r="S30" s="126">
        <f>Config!$D79*'Commandes - Calculs auto'!S9</f>
        <v>1427283.032</v>
      </c>
      <c r="T30" s="126">
        <f>Config!$D79*'Commandes - Calculs auto'!T9</f>
        <v>1784103.79</v>
      </c>
      <c r="U30" s="126">
        <f>Config!$D79*'Commandes - Calculs auto'!U9</f>
        <v>2230129.738</v>
      </c>
      <c r="V30" s="126">
        <f>Config!$D79*'Commandes - Calculs auto'!V9</f>
        <v>2787662.172</v>
      </c>
      <c r="W30" s="126">
        <f>Config!$D79*'Commandes - Calculs auto'!W9</f>
        <v>3484577.715</v>
      </c>
      <c r="X30" s="126">
        <f>Config!$D79*'Commandes - Calculs auto'!X9</f>
        <v>4355722.144</v>
      </c>
      <c r="Y30" s="126">
        <f>Config!$D79*'Commandes - Calculs auto'!Y9</f>
        <v>5444652.68</v>
      </c>
      <c r="Z30" s="126">
        <f>Config!$D79*'Commandes - Calculs auto'!Z9</f>
        <v>6805815.85</v>
      </c>
      <c r="AA30" s="126">
        <f>Config!$D79*'Commandes - Calculs auto'!AA9</f>
        <v>8507269.813</v>
      </c>
      <c r="AB30" s="126">
        <f>Config!$D79*'Commandes - Calculs auto'!AB9</f>
        <v>10634087.27</v>
      </c>
      <c r="AC30" s="126">
        <f>Config!$D79*'Commandes - Calculs auto'!AC9</f>
        <v>13292609.08</v>
      </c>
      <c r="AD30" s="126">
        <f>Config!$D79*'Commandes - Calculs auto'!AD9</f>
        <v>16615761.35</v>
      </c>
      <c r="AE30" s="126">
        <f>Config!$D79*'Commandes - Calculs auto'!AE9</f>
        <v>20769701.69</v>
      </c>
      <c r="AF30" s="126">
        <f>Config!$D79*'Commandes - Calculs auto'!AF9</f>
        <v>25962127.11</v>
      </c>
      <c r="AG30" s="126">
        <f>Config!$D79*'Commandes - Calculs auto'!AG9</f>
        <v>32452658.89</v>
      </c>
      <c r="AH30" s="126">
        <f>Config!$D79*'Commandes - Calculs auto'!AH9</f>
        <v>40565823.62</v>
      </c>
      <c r="AI30" s="126">
        <f>Config!$D79*'Commandes - Calculs auto'!AI9</f>
        <v>50707279.52</v>
      </c>
      <c r="AJ30" s="126">
        <f>Config!$D79*'Commandes - Calculs auto'!AJ9</f>
        <v>63384099.4</v>
      </c>
      <c r="AK30" s="126">
        <f>Config!$D79*'Commandes - Calculs auto'!AK9</f>
        <v>79230124.25</v>
      </c>
      <c r="AL30" s="126">
        <f>Config!$D79*'Commandes - Calculs auto'!AL9</f>
        <v>30000000</v>
      </c>
      <c r="AM30" s="126">
        <f>Config!$D79*'Commandes - Calculs auto'!AM9</f>
        <v>36000000</v>
      </c>
      <c r="AN30" s="126">
        <f>Config!$D79*'Commandes - Calculs auto'!AN9</f>
        <v>36000000</v>
      </c>
      <c r="AO30" s="126">
        <f>Config!$D79*'Commandes - Calculs auto'!AO9</f>
        <v>36000000</v>
      </c>
      <c r="AP30" s="126">
        <f>Config!$D79*'Commandes - Calculs auto'!AP9</f>
        <v>45000000</v>
      </c>
      <c r="AQ30" s="126">
        <f>Config!$D79*'Commandes - Calculs auto'!AQ9</f>
        <v>45000000</v>
      </c>
      <c r="AR30" s="126">
        <f>Config!$D79*'Commandes - Calculs auto'!AR9</f>
        <v>45000000</v>
      </c>
      <c r="AS30" s="126">
        <f>Config!$D79*'Commandes - Calculs auto'!AS9</f>
        <v>51000000</v>
      </c>
      <c r="AT30" s="126">
        <f>Config!$D79*'Commandes - Calculs auto'!AT9</f>
        <v>51000000</v>
      </c>
      <c r="AU30" s="126">
        <f>Config!$D79*'Commandes - Calculs auto'!AU9</f>
        <v>51000000</v>
      </c>
      <c r="AV30" s="126">
        <f>Config!$D79*'Commandes - Calculs auto'!AV9</f>
        <v>60000000</v>
      </c>
      <c r="AW30" s="126">
        <f>Config!$D79*'Commandes - Calculs auto'!AW9</f>
        <v>60000000</v>
      </c>
      <c r="AX30" s="126">
        <f>Config!$D79*'Commandes - Calculs auto'!AX9</f>
        <v>60000000</v>
      </c>
      <c r="AY30" s="126">
        <f>Config!$D79*'Commandes - Calculs auto'!AY9</f>
        <v>75000000</v>
      </c>
      <c r="AZ30" s="126">
        <f>Config!$D79*'Commandes - Calculs auto'!AZ9</f>
        <v>75000000</v>
      </c>
      <c r="BA30" s="126">
        <f>Config!$D79*'Commandes - Calculs auto'!BA9</f>
        <v>75000000</v>
      </c>
      <c r="BB30" s="126">
        <f>Config!$D79*'Commandes - Calculs auto'!BB9</f>
        <v>75000000</v>
      </c>
      <c r="BC30" s="126">
        <f>Config!$D79*'Commandes - Calculs auto'!BC9</f>
        <v>75000000</v>
      </c>
      <c r="BD30" s="126">
        <f>Config!$D79*'Commandes - Calculs auto'!BD9</f>
        <v>75000000</v>
      </c>
      <c r="BE30" s="126">
        <f>Config!$D79*'Commandes - Calculs auto'!BE9</f>
        <v>90000000</v>
      </c>
      <c r="BF30" s="126">
        <f>Config!$D79*'Commandes - Calculs auto'!BF9</f>
        <v>90000000</v>
      </c>
      <c r="BG30" s="126">
        <f>Config!$D79*'Commandes - Calculs auto'!BG9</f>
        <v>90000000</v>
      </c>
      <c r="BH30" s="126">
        <f>Config!$D79*'Commandes - Calculs auto'!BH9</f>
        <v>90000000</v>
      </c>
      <c r="BI30" s="126">
        <f>Config!$D79*'Commandes - Calculs auto'!BI9</f>
        <v>90000000</v>
      </c>
      <c r="BJ30" s="126">
        <f>Config!$D79*'Commandes - Calculs auto'!BJ9</f>
        <v>90000000</v>
      </c>
      <c r="BK30" s="17"/>
    </row>
    <row r="31" ht="15.75" customHeight="1">
      <c r="A31" s="1"/>
      <c r="B31" s="125" t="str">
        <f>Config!$B$15</f>
        <v>Abonnement Premium</v>
      </c>
      <c r="C31" s="126">
        <f>Config!$D80*'Commandes - Calculs auto'!C10</f>
        <v>0</v>
      </c>
      <c r="D31" s="126">
        <f>Config!$D80*'Commandes - Calculs auto'!D10</f>
        <v>0</v>
      </c>
      <c r="E31" s="126">
        <f>Config!$D80*'Commandes - Calculs auto'!E10</f>
        <v>250000</v>
      </c>
      <c r="F31" s="126">
        <f>Config!$D80*'Commandes - Calculs auto'!F10</f>
        <v>500000</v>
      </c>
      <c r="G31" s="126">
        <f>Config!$D80*'Commandes - Calculs auto'!G10</f>
        <v>1000000</v>
      </c>
      <c r="H31" s="126">
        <f>Config!$D80*'Commandes - Calculs auto'!H10</f>
        <v>2500000</v>
      </c>
      <c r="I31" s="126">
        <f>Config!$D80*'Commandes - Calculs auto'!I10</f>
        <v>4000000</v>
      </c>
      <c r="J31" s="126">
        <f>Config!$D80*'Commandes - Calculs auto'!J10</f>
        <v>5000000</v>
      </c>
      <c r="K31" s="126">
        <f>Config!$D80*'Commandes - Calculs auto'!K10</f>
        <v>6000000</v>
      </c>
      <c r="L31" s="126">
        <f>Config!$D80*'Commandes - Calculs auto'!L10</f>
        <v>6000000</v>
      </c>
      <c r="M31" s="126">
        <f>Config!$D80*'Commandes - Calculs auto'!M10</f>
        <v>7500000</v>
      </c>
      <c r="N31" s="126">
        <f>Config!$D80*'Commandes - Calculs auto'!N10</f>
        <v>7500000</v>
      </c>
      <c r="O31" s="126">
        <f>Config!$D80*'Commandes - Calculs auto'!O10</f>
        <v>10000000</v>
      </c>
      <c r="P31" s="126">
        <f>Config!$D80*'Commandes - Calculs auto'!P10</f>
        <v>11000000</v>
      </c>
      <c r="Q31" s="126">
        <f>Config!$D80*'Commandes - Calculs auto'!Q10</f>
        <v>12500000</v>
      </c>
      <c r="R31" s="126">
        <f>Config!$D80*'Commandes - Calculs auto'!R10</f>
        <v>13000000</v>
      </c>
      <c r="S31" s="126">
        <f>Config!$D80*'Commandes - Calculs auto'!S10</f>
        <v>13500000</v>
      </c>
      <c r="T31" s="126">
        <f>Config!$D80*'Commandes - Calculs auto'!T10</f>
        <v>14500000</v>
      </c>
      <c r="U31" s="126">
        <f>Config!$D80*'Commandes - Calculs auto'!U10</f>
        <v>15000000</v>
      </c>
      <c r="V31" s="126">
        <f>Config!$D80*'Commandes - Calculs auto'!V10</f>
        <v>16000000</v>
      </c>
      <c r="W31" s="126">
        <f>Config!$D80*'Commandes - Calculs auto'!W10</f>
        <v>17000000</v>
      </c>
      <c r="X31" s="126">
        <f>Config!$D80*'Commandes - Calculs auto'!X10</f>
        <v>17500000</v>
      </c>
      <c r="Y31" s="126">
        <f>Config!$D80*'Commandes - Calculs auto'!Y10</f>
        <v>18000000</v>
      </c>
      <c r="Z31" s="126">
        <f>Config!$D80*'Commandes - Calculs auto'!Z10</f>
        <v>18750000</v>
      </c>
      <c r="AA31" s="126">
        <f>Config!$D80*'Commandes - Calculs auto'!AA10</f>
        <v>19500000</v>
      </c>
      <c r="AB31" s="126">
        <f>Config!$D80*'Commandes - Calculs auto'!AB10</f>
        <v>20000000</v>
      </c>
      <c r="AC31" s="126">
        <f>Config!$D80*'Commandes - Calculs auto'!AC10</f>
        <v>20000000</v>
      </c>
      <c r="AD31" s="126">
        <f>Config!$D80*'Commandes - Calculs auto'!AD10</f>
        <v>20000000</v>
      </c>
      <c r="AE31" s="126">
        <f>Config!$D80*'Commandes - Calculs auto'!AE10</f>
        <v>20000000</v>
      </c>
      <c r="AF31" s="126">
        <f>Config!$D80*'Commandes - Calculs auto'!AF10</f>
        <v>20000000</v>
      </c>
      <c r="AG31" s="126">
        <f>Config!$D80*'Commandes - Calculs auto'!AG10</f>
        <v>20000000</v>
      </c>
      <c r="AH31" s="126">
        <f>Config!$D80*'Commandes - Calculs auto'!AH10</f>
        <v>20000000</v>
      </c>
      <c r="AI31" s="126">
        <f>Config!$D80*'Commandes - Calculs auto'!AI10</f>
        <v>20000000</v>
      </c>
      <c r="AJ31" s="126">
        <f>Config!$D80*'Commandes - Calculs auto'!AJ10</f>
        <v>20000000</v>
      </c>
      <c r="AK31" s="126">
        <f>Config!$D80*'Commandes - Calculs auto'!AK10</f>
        <v>20000000</v>
      </c>
      <c r="AL31" s="126">
        <f>Config!$D80*'Commandes - Calculs auto'!AL10</f>
        <v>20000000</v>
      </c>
      <c r="AM31" s="126">
        <f>Config!$D80*'Commandes - Calculs auto'!AM10</f>
        <v>35000000</v>
      </c>
      <c r="AN31" s="126">
        <f>Config!$D80*'Commandes - Calculs auto'!AN10</f>
        <v>35000000</v>
      </c>
      <c r="AO31" s="126">
        <f>Config!$D80*'Commandes - Calculs auto'!AO10</f>
        <v>35000000</v>
      </c>
      <c r="AP31" s="126">
        <f>Config!$D80*'Commandes - Calculs auto'!AP10</f>
        <v>35000000</v>
      </c>
      <c r="AQ31" s="126">
        <f>Config!$D80*'Commandes - Calculs auto'!AQ10</f>
        <v>35000000</v>
      </c>
      <c r="AR31" s="126">
        <f>Config!$D80*'Commandes - Calculs auto'!AR10</f>
        <v>35000000</v>
      </c>
      <c r="AS31" s="126">
        <f>Config!$D80*'Commandes - Calculs auto'!AS10</f>
        <v>50000000</v>
      </c>
      <c r="AT31" s="126">
        <f>Config!$D80*'Commandes - Calculs auto'!AT10</f>
        <v>50000000</v>
      </c>
      <c r="AU31" s="126">
        <f>Config!$D80*'Commandes - Calculs auto'!AU10</f>
        <v>50000000</v>
      </c>
      <c r="AV31" s="126">
        <f>Config!$D80*'Commandes - Calculs auto'!AV10</f>
        <v>50000000</v>
      </c>
      <c r="AW31" s="126">
        <f>Config!$D80*'Commandes - Calculs auto'!AW10</f>
        <v>50000000</v>
      </c>
      <c r="AX31" s="126">
        <f>Config!$D80*'Commandes - Calculs auto'!AX10</f>
        <v>50000000</v>
      </c>
      <c r="AY31" s="126">
        <f>Config!$D80*'Commandes - Calculs auto'!AY10</f>
        <v>75000000</v>
      </c>
      <c r="AZ31" s="126">
        <f>Config!$D80*'Commandes - Calculs auto'!AZ10</f>
        <v>75000000</v>
      </c>
      <c r="BA31" s="126">
        <f>Config!$D80*'Commandes - Calculs auto'!BA10</f>
        <v>75000000</v>
      </c>
      <c r="BB31" s="126">
        <f>Config!$D80*'Commandes - Calculs auto'!BB10</f>
        <v>75000000</v>
      </c>
      <c r="BC31" s="126">
        <f>Config!$D80*'Commandes - Calculs auto'!BC10</f>
        <v>75000000</v>
      </c>
      <c r="BD31" s="126">
        <f>Config!$D80*'Commandes - Calculs auto'!BD10</f>
        <v>75000000</v>
      </c>
      <c r="BE31" s="126">
        <f>Config!$D80*'Commandes - Calculs auto'!BE10</f>
        <v>100000000</v>
      </c>
      <c r="BF31" s="126">
        <f>Config!$D80*'Commandes - Calculs auto'!BF10</f>
        <v>100000000</v>
      </c>
      <c r="BG31" s="126">
        <f>Config!$D80*'Commandes - Calculs auto'!BG10</f>
        <v>100000000</v>
      </c>
      <c r="BH31" s="126">
        <f>Config!$D80*'Commandes - Calculs auto'!BH10</f>
        <v>100000000</v>
      </c>
      <c r="BI31" s="126">
        <f>Config!$D80*'Commandes - Calculs auto'!BI10</f>
        <v>100000000</v>
      </c>
      <c r="BJ31" s="126">
        <f>Config!$D80*'Commandes - Calculs auto'!BJ10</f>
        <v>100000000</v>
      </c>
      <c r="BK31" s="17"/>
    </row>
    <row r="32" ht="15.75" customHeight="1">
      <c r="A32" s="1"/>
      <c r="B32" s="125" t="str">
        <f>Config!$B$16</f>
        <v>Conseil Personnalisé</v>
      </c>
      <c r="C32" s="126">
        <f>Config!$D81*'Commandes - Calculs auto'!C11</f>
        <v>0</v>
      </c>
      <c r="D32" s="126">
        <f>Config!$D81*'Commandes - Calculs auto'!D11</f>
        <v>0</v>
      </c>
      <c r="E32" s="126">
        <f>Config!$D81*'Commandes - Calculs auto'!E11</f>
        <v>0</v>
      </c>
      <c r="F32" s="126">
        <f>Config!$D81*'Commandes - Calculs auto'!F11</f>
        <v>0</v>
      </c>
      <c r="G32" s="126">
        <f>Config!$D81*'Commandes - Calculs auto'!G11</f>
        <v>0</v>
      </c>
      <c r="H32" s="126">
        <f>Config!$D81*'Commandes - Calculs auto'!H11</f>
        <v>1440000</v>
      </c>
      <c r="I32" s="126">
        <f>Config!$D81*'Commandes - Calculs auto'!I11</f>
        <v>1440000</v>
      </c>
      <c r="J32" s="126">
        <f>Config!$D81*'Commandes - Calculs auto'!J11</f>
        <v>1440000</v>
      </c>
      <c r="K32" s="126">
        <f>Config!$D81*'Commandes - Calculs auto'!K11</f>
        <v>1440000</v>
      </c>
      <c r="L32" s="126">
        <f>Config!$D81*'Commandes - Calculs auto'!L11</f>
        <v>1440000</v>
      </c>
      <c r="M32" s="126">
        <f>Config!$D81*'Commandes - Calculs auto'!M11</f>
        <v>1440000</v>
      </c>
      <c r="N32" s="126">
        <f>Config!$D81*'Commandes - Calculs auto'!N11</f>
        <v>1440000</v>
      </c>
      <c r="O32" s="126">
        <f>Config!$D81*'Commandes - Calculs auto'!O11</f>
        <v>2160000</v>
      </c>
      <c r="P32" s="126">
        <f>Config!$D81*'Commandes - Calculs auto'!P11</f>
        <v>2160000</v>
      </c>
      <c r="Q32" s="126">
        <f>Config!$D81*'Commandes - Calculs auto'!Q11</f>
        <v>2160000</v>
      </c>
      <c r="R32" s="126">
        <f>Config!$D81*'Commandes - Calculs auto'!R11</f>
        <v>2160000</v>
      </c>
      <c r="S32" s="126">
        <f>Config!$D81*'Commandes - Calculs auto'!S11</f>
        <v>2160000</v>
      </c>
      <c r="T32" s="126">
        <f>Config!$D81*'Commandes - Calculs auto'!T11</f>
        <v>2160000</v>
      </c>
      <c r="U32" s="126">
        <f>Config!$D81*'Commandes - Calculs auto'!U11</f>
        <v>2160000</v>
      </c>
      <c r="V32" s="126">
        <f>Config!$D81*'Commandes - Calculs auto'!V11</f>
        <v>2160000</v>
      </c>
      <c r="W32" s="126">
        <f>Config!$D81*'Commandes - Calculs auto'!W11</f>
        <v>2160000</v>
      </c>
      <c r="X32" s="126">
        <f>Config!$D81*'Commandes - Calculs auto'!X11</f>
        <v>2160000</v>
      </c>
      <c r="Y32" s="126">
        <f>Config!$D81*'Commandes - Calculs auto'!Y11</f>
        <v>2160000</v>
      </c>
      <c r="Z32" s="126">
        <f>Config!$D81*'Commandes - Calculs auto'!Z11</f>
        <v>2160000</v>
      </c>
      <c r="AA32" s="126">
        <f>Config!$D81*'Commandes - Calculs auto'!AA11</f>
        <v>3600000</v>
      </c>
      <c r="AB32" s="126">
        <f>Config!$D81*'Commandes - Calculs auto'!AB11</f>
        <v>3600000</v>
      </c>
      <c r="AC32" s="126">
        <f>Config!$D81*'Commandes - Calculs auto'!AC11</f>
        <v>3600000</v>
      </c>
      <c r="AD32" s="126">
        <f>Config!$D81*'Commandes - Calculs auto'!AD11</f>
        <v>3600000</v>
      </c>
      <c r="AE32" s="126">
        <f>Config!$D81*'Commandes - Calculs auto'!AE11</f>
        <v>3600000</v>
      </c>
      <c r="AF32" s="126">
        <f>Config!$D81*'Commandes - Calculs auto'!AF11</f>
        <v>3600000</v>
      </c>
      <c r="AG32" s="126">
        <f>Config!$D81*'Commandes - Calculs auto'!AG11</f>
        <v>3600000</v>
      </c>
      <c r="AH32" s="126">
        <f>Config!$D81*'Commandes - Calculs auto'!AH11</f>
        <v>3600000</v>
      </c>
      <c r="AI32" s="126">
        <f>Config!$D81*'Commandes - Calculs auto'!AI11</f>
        <v>3600000</v>
      </c>
      <c r="AJ32" s="126">
        <f>Config!$D81*'Commandes - Calculs auto'!AJ11</f>
        <v>3600000</v>
      </c>
      <c r="AK32" s="126">
        <f>Config!$D81*'Commandes - Calculs auto'!AK11</f>
        <v>3600000</v>
      </c>
      <c r="AL32" s="126">
        <f>Config!$D81*'Commandes - Calculs auto'!AL11</f>
        <v>3600000</v>
      </c>
      <c r="AM32" s="126">
        <f>Config!$D81*'Commandes - Calculs auto'!AM11</f>
        <v>3600000</v>
      </c>
      <c r="AN32" s="126">
        <f>Config!$D81*'Commandes - Calculs auto'!AN11</f>
        <v>3600000</v>
      </c>
      <c r="AO32" s="126">
        <f>Config!$D81*'Commandes - Calculs auto'!AO11</f>
        <v>3600000</v>
      </c>
      <c r="AP32" s="126">
        <f>Config!$D81*'Commandes - Calculs auto'!AP11</f>
        <v>3600000</v>
      </c>
      <c r="AQ32" s="126">
        <f>Config!$D81*'Commandes - Calculs auto'!AQ11</f>
        <v>3600000</v>
      </c>
      <c r="AR32" s="126">
        <f>Config!$D81*'Commandes - Calculs auto'!AR11</f>
        <v>3600000</v>
      </c>
      <c r="AS32" s="126">
        <f>Config!$D81*'Commandes - Calculs auto'!AS11</f>
        <v>3600000</v>
      </c>
      <c r="AT32" s="126">
        <f>Config!$D81*'Commandes - Calculs auto'!AT11</f>
        <v>3600000</v>
      </c>
      <c r="AU32" s="126">
        <f>Config!$D81*'Commandes - Calculs auto'!AU11</f>
        <v>3600000</v>
      </c>
      <c r="AV32" s="126">
        <f>Config!$D81*'Commandes - Calculs auto'!AV11</f>
        <v>3600000</v>
      </c>
      <c r="AW32" s="126">
        <f>Config!$D81*'Commandes - Calculs auto'!AW11</f>
        <v>3600000</v>
      </c>
      <c r="AX32" s="126">
        <f>Config!$D81*'Commandes - Calculs auto'!AX11</f>
        <v>3600000</v>
      </c>
      <c r="AY32" s="126">
        <f>Config!$D81*'Commandes - Calculs auto'!AY11</f>
        <v>3600000</v>
      </c>
      <c r="AZ32" s="126">
        <f>Config!$D81*'Commandes - Calculs auto'!AZ11</f>
        <v>3600000</v>
      </c>
      <c r="BA32" s="126">
        <f>Config!$D81*'Commandes - Calculs auto'!BA11</f>
        <v>3600000</v>
      </c>
      <c r="BB32" s="126">
        <f>Config!$D81*'Commandes - Calculs auto'!BB11</f>
        <v>3600000</v>
      </c>
      <c r="BC32" s="126">
        <f>Config!$D81*'Commandes - Calculs auto'!BC11</f>
        <v>3600000</v>
      </c>
      <c r="BD32" s="126">
        <f>Config!$D81*'Commandes - Calculs auto'!BD11</f>
        <v>3600000</v>
      </c>
      <c r="BE32" s="126">
        <f>Config!$D81*'Commandes - Calculs auto'!BE11</f>
        <v>3600000</v>
      </c>
      <c r="BF32" s="126">
        <f>Config!$D81*'Commandes - Calculs auto'!BF11</f>
        <v>3600000</v>
      </c>
      <c r="BG32" s="126">
        <f>Config!$D81*'Commandes - Calculs auto'!BG11</f>
        <v>3600000</v>
      </c>
      <c r="BH32" s="126">
        <f>Config!$D81*'Commandes - Calculs auto'!BH11</f>
        <v>3600000</v>
      </c>
      <c r="BI32" s="126">
        <f>Config!$D81*'Commandes - Calculs auto'!BI11</f>
        <v>3600000</v>
      </c>
      <c r="BJ32" s="126">
        <f>Config!$D81*'Commandes - Calculs auto'!BJ11</f>
        <v>3600000</v>
      </c>
      <c r="BK32" s="17"/>
    </row>
    <row r="33" ht="15.75" customHeight="1">
      <c r="A33" s="1"/>
      <c r="B33" s="125" t="str">
        <f>Config!$B$17</f>
        <v>Plateforme de Marché en Ligne</v>
      </c>
      <c r="C33" s="126">
        <f>Config!$D82*'Commandes - Calculs auto'!C12</f>
        <v>0</v>
      </c>
      <c r="D33" s="126">
        <f>Config!$D82*'Commandes - Calculs auto'!D12</f>
        <v>0</v>
      </c>
      <c r="E33" s="126">
        <f>Config!$D82*'Commandes - Calculs auto'!E12</f>
        <v>0</v>
      </c>
      <c r="F33" s="126">
        <f>Config!$D82*'Commandes - Calculs auto'!F12</f>
        <v>0</v>
      </c>
      <c r="G33" s="126">
        <f>Config!$D82*'Commandes - Calculs auto'!G12</f>
        <v>0</v>
      </c>
      <c r="H33" s="126">
        <f>Config!$D82*'Commandes - Calculs auto'!H12</f>
        <v>0</v>
      </c>
      <c r="I33" s="126">
        <f>Config!$D82*'Commandes - Calculs auto'!I12</f>
        <v>0</v>
      </c>
      <c r="J33" s="126">
        <f>Config!$D82*'Commandes - Calculs auto'!J12</f>
        <v>0</v>
      </c>
      <c r="K33" s="126">
        <f>Config!$D82*'Commandes - Calculs auto'!K12</f>
        <v>0</v>
      </c>
      <c r="L33" s="126">
        <f>Config!$D82*'Commandes - Calculs auto'!L12</f>
        <v>0</v>
      </c>
      <c r="M33" s="126">
        <f>Config!$D82*'Commandes - Calculs auto'!M12</f>
        <v>0</v>
      </c>
      <c r="N33" s="126">
        <f>Config!$D82*'Commandes - Calculs auto'!N12</f>
        <v>0</v>
      </c>
      <c r="O33" s="126">
        <f>Config!$D82*'Commandes - Calculs auto'!O12</f>
        <v>0</v>
      </c>
      <c r="P33" s="126">
        <f>Config!$D82*'Commandes - Calculs auto'!P12</f>
        <v>0</v>
      </c>
      <c r="Q33" s="126">
        <f>Config!$D82*'Commandes - Calculs auto'!Q12</f>
        <v>0</v>
      </c>
      <c r="R33" s="126">
        <f>Config!$D82*'Commandes - Calculs auto'!R12</f>
        <v>0</v>
      </c>
      <c r="S33" s="126">
        <f>Config!$D82*'Commandes - Calculs auto'!S12</f>
        <v>0</v>
      </c>
      <c r="T33" s="126">
        <f>Config!$D82*'Commandes - Calculs auto'!T12</f>
        <v>0</v>
      </c>
      <c r="U33" s="126">
        <f>Config!$D82*'Commandes - Calculs auto'!U12</f>
        <v>0</v>
      </c>
      <c r="V33" s="126">
        <f>Config!$D82*'Commandes - Calculs auto'!V12</f>
        <v>0</v>
      </c>
      <c r="W33" s="126">
        <f>Config!$D82*'Commandes - Calculs auto'!W12</f>
        <v>0</v>
      </c>
      <c r="X33" s="126">
        <f>Config!$D82*'Commandes - Calculs auto'!X12</f>
        <v>0</v>
      </c>
      <c r="Y33" s="126">
        <f>Config!$D82*'Commandes - Calculs auto'!Y12</f>
        <v>0</v>
      </c>
      <c r="Z33" s="126">
        <f>Config!$D82*'Commandes - Calculs auto'!Z12</f>
        <v>0</v>
      </c>
      <c r="AA33" s="126">
        <f>Config!$D82*'Commandes - Calculs auto'!AA12</f>
        <v>0</v>
      </c>
      <c r="AB33" s="126">
        <f>Config!$D82*'Commandes - Calculs auto'!AB12</f>
        <v>0</v>
      </c>
      <c r="AC33" s="126">
        <f>Config!$D82*'Commandes - Calculs auto'!AC12</f>
        <v>0</v>
      </c>
      <c r="AD33" s="126">
        <f>Config!$D82*'Commandes - Calculs auto'!AD12</f>
        <v>0</v>
      </c>
      <c r="AE33" s="126">
        <f>Config!$D82*'Commandes - Calculs auto'!AE12</f>
        <v>0</v>
      </c>
      <c r="AF33" s="126">
        <f>Config!$D82*'Commandes - Calculs auto'!AF12</f>
        <v>0</v>
      </c>
      <c r="AG33" s="126">
        <f>Config!$D82*'Commandes - Calculs auto'!AG12</f>
        <v>0</v>
      </c>
      <c r="AH33" s="126">
        <f>Config!$D82*'Commandes - Calculs auto'!AH12</f>
        <v>0</v>
      </c>
      <c r="AI33" s="126">
        <f>Config!$D82*'Commandes - Calculs auto'!AI12</f>
        <v>0</v>
      </c>
      <c r="AJ33" s="126">
        <f>Config!$D82*'Commandes - Calculs auto'!AJ12</f>
        <v>0</v>
      </c>
      <c r="AK33" s="126">
        <f>Config!$D82*'Commandes - Calculs auto'!AK12</f>
        <v>0</v>
      </c>
      <c r="AL33" s="126">
        <f>Config!$D82*'Commandes - Calculs auto'!AL12</f>
        <v>0</v>
      </c>
      <c r="AM33" s="126">
        <f>Config!$D82*'Commandes - Calculs auto'!AM12</f>
        <v>0</v>
      </c>
      <c r="AN33" s="126">
        <f>Config!$D82*'Commandes - Calculs auto'!AN12</f>
        <v>0</v>
      </c>
      <c r="AO33" s="126">
        <f>Config!$D82*'Commandes - Calculs auto'!AO12</f>
        <v>0</v>
      </c>
      <c r="AP33" s="126">
        <f>Config!$D82*'Commandes - Calculs auto'!AP12</f>
        <v>0</v>
      </c>
      <c r="AQ33" s="126">
        <f>Config!$D82*'Commandes - Calculs auto'!AQ12</f>
        <v>0</v>
      </c>
      <c r="AR33" s="126">
        <f>Config!$D82*'Commandes - Calculs auto'!AR12</f>
        <v>0</v>
      </c>
      <c r="AS33" s="126">
        <f>Config!$D82*'Commandes - Calculs auto'!AS12</f>
        <v>0</v>
      </c>
      <c r="AT33" s="126">
        <f>Config!$D82*'Commandes - Calculs auto'!AT12</f>
        <v>0</v>
      </c>
      <c r="AU33" s="126">
        <f>Config!$D82*'Commandes - Calculs auto'!AU12</f>
        <v>0</v>
      </c>
      <c r="AV33" s="126">
        <f>Config!$D82*'Commandes - Calculs auto'!AV12</f>
        <v>0</v>
      </c>
      <c r="AW33" s="126">
        <f>Config!$D82*'Commandes - Calculs auto'!AW12</f>
        <v>0</v>
      </c>
      <c r="AX33" s="126">
        <f>Config!$D82*'Commandes - Calculs auto'!AX12</f>
        <v>0</v>
      </c>
      <c r="AY33" s="126">
        <f>Config!$D82*'Commandes - Calculs auto'!AY12</f>
        <v>0</v>
      </c>
      <c r="AZ33" s="126">
        <f>Config!$D82*'Commandes - Calculs auto'!AZ12</f>
        <v>0</v>
      </c>
      <c r="BA33" s="126">
        <f>Config!$D82*'Commandes - Calculs auto'!BA12</f>
        <v>0</v>
      </c>
      <c r="BB33" s="126">
        <f>Config!$D82*'Commandes - Calculs auto'!BB12</f>
        <v>0</v>
      </c>
      <c r="BC33" s="126">
        <f>Config!$D82*'Commandes - Calculs auto'!BC12</f>
        <v>0</v>
      </c>
      <c r="BD33" s="126">
        <f>Config!$D82*'Commandes - Calculs auto'!BD12</f>
        <v>0</v>
      </c>
      <c r="BE33" s="126">
        <f>Config!$D82*'Commandes - Calculs auto'!BE12</f>
        <v>0</v>
      </c>
      <c r="BF33" s="126">
        <f>Config!$D82*'Commandes - Calculs auto'!BF12</f>
        <v>0</v>
      </c>
      <c r="BG33" s="126">
        <f>Config!$D82*'Commandes - Calculs auto'!BG12</f>
        <v>0</v>
      </c>
      <c r="BH33" s="126">
        <f>Config!$D82*'Commandes - Calculs auto'!BH12</f>
        <v>0</v>
      </c>
      <c r="BI33" s="126">
        <f>Config!$D82*'Commandes - Calculs auto'!BI12</f>
        <v>0</v>
      </c>
      <c r="BJ33" s="126">
        <f>Config!$D82*'Commandes - Calculs auto'!BJ12</f>
        <v>0</v>
      </c>
      <c r="BK33" s="17"/>
    </row>
    <row r="34" ht="15.75" customHeight="1">
      <c r="A34" s="1"/>
      <c r="B34" s="125" t="str">
        <f>Config!$B$18</f>
        <v>Formations et Ateliers</v>
      </c>
      <c r="C34" s="126">
        <f>Config!$D83*'Commandes - Calculs auto'!C13</f>
        <v>0</v>
      </c>
      <c r="D34" s="126">
        <f>Config!$D83*'Commandes - Calculs auto'!D13</f>
        <v>0</v>
      </c>
      <c r="E34" s="126">
        <f>Config!$D83*'Commandes - Calculs auto'!E13</f>
        <v>0</v>
      </c>
      <c r="F34" s="126">
        <f>Config!$D83*'Commandes - Calculs auto'!F13</f>
        <v>0</v>
      </c>
      <c r="G34" s="126">
        <f>Config!$D83*'Commandes - Calculs auto'!G13</f>
        <v>0</v>
      </c>
      <c r="H34" s="126">
        <f>Config!$D83*'Commandes - Calculs auto'!H13</f>
        <v>0</v>
      </c>
      <c r="I34" s="126">
        <f>Config!$D83*'Commandes - Calculs auto'!I13</f>
        <v>0</v>
      </c>
      <c r="J34" s="126">
        <f>Config!$D83*'Commandes - Calculs auto'!J13</f>
        <v>0</v>
      </c>
      <c r="K34" s="126">
        <f>Config!$D83*'Commandes - Calculs auto'!K13</f>
        <v>0</v>
      </c>
      <c r="L34" s="126">
        <f>Config!$D83*'Commandes - Calculs auto'!L13</f>
        <v>0</v>
      </c>
      <c r="M34" s="126">
        <f>Config!$D83*'Commandes - Calculs auto'!M13</f>
        <v>0</v>
      </c>
      <c r="N34" s="126">
        <f>Config!$D83*'Commandes - Calculs auto'!N13</f>
        <v>0</v>
      </c>
      <c r="O34" s="126">
        <f>Config!$D83*'Commandes - Calculs auto'!O13</f>
        <v>0</v>
      </c>
      <c r="P34" s="126">
        <f>Config!$D83*'Commandes - Calculs auto'!P13</f>
        <v>0</v>
      </c>
      <c r="Q34" s="126">
        <f>Config!$D83*'Commandes - Calculs auto'!Q13</f>
        <v>0</v>
      </c>
      <c r="R34" s="126">
        <f>Config!$D83*'Commandes - Calculs auto'!R13</f>
        <v>0</v>
      </c>
      <c r="S34" s="126">
        <f>Config!$D83*'Commandes - Calculs auto'!S13</f>
        <v>0</v>
      </c>
      <c r="T34" s="126">
        <f>Config!$D83*'Commandes - Calculs auto'!T13</f>
        <v>0</v>
      </c>
      <c r="U34" s="126">
        <f>Config!$D83*'Commandes - Calculs auto'!U13</f>
        <v>0</v>
      </c>
      <c r="V34" s="126">
        <f>Config!$D83*'Commandes - Calculs auto'!V13</f>
        <v>0</v>
      </c>
      <c r="W34" s="126">
        <f>Config!$D83*'Commandes - Calculs auto'!W13</f>
        <v>0</v>
      </c>
      <c r="X34" s="126">
        <f>Config!$D83*'Commandes - Calculs auto'!X13</f>
        <v>0</v>
      </c>
      <c r="Y34" s="126">
        <f>Config!$D83*'Commandes - Calculs auto'!Y13</f>
        <v>0</v>
      </c>
      <c r="Z34" s="126">
        <f>Config!$D83*'Commandes - Calculs auto'!Z13</f>
        <v>0</v>
      </c>
      <c r="AA34" s="126">
        <f>Config!$D83*'Commandes - Calculs auto'!AA13</f>
        <v>0</v>
      </c>
      <c r="AB34" s="126">
        <f>Config!$D83*'Commandes - Calculs auto'!AB13</f>
        <v>0</v>
      </c>
      <c r="AC34" s="126">
        <f>Config!$D83*'Commandes - Calculs auto'!AC13</f>
        <v>0</v>
      </c>
      <c r="AD34" s="126">
        <f>Config!$D83*'Commandes - Calculs auto'!AD13</f>
        <v>0</v>
      </c>
      <c r="AE34" s="126">
        <f>Config!$D83*'Commandes - Calculs auto'!AE13</f>
        <v>0</v>
      </c>
      <c r="AF34" s="126">
        <f>Config!$D83*'Commandes - Calculs auto'!AF13</f>
        <v>0</v>
      </c>
      <c r="AG34" s="126">
        <f>Config!$D83*'Commandes - Calculs auto'!AG13</f>
        <v>0</v>
      </c>
      <c r="AH34" s="126">
        <f>Config!$D83*'Commandes - Calculs auto'!AH13</f>
        <v>0</v>
      </c>
      <c r="AI34" s="126">
        <f>Config!$D83*'Commandes - Calculs auto'!AI13</f>
        <v>0</v>
      </c>
      <c r="AJ34" s="126">
        <f>Config!$D83*'Commandes - Calculs auto'!AJ13</f>
        <v>0</v>
      </c>
      <c r="AK34" s="126">
        <f>Config!$D83*'Commandes - Calculs auto'!AK13</f>
        <v>0</v>
      </c>
      <c r="AL34" s="126">
        <f>Config!$D83*'Commandes - Calculs auto'!AL13</f>
        <v>0</v>
      </c>
      <c r="AM34" s="126">
        <f>Config!$D83*'Commandes - Calculs auto'!AM13</f>
        <v>0</v>
      </c>
      <c r="AN34" s="126">
        <f>Config!$D83*'Commandes - Calculs auto'!AN13</f>
        <v>0</v>
      </c>
      <c r="AO34" s="126">
        <f>Config!$D83*'Commandes - Calculs auto'!AO13</f>
        <v>0</v>
      </c>
      <c r="AP34" s="126">
        <f>Config!$D83*'Commandes - Calculs auto'!AP13</f>
        <v>0</v>
      </c>
      <c r="AQ34" s="126">
        <f>Config!$D83*'Commandes - Calculs auto'!AQ13</f>
        <v>0</v>
      </c>
      <c r="AR34" s="126">
        <f>Config!$D83*'Commandes - Calculs auto'!AR13</f>
        <v>0</v>
      </c>
      <c r="AS34" s="126">
        <f>Config!$D83*'Commandes - Calculs auto'!AS13</f>
        <v>0</v>
      </c>
      <c r="AT34" s="126">
        <f>Config!$D83*'Commandes - Calculs auto'!AT13</f>
        <v>0</v>
      </c>
      <c r="AU34" s="126">
        <f>Config!$D83*'Commandes - Calculs auto'!AU13</f>
        <v>0</v>
      </c>
      <c r="AV34" s="126">
        <f>Config!$D83*'Commandes - Calculs auto'!AV13</f>
        <v>0</v>
      </c>
      <c r="AW34" s="126">
        <f>Config!$D83*'Commandes - Calculs auto'!AW13</f>
        <v>0</v>
      </c>
      <c r="AX34" s="126">
        <f>Config!$D83*'Commandes - Calculs auto'!AX13</f>
        <v>0</v>
      </c>
      <c r="AY34" s="126">
        <f>Config!$D83*'Commandes - Calculs auto'!AY13</f>
        <v>0</v>
      </c>
      <c r="AZ34" s="126">
        <f>Config!$D83*'Commandes - Calculs auto'!AZ13</f>
        <v>0</v>
      </c>
      <c r="BA34" s="126">
        <f>Config!$D83*'Commandes - Calculs auto'!BA13</f>
        <v>0</v>
      </c>
      <c r="BB34" s="126">
        <f>Config!$D83*'Commandes - Calculs auto'!BB13</f>
        <v>0</v>
      </c>
      <c r="BC34" s="126">
        <f>Config!$D83*'Commandes - Calculs auto'!BC13</f>
        <v>0</v>
      </c>
      <c r="BD34" s="126">
        <f>Config!$D83*'Commandes - Calculs auto'!BD13</f>
        <v>0</v>
      </c>
      <c r="BE34" s="126">
        <f>Config!$D83*'Commandes - Calculs auto'!BE13</f>
        <v>0</v>
      </c>
      <c r="BF34" s="126">
        <f>Config!$D83*'Commandes - Calculs auto'!BF13</f>
        <v>0</v>
      </c>
      <c r="BG34" s="126">
        <f>Config!$D83*'Commandes - Calculs auto'!BG13</f>
        <v>0</v>
      </c>
      <c r="BH34" s="126">
        <f>Config!$D83*'Commandes - Calculs auto'!BH13</f>
        <v>0</v>
      </c>
      <c r="BI34" s="126">
        <f>Config!$D83*'Commandes - Calculs auto'!BI13</f>
        <v>0</v>
      </c>
      <c r="BJ34" s="126">
        <f>Config!$D83*'Commandes - Calculs auto'!BJ13</f>
        <v>0</v>
      </c>
      <c r="BK34" s="17"/>
    </row>
    <row r="35" ht="15.75" customHeight="1">
      <c r="A35" s="1"/>
      <c r="B35" s="125" t="str">
        <f>Config!$B$19</f>
        <v>Commission ventes 2%</v>
      </c>
      <c r="C35" s="126">
        <f>Config!$D84*'Commandes - Calculs auto'!C14</f>
        <v>0</v>
      </c>
      <c r="D35" s="126">
        <f>Config!$D84*'Commandes - Calculs auto'!D14</f>
        <v>0</v>
      </c>
      <c r="E35" s="126">
        <f>Config!$D84*'Commandes - Calculs auto'!E14</f>
        <v>0</v>
      </c>
      <c r="F35" s="126">
        <f>Config!$D84*'Commandes - Calculs auto'!F14</f>
        <v>0</v>
      </c>
      <c r="G35" s="126">
        <f>Config!$D84*'Commandes - Calculs auto'!G14</f>
        <v>0</v>
      </c>
      <c r="H35" s="126">
        <f>Config!$D84*'Commandes - Calculs auto'!H14</f>
        <v>0</v>
      </c>
      <c r="I35" s="126">
        <f>Config!$D84*'Commandes - Calculs auto'!I14</f>
        <v>0</v>
      </c>
      <c r="J35" s="126">
        <f>Config!$D84*'Commandes - Calculs auto'!J14</f>
        <v>0</v>
      </c>
      <c r="K35" s="126">
        <f>Config!$D84*'Commandes - Calculs auto'!K14</f>
        <v>0</v>
      </c>
      <c r="L35" s="126">
        <f>Config!$D84*'Commandes - Calculs auto'!L14</f>
        <v>0</v>
      </c>
      <c r="M35" s="126">
        <f>Config!$D84*'Commandes - Calculs auto'!M14</f>
        <v>0</v>
      </c>
      <c r="N35" s="126">
        <f>Config!$D84*'Commandes - Calculs auto'!N14</f>
        <v>0</v>
      </c>
      <c r="O35" s="126">
        <f>Config!$D84*'Commandes - Calculs auto'!O14</f>
        <v>0</v>
      </c>
      <c r="P35" s="126">
        <f>Config!$D84*'Commandes - Calculs auto'!P14</f>
        <v>0</v>
      </c>
      <c r="Q35" s="126">
        <f>Config!$D84*'Commandes - Calculs auto'!Q14</f>
        <v>0</v>
      </c>
      <c r="R35" s="126">
        <f>Config!$D84*'Commandes - Calculs auto'!R14</f>
        <v>0</v>
      </c>
      <c r="S35" s="126">
        <f>Config!$D84*'Commandes - Calculs auto'!S14</f>
        <v>0</v>
      </c>
      <c r="T35" s="126">
        <f>Config!$D84*'Commandes - Calculs auto'!T14</f>
        <v>0</v>
      </c>
      <c r="U35" s="126">
        <f>Config!$D84*'Commandes - Calculs auto'!U14</f>
        <v>0</v>
      </c>
      <c r="V35" s="126">
        <f>Config!$D84*'Commandes - Calculs auto'!V14</f>
        <v>0</v>
      </c>
      <c r="W35" s="126">
        <f>Config!$D84*'Commandes - Calculs auto'!W14</f>
        <v>0</v>
      </c>
      <c r="X35" s="126">
        <f>Config!$D84*'Commandes - Calculs auto'!X14</f>
        <v>0</v>
      </c>
      <c r="Y35" s="126">
        <f>Config!$D84*'Commandes - Calculs auto'!Y14</f>
        <v>0</v>
      </c>
      <c r="Z35" s="126">
        <f>Config!$D84*'Commandes - Calculs auto'!Z14</f>
        <v>0</v>
      </c>
      <c r="AA35" s="126">
        <f>Config!$D84*'Commandes - Calculs auto'!AA14</f>
        <v>0</v>
      </c>
      <c r="AB35" s="126">
        <f>Config!$D84*'Commandes - Calculs auto'!AB14</f>
        <v>0</v>
      </c>
      <c r="AC35" s="126">
        <f>Config!$D84*'Commandes - Calculs auto'!AC14</f>
        <v>0</v>
      </c>
      <c r="AD35" s="126">
        <f>Config!$D84*'Commandes - Calculs auto'!AD14</f>
        <v>0</v>
      </c>
      <c r="AE35" s="126">
        <f>Config!$D84*'Commandes - Calculs auto'!AE14</f>
        <v>0</v>
      </c>
      <c r="AF35" s="126">
        <f>Config!$D84*'Commandes - Calculs auto'!AF14</f>
        <v>0</v>
      </c>
      <c r="AG35" s="126">
        <f>Config!$D84*'Commandes - Calculs auto'!AG14</f>
        <v>0</v>
      </c>
      <c r="AH35" s="126">
        <f>Config!$D84*'Commandes - Calculs auto'!AH14</f>
        <v>0</v>
      </c>
      <c r="AI35" s="126">
        <f>Config!$D84*'Commandes - Calculs auto'!AI14</f>
        <v>0</v>
      </c>
      <c r="AJ35" s="126">
        <f>Config!$D84*'Commandes - Calculs auto'!AJ14</f>
        <v>0</v>
      </c>
      <c r="AK35" s="126">
        <f>Config!$D84*'Commandes - Calculs auto'!AK14</f>
        <v>0</v>
      </c>
      <c r="AL35" s="126">
        <f>Config!$D84*'Commandes - Calculs auto'!AL14</f>
        <v>0</v>
      </c>
      <c r="AM35" s="126">
        <f>Config!$D84*'Commandes - Calculs auto'!AM14</f>
        <v>0</v>
      </c>
      <c r="AN35" s="126">
        <f>Config!$D84*'Commandes - Calculs auto'!AN14</f>
        <v>0</v>
      </c>
      <c r="AO35" s="126">
        <f>Config!$D84*'Commandes - Calculs auto'!AO14</f>
        <v>0</v>
      </c>
      <c r="AP35" s="126">
        <f>Config!$D84*'Commandes - Calculs auto'!AP14</f>
        <v>0</v>
      </c>
      <c r="AQ35" s="126">
        <f>Config!$D84*'Commandes - Calculs auto'!AQ14</f>
        <v>0</v>
      </c>
      <c r="AR35" s="126">
        <f>Config!$D84*'Commandes - Calculs auto'!AR14</f>
        <v>0</v>
      </c>
      <c r="AS35" s="126">
        <f>Config!$D84*'Commandes - Calculs auto'!AS14</f>
        <v>0</v>
      </c>
      <c r="AT35" s="126">
        <f>Config!$D84*'Commandes - Calculs auto'!AT14</f>
        <v>0</v>
      </c>
      <c r="AU35" s="126">
        <f>Config!$D84*'Commandes - Calculs auto'!AU14</f>
        <v>0</v>
      </c>
      <c r="AV35" s="126">
        <f>Config!$D84*'Commandes - Calculs auto'!AV14</f>
        <v>0</v>
      </c>
      <c r="AW35" s="126">
        <f>Config!$D84*'Commandes - Calculs auto'!AW14</f>
        <v>0</v>
      </c>
      <c r="AX35" s="126">
        <f>Config!$D84*'Commandes - Calculs auto'!AX14</f>
        <v>0</v>
      </c>
      <c r="AY35" s="126">
        <f>Config!$D84*'Commandes - Calculs auto'!AY14</f>
        <v>0</v>
      </c>
      <c r="AZ35" s="126">
        <f>Config!$D84*'Commandes - Calculs auto'!AZ14</f>
        <v>0</v>
      </c>
      <c r="BA35" s="126">
        <f>Config!$D84*'Commandes - Calculs auto'!BA14</f>
        <v>0</v>
      </c>
      <c r="BB35" s="126">
        <f>Config!$D84*'Commandes - Calculs auto'!BB14</f>
        <v>0</v>
      </c>
      <c r="BC35" s="126">
        <f>Config!$D84*'Commandes - Calculs auto'!BC14</f>
        <v>0</v>
      </c>
      <c r="BD35" s="126">
        <f>Config!$D84*'Commandes - Calculs auto'!BD14</f>
        <v>0</v>
      </c>
      <c r="BE35" s="126">
        <f>Config!$D84*'Commandes - Calculs auto'!BE14</f>
        <v>0</v>
      </c>
      <c r="BF35" s="126">
        <f>Config!$D84*'Commandes - Calculs auto'!BF14</f>
        <v>0</v>
      </c>
      <c r="BG35" s="126">
        <f>Config!$D84*'Commandes - Calculs auto'!BG14</f>
        <v>0</v>
      </c>
      <c r="BH35" s="126">
        <f>Config!$D84*'Commandes - Calculs auto'!BH14</f>
        <v>0</v>
      </c>
      <c r="BI35" s="126">
        <f>Config!$D84*'Commandes - Calculs auto'!BI14</f>
        <v>0</v>
      </c>
      <c r="BJ35" s="126">
        <f>Config!$D84*'Commandes - Calculs auto'!BJ14</f>
        <v>0</v>
      </c>
      <c r="BK35" s="17"/>
    </row>
    <row r="36" ht="15.75" customHeight="1">
      <c r="A36" s="1"/>
      <c r="B36" s="125" t="str">
        <f>Config!$B$20</f>
        <v/>
      </c>
      <c r="C36" s="126">
        <f>Config!$D85*'Commandes - Calculs auto'!C15</f>
        <v>0</v>
      </c>
      <c r="D36" s="126">
        <f>Config!$D85*'Commandes - Calculs auto'!D15</f>
        <v>0</v>
      </c>
      <c r="E36" s="126">
        <f>Config!$D85*'Commandes - Calculs auto'!E15</f>
        <v>0</v>
      </c>
      <c r="F36" s="126">
        <f>Config!$D85*'Commandes - Calculs auto'!F15</f>
        <v>0</v>
      </c>
      <c r="G36" s="126">
        <f>Config!$D85*'Commandes - Calculs auto'!G15</f>
        <v>0</v>
      </c>
      <c r="H36" s="126">
        <f>Config!$D85*'Commandes - Calculs auto'!H15</f>
        <v>0</v>
      </c>
      <c r="I36" s="126">
        <f>Config!$D85*'Commandes - Calculs auto'!I15</f>
        <v>0</v>
      </c>
      <c r="J36" s="126">
        <f>Config!$D85*'Commandes - Calculs auto'!J15</f>
        <v>0</v>
      </c>
      <c r="K36" s="126">
        <f>Config!$D85*'Commandes - Calculs auto'!K15</f>
        <v>0</v>
      </c>
      <c r="L36" s="126">
        <f>Config!$D85*'Commandes - Calculs auto'!L15</f>
        <v>0</v>
      </c>
      <c r="M36" s="126">
        <f>Config!$D85*'Commandes - Calculs auto'!M15</f>
        <v>0</v>
      </c>
      <c r="N36" s="126">
        <f>Config!$D85*'Commandes - Calculs auto'!N15</f>
        <v>0</v>
      </c>
      <c r="O36" s="126">
        <f>Config!$D85*'Commandes - Calculs auto'!O15</f>
        <v>0</v>
      </c>
      <c r="P36" s="126">
        <f>Config!$D85*'Commandes - Calculs auto'!P15</f>
        <v>0</v>
      </c>
      <c r="Q36" s="126">
        <f>Config!$D85*'Commandes - Calculs auto'!Q15</f>
        <v>0</v>
      </c>
      <c r="R36" s="126">
        <f>Config!$D85*'Commandes - Calculs auto'!R15</f>
        <v>0</v>
      </c>
      <c r="S36" s="126">
        <f>Config!$D85*'Commandes - Calculs auto'!S15</f>
        <v>0</v>
      </c>
      <c r="T36" s="126">
        <f>Config!$D85*'Commandes - Calculs auto'!T15</f>
        <v>0</v>
      </c>
      <c r="U36" s="126">
        <f>Config!$D85*'Commandes - Calculs auto'!U15</f>
        <v>0</v>
      </c>
      <c r="V36" s="126">
        <f>Config!$D85*'Commandes - Calculs auto'!V15</f>
        <v>0</v>
      </c>
      <c r="W36" s="126">
        <f>Config!$D85*'Commandes - Calculs auto'!W15</f>
        <v>0</v>
      </c>
      <c r="X36" s="126">
        <f>Config!$D85*'Commandes - Calculs auto'!X15</f>
        <v>0</v>
      </c>
      <c r="Y36" s="126">
        <f>Config!$D85*'Commandes - Calculs auto'!Y15</f>
        <v>0</v>
      </c>
      <c r="Z36" s="126">
        <f>Config!$D85*'Commandes - Calculs auto'!Z15</f>
        <v>0</v>
      </c>
      <c r="AA36" s="126">
        <f>Config!$D85*'Commandes - Calculs auto'!AA15</f>
        <v>0</v>
      </c>
      <c r="AB36" s="126">
        <f>Config!$D85*'Commandes - Calculs auto'!AB15</f>
        <v>0</v>
      </c>
      <c r="AC36" s="126">
        <f>Config!$D85*'Commandes - Calculs auto'!AC15</f>
        <v>0</v>
      </c>
      <c r="AD36" s="126">
        <f>Config!$D85*'Commandes - Calculs auto'!AD15</f>
        <v>0</v>
      </c>
      <c r="AE36" s="126">
        <f>Config!$D85*'Commandes - Calculs auto'!AE15</f>
        <v>0</v>
      </c>
      <c r="AF36" s="126">
        <f>Config!$D85*'Commandes - Calculs auto'!AF15</f>
        <v>0</v>
      </c>
      <c r="AG36" s="126">
        <f>Config!$D85*'Commandes - Calculs auto'!AG15</f>
        <v>0</v>
      </c>
      <c r="AH36" s="126">
        <f>Config!$D85*'Commandes - Calculs auto'!AH15</f>
        <v>0</v>
      </c>
      <c r="AI36" s="126">
        <f>Config!$D85*'Commandes - Calculs auto'!AI15</f>
        <v>0</v>
      </c>
      <c r="AJ36" s="126">
        <f>Config!$D85*'Commandes - Calculs auto'!AJ15</f>
        <v>0</v>
      </c>
      <c r="AK36" s="126">
        <f>Config!$D85*'Commandes - Calculs auto'!AK15</f>
        <v>0</v>
      </c>
      <c r="AL36" s="126">
        <f>Config!$D85*'Commandes - Calculs auto'!AL15</f>
        <v>0</v>
      </c>
      <c r="AM36" s="126">
        <f>Config!$D85*'Commandes - Calculs auto'!AM15</f>
        <v>0</v>
      </c>
      <c r="AN36" s="126">
        <f>Config!$D85*'Commandes - Calculs auto'!AN15</f>
        <v>0</v>
      </c>
      <c r="AO36" s="126">
        <f>Config!$D85*'Commandes - Calculs auto'!AO15</f>
        <v>0</v>
      </c>
      <c r="AP36" s="126">
        <f>Config!$D85*'Commandes - Calculs auto'!AP15</f>
        <v>0</v>
      </c>
      <c r="AQ36" s="126">
        <f>Config!$D85*'Commandes - Calculs auto'!AQ15</f>
        <v>0</v>
      </c>
      <c r="AR36" s="126">
        <f>Config!$D85*'Commandes - Calculs auto'!AR15</f>
        <v>0</v>
      </c>
      <c r="AS36" s="126">
        <f>Config!$D85*'Commandes - Calculs auto'!AS15</f>
        <v>0</v>
      </c>
      <c r="AT36" s="126">
        <f>Config!$D85*'Commandes - Calculs auto'!AT15</f>
        <v>0</v>
      </c>
      <c r="AU36" s="126">
        <f>Config!$D85*'Commandes - Calculs auto'!AU15</f>
        <v>0</v>
      </c>
      <c r="AV36" s="126">
        <f>Config!$D85*'Commandes - Calculs auto'!AV15</f>
        <v>0</v>
      </c>
      <c r="AW36" s="126">
        <f>Config!$D85*'Commandes - Calculs auto'!AW15</f>
        <v>0</v>
      </c>
      <c r="AX36" s="126">
        <f>Config!$D85*'Commandes - Calculs auto'!AX15</f>
        <v>0</v>
      </c>
      <c r="AY36" s="126">
        <f>Config!$D85*'Commandes - Calculs auto'!AY15</f>
        <v>0</v>
      </c>
      <c r="AZ36" s="126">
        <f>Config!$D85*'Commandes - Calculs auto'!AZ15</f>
        <v>0</v>
      </c>
      <c r="BA36" s="126">
        <f>Config!$D85*'Commandes - Calculs auto'!BA15</f>
        <v>0</v>
      </c>
      <c r="BB36" s="126">
        <f>Config!$D85*'Commandes - Calculs auto'!BB15</f>
        <v>0</v>
      </c>
      <c r="BC36" s="126">
        <f>Config!$D85*'Commandes - Calculs auto'!BC15</f>
        <v>0</v>
      </c>
      <c r="BD36" s="126">
        <f>Config!$D85*'Commandes - Calculs auto'!BD15</f>
        <v>0</v>
      </c>
      <c r="BE36" s="126">
        <f>Config!$D85*'Commandes - Calculs auto'!BE15</f>
        <v>0</v>
      </c>
      <c r="BF36" s="126">
        <f>Config!$D85*'Commandes - Calculs auto'!BF15</f>
        <v>0</v>
      </c>
      <c r="BG36" s="126">
        <f>Config!$D85*'Commandes - Calculs auto'!BG15</f>
        <v>0</v>
      </c>
      <c r="BH36" s="126">
        <f>Config!$D85*'Commandes - Calculs auto'!BH15</f>
        <v>0</v>
      </c>
      <c r="BI36" s="126">
        <f>Config!$D85*'Commandes - Calculs auto'!BI15</f>
        <v>0</v>
      </c>
      <c r="BJ36" s="126">
        <f>Config!$D85*'Commandes - Calculs auto'!BJ15</f>
        <v>0</v>
      </c>
      <c r="BK36" s="17"/>
    </row>
    <row r="37" ht="15.75" customHeight="1">
      <c r="A37" s="1"/>
      <c r="B37" s="125" t="str">
        <f>Config!$B$21</f>
        <v/>
      </c>
      <c r="C37" s="126">
        <f>Config!$D86*'Commandes - Calculs auto'!C16</f>
        <v>0</v>
      </c>
      <c r="D37" s="126">
        <f>Config!$D86*'Commandes - Calculs auto'!D16</f>
        <v>0</v>
      </c>
      <c r="E37" s="126">
        <f>Config!$D86*'Commandes - Calculs auto'!E16</f>
        <v>0</v>
      </c>
      <c r="F37" s="126">
        <f>Config!$D86*'Commandes - Calculs auto'!F16</f>
        <v>0</v>
      </c>
      <c r="G37" s="126">
        <f>Config!$D86*'Commandes - Calculs auto'!G16</f>
        <v>0</v>
      </c>
      <c r="H37" s="126">
        <f>Config!$D86*'Commandes - Calculs auto'!H16</f>
        <v>0</v>
      </c>
      <c r="I37" s="126">
        <f>Config!$D86*'Commandes - Calculs auto'!I16</f>
        <v>0</v>
      </c>
      <c r="J37" s="126">
        <f>Config!$D86*'Commandes - Calculs auto'!J16</f>
        <v>0</v>
      </c>
      <c r="K37" s="126">
        <f>Config!$D86*'Commandes - Calculs auto'!K16</f>
        <v>0</v>
      </c>
      <c r="L37" s="126">
        <f>Config!$D86*'Commandes - Calculs auto'!L16</f>
        <v>0</v>
      </c>
      <c r="M37" s="126">
        <f>Config!$D86*'Commandes - Calculs auto'!M16</f>
        <v>0</v>
      </c>
      <c r="N37" s="126">
        <f>Config!$D86*'Commandes - Calculs auto'!N16</f>
        <v>0</v>
      </c>
      <c r="O37" s="126">
        <f>Config!$D86*'Commandes - Calculs auto'!O16</f>
        <v>0</v>
      </c>
      <c r="P37" s="126">
        <f>Config!$D86*'Commandes - Calculs auto'!P16</f>
        <v>0</v>
      </c>
      <c r="Q37" s="126">
        <f>Config!$D86*'Commandes - Calculs auto'!Q16</f>
        <v>0</v>
      </c>
      <c r="R37" s="126">
        <f>Config!$D86*'Commandes - Calculs auto'!R16</f>
        <v>0</v>
      </c>
      <c r="S37" s="126">
        <f>Config!$D86*'Commandes - Calculs auto'!S16</f>
        <v>0</v>
      </c>
      <c r="T37" s="126">
        <f>Config!$D86*'Commandes - Calculs auto'!T16</f>
        <v>0</v>
      </c>
      <c r="U37" s="126">
        <f>Config!$D86*'Commandes - Calculs auto'!U16</f>
        <v>0</v>
      </c>
      <c r="V37" s="126">
        <f>Config!$D86*'Commandes - Calculs auto'!V16</f>
        <v>0</v>
      </c>
      <c r="W37" s="126">
        <f>Config!$D86*'Commandes - Calculs auto'!W16</f>
        <v>0</v>
      </c>
      <c r="X37" s="126">
        <f>Config!$D86*'Commandes - Calculs auto'!X16</f>
        <v>0</v>
      </c>
      <c r="Y37" s="126">
        <f>Config!$D86*'Commandes - Calculs auto'!Y16</f>
        <v>0</v>
      </c>
      <c r="Z37" s="126">
        <f>Config!$D86*'Commandes - Calculs auto'!Z16</f>
        <v>0</v>
      </c>
      <c r="AA37" s="126">
        <f>Config!$D86*'Commandes - Calculs auto'!AA16</f>
        <v>0</v>
      </c>
      <c r="AB37" s="126">
        <f>Config!$D86*'Commandes - Calculs auto'!AB16</f>
        <v>0</v>
      </c>
      <c r="AC37" s="126">
        <f>Config!$D86*'Commandes - Calculs auto'!AC16</f>
        <v>0</v>
      </c>
      <c r="AD37" s="126">
        <f>Config!$D86*'Commandes - Calculs auto'!AD16</f>
        <v>0</v>
      </c>
      <c r="AE37" s="126">
        <f>Config!$D86*'Commandes - Calculs auto'!AE16</f>
        <v>0</v>
      </c>
      <c r="AF37" s="126">
        <f>Config!$D86*'Commandes - Calculs auto'!AF16</f>
        <v>0</v>
      </c>
      <c r="AG37" s="126">
        <f>Config!$D86*'Commandes - Calculs auto'!AG16</f>
        <v>0</v>
      </c>
      <c r="AH37" s="126">
        <f>Config!$D86*'Commandes - Calculs auto'!AH16</f>
        <v>0</v>
      </c>
      <c r="AI37" s="126">
        <f>Config!$D86*'Commandes - Calculs auto'!AI16</f>
        <v>0</v>
      </c>
      <c r="AJ37" s="126">
        <f>Config!$D86*'Commandes - Calculs auto'!AJ16</f>
        <v>0</v>
      </c>
      <c r="AK37" s="126">
        <f>Config!$D86*'Commandes - Calculs auto'!AK16</f>
        <v>0</v>
      </c>
      <c r="AL37" s="126">
        <f>Config!$D86*'Commandes - Calculs auto'!AL16</f>
        <v>0</v>
      </c>
      <c r="AM37" s="126">
        <f>Config!$D86*'Commandes - Calculs auto'!AM16</f>
        <v>0</v>
      </c>
      <c r="AN37" s="126">
        <f>Config!$D86*'Commandes - Calculs auto'!AN16</f>
        <v>0</v>
      </c>
      <c r="AO37" s="126">
        <f>Config!$D86*'Commandes - Calculs auto'!AO16</f>
        <v>0</v>
      </c>
      <c r="AP37" s="126">
        <f>Config!$D86*'Commandes - Calculs auto'!AP16</f>
        <v>0</v>
      </c>
      <c r="AQ37" s="126">
        <f>Config!$D86*'Commandes - Calculs auto'!AQ16</f>
        <v>0</v>
      </c>
      <c r="AR37" s="126">
        <f>Config!$D86*'Commandes - Calculs auto'!AR16</f>
        <v>0</v>
      </c>
      <c r="AS37" s="126">
        <f>Config!$D86*'Commandes - Calculs auto'!AS16</f>
        <v>0</v>
      </c>
      <c r="AT37" s="126">
        <f>Config!$D86*'Commandes - Calculs auto'!AT16</f>
        <v>0</v>
      </c>
      <c r="AU37" s="126">
        <f>Config!$D86*'Commandes - Calculs auto'!AU16</f>
        <v>0</v>
      </c>
      <c r="AV37" s="126">
        <f>Config!$D86*'Commandes - Calculs auto'!AV16</f>
        <v>0</v>
      </c>
      <c r="AW37" s="126">
        <f>Config!$D86*'Commandes - Calculs auto'!AW16</f>
        <v>0</v>
      </c>
      <c r="AX37" s="126">
        <f>Config!$D86*'Commandes - Calculs auto'!AX16</f>
        <v>0</v>
      </c>
      <c r="AY37" s="126">
        <f>Config!$D86*'Commandes - Calculs auto'!AY16</f>
        <v>0</v>
      </c>
      <c r="AZ37" s="126">
        <f>Config!$D86*'Commandes - Calculs auto'!AZ16</f>
        <v>0</v>
      </c>
      <c r="BA37" s="126">
        <f>Config!$D86*'Commandes - Calculs auto'!BA16</f>
        <v>0</v>
      </c>
      <c r="BB37" s="126">
        <f>Config!$D86*'Commandes - Calculs auto'!BB16</f>
        <v>0</v>
      </c>
      <c r="BC37" s="126">
        <f>Config!$D86*'Commandes - Calculs auto'!BC16</f>
        <v>0</v>
      </c>
      <c r="BD37" s="126">
        <f>Config!$D86*'Commandes - Calculs auto'!BD16</f>
        <v>0</v>
      </c>
      <c r="BE37" s="126">
        <f>Config!$D86*'Commandes - Calculs auto'!BE16</f>
        <v>0</v>
      </c>
      <c r="BF37" s="126">
        <f>Config!$D86*'Commandes - Calculs auto'!BF16</f>
        <v>0</v>
      </c>
      <c r="BG37" s="126">
        <f>Config!$D86*'Commandes - Calculs auto'!BG16</f>
        <v>0</v>
      </c>
      <c r="BH37" s="126">
        <f>Config!$D86*'Commandes - Calculs auto'!BH16</f>
        <v>0</v>
      </c>
      <c r="BI37" s="126">
        <f>Config!$D86*'Commandes - Calculs auto'!BI16</f>
        <v>0</v>
      </c>
      <c r="BJ37" s="126">
        <f>Config!$D86*'Commandes - Calculs auto'!BJ16</f>
        <v>0</v>
      </c>
      <c r="BK37" s="17"/>
    </row>
    <row r="38" ht="15.75" customHeight="1">
      <c r="A38" s="1"/>
      <c r="B38" s="125" t="str">
        <f>Config!$B$22</f>
        <v/>
      </c>
      <c r="C38" s="126">
        <f>Config!$D87*'Commandes - Calculs auto'!C17</f>
        <v>0</v>
      </c>
      <c r="D38" s="126">
        <f>Config!$D87*'Commandes - Calculs auto'!D17</f>
        <v>0</v>
      </c>
      <c r="E38" s="126">
        <f>Config!$D87*'Commandes - Calculs auto'!E17</f>
        <v>0</v>
      </c>
      <c r="F38" s="126">
        <f>Config!$D87*'Commandes - Calculs auto'!F17</f>
        <v>0</v>
      </c>
      <c r="G38" s="126">
        <f>Config!$D87*'Commandes - Calculs auto'!G17</f>
        <v>0</v>
      </c>
      <c r="H38" s="126">
        <f>Config!$D87*'Commandes - Calculs auto'!H17</f>
        <v>0</v>
      </c>
      <c r="I38" s="126">
        <f>Config!$D87*'Commandes - Calculs auto'!I17</f>
        <v>0</v>
      </c>
      <c r="J38" s="126">
        <f>Config!$D87*'Commandes - Calculs auto'!J17</f>
        <v>0</v>
      </c>
      <c r="K38" s="126">
        <f>Config!$D87*'Commandes - Calculs auto'!K17</f>
        <v>0</v>
      </c>
      <c r="L38" s="126">
        <f>Config!$D87*'Commandes - Calculs auto'!L17</f>
        <v>0</v>
      </c>
      <c r="M38" s="126">
        <f>Config!$D87*'Commandes - Calculs auto'!M17</f>
        <v>0</v>
      </c>
      <c r="N38" s="126">
        <f>Config!$D87*'Commandes - Calculs auto'!N17</f>
        <v>0</v>
      </c>
      <c r="O38" s="126">
        <f>Config!$D87*'Commandes - Calculs auto'!O17</f>
        <v>0</v>
      </c>
      <c r="P38" s="126">
        <f>Config!$D87*'Commandes - Calculs auto'!P17</f>
        <v>0</v>
      </c>
      <c r="Q38" s="126">
        <f>Config!$D87*'Commandes - Calculs auto'!Q17</f>
        <v>0</v>
      </c>
      <c r="R38" s="126">
        <f>Config!$D87*'Commandes - Calculs auto'!R17</f>
        <v>0</v>
      </c>
      <c r="S38" s="126">
        <f>Config!$D87*'Commandes - Calculs auto'!S17</f>
        <v>0</v>
      </c>
      <c r="T38" s="126">
        <f>Config!$D87*'Commandes - Calculs auto'!T17</f>
        <v>0</v>
      </c>
      <c r="U38" s="126">
        <f>Config!$D87*'Commandes - Calculs auto'!U17</f>
        <v>0</v>
      </c>
      <c r="V38" s="126">
        <f>Config!$D87*'Commandes - Calculs auto'!V17</f>
        <v>0</v>
      </c>
      <c r="W38" s="126">
        <f>Config!$D87*'Commandes - Calculs auto'!W17</f>
        <v>0</v>
      </c>
      <c r="X38" s="126">
        <f>Config!$D87*'Commandes - Calculs auto'!X17</f>
        <v>0</v>
      </c>
      <c r="Y38" s="126">
        <f>Config!$D87*'Commandes - Calculs auto'!Y17</f>
        <v>0</v>
      </c>
      <c r="Z38" s="126">
        <f>Config!$D87*'Commandes - Calculs auto'!Z17</f>
        <v>0</v>
      </c>
      <c r="AA38" s="126">
        <f>Config!$D87*'Commandes - Calculs auto'!AA17</f>
        <v>0</v>
      </c>
      <c r="AB38" s="126">
        <f>Config!$D87*'Commandes - Calculs auto'!AB17</f>
        <v>0</v>
      </c>
      <c r="AC38" s="126">
        <f>Config!$D87*'Commandes - Calculs auto'!AC17</f>
        <v>0</v>
      </c>
      <c r="AD38" s="126">
        <f>Config!$D87*'Commandes - Calculs auto'!AD17</f>
        <v>0</v>
      </c>
      <c r="AE38" s="126">
        <f>Config!$D87*'Commandes - Calculs auto'!AE17</f>
        <v>0</v>
      </c>
      <c r="AF38" s="126">
        <f>Config!$D87*'Commandes - Calculs auto'!AF17</f>
        <v>0</v>
      </c>
      <c r="AG38" s="126">
        <f>Config!$D87*'Commandes - Calculs auto'!AG17</f>
        <v>0</v>
      </c>
      <c r="AH38" s="126">
        <f>Config!$D87*'Commandes - Calculs auto'!AH17</f>
        <v>0</v>
      </c>
      <c r="AI38" s="126">
        <f>Config!$D87*'Commandes - Calculs auto'!AI17</f>
        <v>0</v>
      </c>
      <c r="AJ38" s="126">
        <f>Config!$D87*'Commandes - Calculs auto'!AJ17</f>
        <v>0</v>
      </c>
      <c r="AK38" s="126">
        <f>Config!$D87*'Commandes - Calculs auto'!AK17</f>
        <v>0</v>
      </c>
      <c r="AL38" s="126">
        <f>Config!$D87*'Commandes - Calculs auto'!AL17</f>
        <v>0</v>
      </c>
      <c r="AM38" s="126">
        <f>Config!$D87*'Commandes - Calculs auto'!AM17</f>
        <v>0</v>
      </c>
      <c r="AN38" s="126">
        <f>Config!$D87*'Commandes - Calculs auto'!AN17</f>
        <v>0</v>
      </c>
      <c r="AO38" s="126">
        <f>Config!$D87*'Commandes - Calculs auto'!AO17</f>
        <v>0</v>
      </c>
      <c r="AP38" s="126">
        <f>Config!$D87*'Commandes - Calculs auto'!AP17</f>
        <v>0</v>
      </c>
      <c r="AQ38" s="126">
        <f>Config!$D87*'Commandes - Calculs auto'!AQ17</f>
        <v>0</v>
      </c>
      <c r="AR38" s="126">
        <f>Config!$D87*'Commandes - Calculs auto'!AR17</f>
        <v>0</v>
      </c>
      <c r="AS38" s="126">
        <f>Config!$D87*'Commandes - Calculs auto'!AS17</f>
        <v>0</v>
      </c>
      <c r="AT38" s="126">
        <f>Config!$D87*'Commandes - Calculs auto'!AT17</f>
        <v>0</v>
      </c>
      <c r="AU38" s="126">
        <f>Config!$D87*'Commandes - Calculs auto'!AU17</f>
        <v>0</v>
      </c>
      <c r="AV38" s="126">
        <f>Config!$D87*'Commandes - Calculs auto'!AV17</f>
        <v>0</v>
      </c>
      <c r="AW38" s="126">
        <f>Config!$D87*'Commandes - Calculs auto'!AW17</f>
        <v>0</v>
      </c>
      <c r="AX38" s="126">
        <f>Config!$D87*'Commandes - Calculs auto'!AX17</f>
        <v>0</v>
      </c>
      <c r="AY38" s="126">
        <f>Config!$D87*'Commandes - Calculs auto'!AY17</f>
        <v>0</v>
      </c>
      <c r="AZ38" s="126">
        <f>Config!$D87*'Commandes - Calculs auto'!AZ17</f>
        <v>0</v>
      </c>
      <c r="BA38" s="126">
        <f>Config!$D87*'Commandes - Calculs auto'!BA17</f>
        <v>0</v>
      </c>
      <c r="BB38" s="126">
        <f>Config!$D87*'Commandes - Calculs auto'!BB17</f>
        <v>0</v>
      </c>
      <c r="BC38" s="126">
        <f>Config!$D87*'Commandes - Calculs auto'!BC17</f>
        <v>0</v>
      </c>
      <c r="BD38" s="126">
        <f>Config!$D87*'Commandes - Calculs auto'!BD17</f>
        <v>0</v>
      </c>
      <c r="BE38" s="126">
        <f>Config!$D87*'Commandes - Calculs auto'!BE17</f>
        <v>0</v>
      </c>
      <c r="BF38" s="126">
        <f>Config!$D87*'Commandes - Calculs auto'!BF17</f>
        <v>0</v>
      </c>
      <c r="BG38" s="126">
        <f>Config!$D87*'Commandes - Calculs auto'!BG17</f>
        <v>0</v>
      </c>
      <c r="BH38" s="126">
        <f>Config!$D87*'Commandes - Calculs auto'!BH17</f>
        <v>0</v>
      </c>
      <c r="BI38" s="126">
        <f>Config!$D87*'Commandes - Calculs auto'!BI17</f>
        <v>0</v>
      </c>
      <c r="BJ38" s="126">
        <f>Config!$D87*'Commandes - Calculs auto'!BJ17</f>
        <v>0</v>
      </c>
      <c r="BK38" s="17"/>
    </row>
    <row r="39" ht="15.75" customHeight="1">
      <c r="A39" s="1"/>
      <c r="B39" s="125" t="str">
        <f>Config!$B$23</f>
        <v/>
      </c>
      <c r="C39" s="126">
        <f>Config!$D88*'Commandes - Calculs auto'!C18</f>
        <v>0</v>
      </c>
      <c r="D39" s="126">
        <f>Config!$D88*'Commandes - Calculs auto'!D18</f>
        <v>0</v>
      </c>
      <c r="E39" s="126">
        <f>Config!$D88*'Commandes - Calculs auto'!E18</f>
        <v>0</v>
      </c>
      <c r="F39" s="126">
        <f>Config!$D88*'Commandes - Calculs auto'!F18</f>
        <v>0</v>
      </c>
      <c r="G39" s="126">
        <f>Config!$D88*'Commandes - Calculs auto'!G18</f>
        <v>0</v>
      </c>
      <c r="H39" s="126">
        <f>Config!$D88*'Commandes - Calculs auto'!H18</f>
        <v>0</v>
      </c>
      <c r="I39" s="126">
        <f>Config!$D88*'Commandes - Calculs auto'!I18</f>
        <v>0</v>
      </c>
      <c r="J39" s="126">
        <f>Config!$D88*'Commandes - Calculs auto'!J18</f>
        <v>0</v>
      </c>
      <c r="K39" s="126">
        <f>Config!$D88*'Commandes - Calculs auto'!K18</f>
        <v>0</v>
      </c>
      <c r="L39" s="126">
        <f>Config!$D88*'Commandes - Calculs auto'!L18</f>
        <v>0</v>
      </c>
      <c r="M39" s="126">
        <f>Config!$D88*'Commandes - Calculs auto'!M18</f>
        <v>0</v>
      </c>
      <c r="N39" s="126">
        <f>Config!$D88*'Commandes - Calculs auto'!N18</f>
        <v>0</v>
      </c>
      <c r="O39" s="126">
        <f>Config!$D88*'Commandes - Calculs auto'!O18</f>
        <v>0</v>
      </c>
      <c r="P39" s="126">
        <f>Config!$D88*'Commandes - Calculs auto'!P18</f>
        <v>0</v>
      </c>
      <c r="Q39" s="126">
        <f>Config!$D88*'Commandes - Calculs auto'!Q18</f>
        <v>0</v>
      </c>
      <c r="R39" s="126">
        <f>Config!$D88*'Commandes - Calculs auto'!R18</f>
        <v>0</v>
      </c>
      <c r="S39" s="126">
        <f>Config!$D88*'Commandes - Calculs auto'!S18</f>
        <v>0</v>
      </c>
      <c r="T39" s="126">
        <f>Config!$D88*'Commandes - Calculs auto'!T18</f>
        <v>0</v>
      </c>
      <c r="U39" s="126">
        <f>Config!$D88*'Commandes - Calculs auto'!U18</f>
        <v>0</v>
      </c>
      <c r="V39" s="126">
        <f>Config!$D88*'Commandes - Calculs auto'!V18</f>
        <v>0</v>
      </c>
      <c r="W39" s="126">
        <f>Config!$D88*'Commandes - Calculs auto'!W18</f>
        <v>0</v>
      </c>
      <c r="X39" s="126">
        <f>Config!$D88*'Commandes - Calculs auto'!X18</f>
        <v>0</v>
      </c>
      <c r="Y39" s="126">
        <f>Config!$D88*'Commandes - Calculs auto'!Y18</f>
        <v>0</v>
      </c>
      <c r="Z39" s="126">
        <f>Config!$D88*'Commandes - Calculs auto'!Z18</f>
        <v>0</v>
      </c>
      <c r="AA39" s="126">
        <f>Config!$D88*'Commandes - Calculs auto'!AA18</f>
        <v>0</v>
      </c>
      <c r="AB39" s="126">
        <f>Config!$D88*'Commandes - Calculs auto'!AB18</f>
        <v>0</v>
      </c>
      <c r="AC39" s="126">
        <f>Config!$D88*'Commandes - Calculs auto'!AC18</f>
        <v>0</v>
      </c>
      <c r="AD39" s="126">
        <f>Config!$D88*'Commandes - Calculs auto'!AD18</f>
        <v>0</v>
      </c>
      <c r="AE39" s="126">
        <f>Config!$D88*'Commandes - Calculs auto'!AE18</f>
        <v>0</v>
      </c>
      <c r="AF39" s="126">
        <f>Config!$D88*'Commandes - Calculs auto'!AF18</f>
        <v>0</v>
      </c>
      <c r="AG39" s="126">
        <f>Config!$D88*'Commandes - Calculs auto'!AG18</f>
        <v>0</v>
      </c>
      <c r="AH39" s="126">
        <f>Config!$D88*'Commandes - Calculs auto'!AH18</f>
        <v>0</v>
      </c>
      <c r="AI39" s="126">
        <f>Config!$D88*'Commandes - Calculs auto'!AI18</f>
        <v>0</v>
      </c>
      <c r="AJ39" s="126">
        <f>Config!$D88*'Commandes - Calculs auto'!AJ18</f>
        <v>0</v>
      </c>
      <c r="AK39" s="126">
        <f>Config!$D88*'Commandes - Calculs auto'!AK18</f>
        <v>0</v>
      </c>
      <c r="AL39" s="126">
        <f>Config!$D88*'Commandes - Calculs auto'!AL18</f>
        <v>0</v>
      </c>
      <c r="AM39" s="126">
        <f>Config!$D88*'Commandes - Calculs auto'!AM18</f>
        <v>0</v>
      </c>
      <c r="AN39" s="126">
        <f>Config!$D88*'Commandes - Calculs auto'!AN18</f>
        <v>0</v>
      </c>
      <c r="AO39" s="126">
        <f>Config!$D88*'Commandes - Calculs auto'!AO18</f>
        <v>0</v>
      </c>
      <c r="AP39" s="126">
        <f>Config!$D88*'Commandes - Calculs auto'!AP18</f>
        <v>0</v>
      </c>
      <c r="AQ39" s="126">
        <f>Config!$D88*'Commandes - Calculs auto'!AQ18</f>
        <v>0</v>
      </c>
      <c r="AR39" s="126">
        <f>Config!$D88*'Commandes - Calculs auto'!AR18</f>
        <v>0</v>
      </c>
      <c r="AS39" s="126">
        <f>Config!$D88*'Commandes - Calculs auto'!AS18</f>
        <v>0</v>
      </c>
      <c r="AT39" s="126">
        <f>Config!$D88*'Commandes - Calculs auto'!AT18</f>
        <v>0</v>
      </c>
      <c r="AU39" s="126">
        <f>Config!$D88*'Commandes - Calculs auto'!AU18</f>
        <v>0</v>
      </c>
      <c r="AV39" s="126">
        <f>Config!$D88*'Commandes - Calculs auto'!AV18</f>
        <v>0</v>
      </c>
      <c r="AW39" s="126">
        <f>Config!$D88*'Commandes - Calculs auto'!AW18</f>
        <v>0</v>
      </c>
      <c r="AX39" s="126">
        <f>Config!$D88*'Commandes - Calculs auto'!AX18</f>
        <v>0</v>
      </c>
      <c r="AY39" s="126">
        <f>Config!$D88*'Commandes - Calculs auto'!AY18</f>
        <v>0</v>
      </c>
      <c r="AZ39" s="126">
        <f>Config!$D88*'Commandes - Calculs auto'!AZ18</f>
        <v>0</v>
      </c>
      <c r="BA39" s="126">
        <f>Config!$D88*'Commandes - Calculs auto'!BA18</f>
        <v>0</v>
      </c>
      <c r="BB39" s="126">
        <f>Config!$D88*'Commandes - Calculs auto'!BB18</f>
        <v>0</v>
      </c>
      <c r="BC39" s="126">
        <f>Config!$D88*'Commandes - Calculs auto'!BC18</f>
        <v>0</v>
      </c>
      <c r="BD39" s="126">
        <f>Config!$D88*'Commandes - Calculs auto'!BD18</f>
        <v>0</v>
      </c>
      <c r="BE39" s="126">
        <f>Config!$D88*'Commandes - Calculs auto'!BE18</f>
        <v>0</v>
      </c>
      <c r="BF39" s="126">
        <f>Config!$D88*'Commandes - Calculs auto'!BF18</f>
        <v>0</v>
      </c>
      <c r="BG39" s="126">
        <f>Config!$D88*'Commandes - Calculs auto'!BG18</f>
        <v>0</v>
      </c>
      <c r="BH39" s="126">
        <f>Config!$D88*'Commandes - Calculs auto'!BH18</f>
        <v>0</v>
      </c>
      <c r="BI39" s="126">
        <f>Config!$D88*'Commandes - Calculs auto'!BI18</f>
        <v>0</v>
      </c>
      <c r="BJ39" s="126">
        <f>Config!$D88*'Commandes - Calculs auto'!BJ18</f>
        <v>0</v>
      </c>
      <c r="BK39" s="17"/>
    </row>
    <row r="40" ht="15.75" customHeight="1">
      <c r="A40" s="1"/>
      <c r="B40" s="125" t="str">
        <f>Config!$B$24</f>
        <v/>
      </c>
      <c r="C40" s="126">
        <f>Config!$D89*'Commandes - Calculs auto'!C19</f>
        <v>0</v>
      </c>
      <c r="D40" s="126">
        <f>Config!$D89*'Commandes - Calculs auto'!D19</f>
        <v>0</v>
      </c>
      <c r="E40" s="126">
        <f>Config!$D89*'Commandes - Calculs auto'!E19</f>
        <v>0</v>
      </c>
      <c r="F40" s="126">
        <f>Config!$D89*'Commandes - Calculs auto'!F19</f>
        <v>0</v>
      </c>
      <c r="G40" s="126">
        <f>Config!$D89*'Commandes - Calculs auto'!G19</f>
        <v>0</v>
      </c>
      <c r="H40" s="126">
        <f>Config!$D89*'Commandes - Calculs auto'!H19</f>
        <v>0</v>
      </c>
      <c r="I40" s="126">
        <f>Config!$D89*'Commandes - Calculs auto'!I19</f>
        <v>0</v>
      </c>
      <c r="J40" s="126">
        <f>Config!$D89*'Commandes - Calculs auto'!J19</f>
        <v>0</v>
      </c>
      <c r="K40" s="126">
        <f>Config!$D89*'Commandes - Calculs auto'!K19</f>
        <v>0</v>
      </c>
      <c r="L40" s="126">
        <f>Config!$D89*'Commandes - Calculs auto'!L19</f>
        <v>0</v>
      </c>
      <c r="M40" s="126">
        <f>Config!$D89*'Commandes - Calculs auto'!M19</f>
        <v>0</v>
      </c>
      <c r="N40" s="126">
        <f>Config!$D89*'Commandes - Calculs auto'!N19</f>
        <v>0</v>
      </c>
      <c r="O40" s="126">
        <f>Config!$D89*'Commandes - Calculs auto'!O19</f>
        <v>0</v>
      </c>
      <c r="P40" s="126">
        <f>Config!$D89*'Commandes - Calculs auto'!P19</f>
        <v>0</v>
      </c>
      <c r="Q40" s="126">
        <f>Config!$D89*'Commandes - Calculs auto'!Q19</f>
        <v>0</v>
      </c>
      <c r="R40" s="126">
        <f>Config!$D89*'Commandes - Calculs auto'!R19</f>
        <v>0</v>
      </c>
      <c r="S40" s="126">
        <f>Config!$D89*'Commandes - Calculs auto'!S19</f>
        <v>0</v>
      </c>
      <c r="T40" s="126">
        <f>Config!$D89*'Commandes - Calculs auto'!T19</f>
        <v>0</v>
      </c>
      <c r="U40" s="126">
        <f>Config!$D89*'Commandes - Calculs auto'!U19</f>
        <v>0</v>
      </c>
      <c r="V40" s="126">
        <f>Config!$D89*'Commandes - Calculs auto'!V19</f>
        <v>0</v>
      </c>
      <c r="W40" s="126">
        <f>Config!$D89*'Commandes - Calculs auto'!W19</f>
        <v>0</v>
      </c>
      <c r="X40" s="126">
        <f>Config!$D89*'Commandes - Calculs auto'!X19</f>
        <v>0</v>
      </c>
      <c r="Y40" s="126">
        <f>Config!$D89*'Commandes - Calculs auto'!Y19</f>
        <v>0</v>
      </c>
      <c r="Z40" s="126">
        <f>Config!$D89*'Commandes - Calculs auto'!Z19</f>
        <v>0</v>
      </c>
      <c r="AA40" s="126">
        <f>Config!$D89*'Commandes - Calculs auto'!AA19</f>
        <v>0</v>
      </c>
      <c r="AB40" s="126">
        <f>Config!$D89*'Commandes - Calculs auto'!AB19</f>
        <v>0</v>
      </c>
      <c r="AC40" s="126">
        <f>Config!$D89*'Commandes - Calculs auto'!AC19</f>
        <v>0</v>
      </c>
      <c r="AD40" s="126">
        <f>Config!$D89*'Commandes - Calculs auto'!AD19</f>
        <v>0</v>
      </c>
      <c r="AE40" s="126">
        <f>Config!$D89*'Commandes - Calculs auto'!AE19</f>
        <v>0</v>
      </c>
      <c r="AF40" s="126">
        <f>Config!$D89*'Commandes - Calculs auto'!AF19</f>
        <v>0</v>
      </c>
      <c r="AG40" s="126">
        <f>Config!$D89*'Commandes - Calculs auto'!AG19</f>
        <v>0</v>
      </c>
      <c r="AH40" s="126">
        <f>Config!$D89*'Commandes - Calculs auto'!AH19</f>
        <v>0</v>
      </c>
      <c r="AI40" s="126">
        <f>Config!$D89*'Commandes - Calculs auto'!AI19</f>
        <v>0</v>
      </c>
      <c r="AJ40" s="126">
        <f>Config!$D89*'Commandes - Calculs auto'!AJ19</f>
        <v>0</v>
      </c>
      <c r="AK40" s="126">
        <f>Config!$D89*'Commandes - Calculs auto'!AK19</f>
        <v>0</v>
      </c>
      <c r="AL40" s="126">
        <f>Config!$D89*'Commandes - Calculs auto'!AL19</f>
        <v>0</v>
      </c>
      <c r="AM40" s="126">
        <f>Config!$D89*'Commandes - Calculs auto'!AM19</f>
        <v>0</v>
      </c>
      <c r="AN40" s="126">
        <f>Config!$D89*'Commandes - Calculs auto'!AN19</f>
        <v>0</v>
      </c>
      <c r="AO40" s="126">
        <f>Config!$D89*'Commandes - Calculs auto'!AO19</f>
        <v>0</v>
      </c>
      <c r="AP40" s="126">
        <f>Config!$D89*'Commandes - Calculs auto'!AP19</f>
        <v>0</v>
      </c>
      <c r="AQ40" s="126">
        <f>Config!$D89*'Commandes - Calculs auto'!AQ19</f>
        <v>0</v>
      </c>
      <c r="AR40" s="126">
        <f>Config!$D89*'Commandes - Calculs auto'!AR19</f>
        <v>0</v>
      </c>
      <c r="AS40" s="126">
        <f>Config!$D89*'Commandes - Calculs auto'!AS19</f>
        <v>0</v>
      </c>
      <c r="AT40" s="126">
        <f>Config!$D89*'Commandes - Calculs auto'!AT19</f>
        <v>0</v>
      </c>
      <c r="AU40" s="126">
        <f>Config!$D89*'Commandes - Calculs auto'!AU19</f>
        <v>0</v>
      </c>
      <c r="AV40" s="126">
        <f>Config!$D89*'Commandes - Calculs auto'!AV19</f>
        <v>0</v>
      </c>
      <c r="AW40" s="126">
        <f>Config!$D89*'Commandes - Calculs auto'!AW19</f>
        <v>0</v>
      </c>
      <c r="AX40" s="126">
        <f>Config!$D89*'Commandes - Calculs auto'!AX19</f>
        <v>0</v>
      </c>
      <c r="AY40" s="126">
        <f>Config!$D89*'Commandes - Calculs auto'!AY19</f>
        <v>0</v>
      </c>
      <c r="AZ40" s="126">
        <f>Config!$D89*'Commandes - Calculs auto'!AZ19</f>
        <v>0</v>
      </c>
      <c r="BA40" s="126">
        <f>Config!$D89*'Commandes - Calculs auto'!BA19</f>
        <v>0</v>
      </c>
      <c r="BB40" s="126">
        <f>Config!$D89*'Commandes - Calculs auto'!BB19</f>
        <v>0</v>
      </c>
      <c r="BC40" s="126">
        <f>Config!$D89*'Commandes - Calculs auto'!BC19</f>
        <v>0</v>
      </c>
      <c r="BD40" s="126">
        <f>Config!$D89*'Commandes - Calculs auto'!BD19</f>
        <v>0</v>
      </c>
      <c r="BE40" s="126">
        <f>Config!$D89*'Commandes - Calculs auto'!BE19</f>
        <v>0</v>
      </c>
      <c r="BF40" s="126">
        <f>Config!$D89*'Commandes - Calculs auto'!BF19</f>
        <v>0</v>
      </c>
      <c r="BG40" s="126">
        <f>Config!$D89*'Commandes - Calculs auto'!BG19</f>
        <v>0</v>
      </c>
      <c r="BH40" s="126">
        <f>Config!$D89*'Commandes - Calculs auto'!BH19</f>
        <v>0</v>
      </c>
      <c r="BI40" s="126">
        <f>Config!$D89*'Commandes - Calculs auto'!BI19</f>
        <v>0</v>
      </c>
      <c r="BJ40" s="126">
        <f>Config!$D89*'Commandes - Calculs auto'!BJ19</f>
        <v>0</v>
      </c>
      <c r="BK40" s="17"/>
    </row>
    <row r="41" ht="15.75" customHeight="1">
      <c r="A41" s="1"/>
      <c r="B41" s="125" t="str">
        <f>Config!$B$25</f>
        <v/>
      </c>
      <c r="C41" s="126">
        <f>Config!$D90*'Commandes - Calculs auto'!C20</f>
        <v>0</v>
      </c>
      <c r="D41" s="126">
        <f>Config!$D90*'Commandes - Calculs auto'!D20</f>
        <v>0</v>
      </c>
      <c r="E41" s="126">
        <f>Config!$D90*'Commandes - Calculs auto'!E20</f>
        <v>0</v>
      </c>
      <c r="F41" s="126">
        <f>Config!$D90*'Commandes - Calculs auto'!F20</f>
        <v>0</v>
      </c>
      <c r="G41" s="126">
        <f>Config!$D90*'Commandes - Calculs auto'!G20</f>
        <v>0</v>
      </c>
      <c r="H41" s="126">
        <f>Config!$D90*'Commandes - Calculs auto'!H20</f>
        <v>0</v>
      </c>
      <c r="I41" s="126">
        <f>Config!$D90*'Commandes - Calculs auto'!I20</f>
        <v>0</v>
      </c>
      <c r="J41" s="126">
        <f>Config!$D90*'Commandes - Calculs auto'!J20</f>
        <v>0</v>
      </c>
      <c r="K41" s="126">
        <f>Config!$D90*'Commandes - Calculs auto'!K20</f>
        <v>0</v>
      </c>
      <c r="L41" s="126">
        <f>Config!$D90*'Commandes - Calculs auto'!L20</f>
        <v>0</v>
      </c>
      <c r="M41" s="126">
        <f>Config!$D90*'Commandes - Calculs auto'!M20</f>
        <v>0</v>
      </c>
      <c r="N41" s="126">
        <f>Config!$D90*'Commandes - Calculs auto'!N20</f>
        <v>0</v>
      </c>
      <c r="O41" s="126">
        <f>Config!$D90*'Commandes - Calculs auto'!O20</f>
        <v>0</v>
      </c>
      <c r="P41" s="126">
        <f>Config!$D90*'Commandes - Calculs auto'!P20</f>
        <v>0</v>
      </c>
      <c r="Q41" s="126">
        <f>Config!$D90*'Commandes - Calculs auto'!Q20</f>
        <v>0</v>
      </c>
      <c r="R41" s="126">
        <f>Config!$D90*'Commandes - Calculs auto'!R20</f>
        <v>0</v>
      </c>
      <c r="S41" s="126">
        <f>Config!$D90*'Commandes - Calculs auto'!S20</f>
        <v>0</v>
      </c>
      <c r="T41" s="126">
        <f>Config!$D90*'Commandes - Calculs auto'!T20</f>
        <v>0</v>
      </c>
      <c r="U41" s="126">
        <f>Config!$D90*'Commandes - Calculs auto'!U20</f>
        <v>0</v>
      </c>
      <c r="V41" s="126">
        <f>Config!$D90*'Commandes - Calculs auto'!V20</f>
        <v>0</v>
      </c>
      <c r="W41" s="126">
        <f>Config!$D90*'Commandes - Calculs auto'!W20</f>
        <v>0</v>
      </c>
      <c r="X41" s="126">
        <f>Config!$D90*'Commandes - Calculs auto'!X20</f>
        <v>0</v>
      </c>
      <c r="Y41" s="126">
        <f>Config!$D90*'Commandes - Calculs auto'!Y20</f>
        <v>0</v>
      </c>
      <c r="Z41" s="126">
        <f>Config!$D90*'Commandes - Calculs auto'!Z20</f>
        <v>0</v>
      </c>
      <c r="AA41" s="126">
        <f>Config!$D90*'Commandes - Calculs auto'!AA20</f>
        <v>0</v>
      </c>
      <c r="AB41" s="126">
        <f>Config!$D90*'Commandes - Calculs auto'!AB20</f>
        <v>0</v>
      </c>
      <c r="AC41" s="126">
        <f>Config!$D90*'Commandes - Calculs auto'!AC20</f>
        <v>0</v>
      </c>
      <c r="AD41" s="126">
        <f>Config!$D90*'Commandes - Calculs auto'!AD20</f>
        <v>0</v>
      </c>
      <c r="AE41" s="126">
        <f>Config!$D90*'Commandes - Calculs auto'!AE20</f>
        <v>0</v>
      </c>
      <c r="AF41" s="126">
        <f>Config!$D90*'Commandes - Calculs auto'!AF20</f>
        <v>0</v>
      </c>
      <c r="AG41" s="126">
        <f>Config!$D90*'Commandes - Calculs auto'!AG20</f>
        <v>0</v>
      </c>
      <c r="AH41" s="126">
        <f>Config!$D90*'Commandes - Calculs auto'!AH20</f>
        <v>0</v>
      </c>
      <c r="AI41" s="126">
        <f>Config!$D90*'Commandes - Calculs auto'!AI20</f>
        <v>0</v>
      </c>
      <c r="AJ41" s="126">
        <f>Config!$D90*'Commandes - Calculs auto'!AJ20</f>
        <v>0</v>
      </c>
      <c r="AK41" s="126">
        <f>Config!$D90*'Commandes - Calculs auto'!AK20</f>
        <v>0</v>
      </c>
      <c r="AL41" s="126">
        <f>Config!$D90*'Commandes - Calculs auto'!AL20</f>
        <v>0</v>
      </c>
      <c r="AM41" s="126">
        <f>Config!$D90*'Commandes - Calculs auto'!AM20</f>
        <v>0</v>
      </c>
      <c r="AN41" s="126">
        <f>Config!$D90*'Commandes - Calculs auto'!AN20</f>
        <v>0</v>
      </c>
      <c r="AO41" s="126">
        <f>Config!$D90*'Commandes - Calculs auto'!AO20</f>
        <v>0</v>
      </c>
      <c r="AP41" s="126">
        <f>Config!$D90*'Commandes - Calculs auto'!AP20</f>
        <v>0</v>
      </c>
      <c r="AQ41" s="126">
        <f>Config!$D90*'Commandes - Calculs auto'!AQ20</f>
        <v>0</v>
      </c>
      <c r="AR41" s="126">
        <f>Config!$D90*'Commandes - Calculs auto'!AR20</f>
        <v>0</v>
      </c>
      <c r="AS41" s="126">
        <f>Config!$D90*'Commandes - Calculs auto'!AS20</f>
        <v>0</v>
      </c>
      <c r="AT41" s="126">
        <f>Config!$D90*'Commandes - Calculs auto'!AT20</f>
        <v>0</v>
      </c>
      <c r="AU41" s="126">
        <f>Config!$D90*'Commandes - Calculs auto'!AU20</f>
        <v>0</v>
      </c>
      <c r="AV41" s="126">
        <f>Config!$D90*'Commandes - Calculs auto'!AV20</f>
        <v>0</v>
      </c>
      <c r="AW41" s="126">
        <f>Config!$D90*'Commandes - Calculs auto'!AW20</f>
        <v>0</v>
      </c>
      <c r="AX41" s="126">
        <f>Config!$D90*'Commandes - Calculs auto'!AX20</f>
        <v>0</v>
      </c>
      <c r="AY41" s="126">
        <f>Config!$D90*'Commandes - Calculs auto'!AY20</f>
        <v>0</v>
      </c>
      <c r="AZ41" s="126">
        <f>Config!$D90*'Commandes - Calculs auto'!AZ20</f>
        <v>0</v>
      </c>
      <c r="BA41" s="126">
        <f>Config!$D90*'Commandes - Calculs auto'!BA20</f>
        <v>0</v>
      </c>
      <c r="BB41" s="126">
        <f>Config!$D90*'Commandes - Calculs auto'!BB20</f>
        <v>0</v>
      </c>
      <c r="BC41" s="126">
        <f>Config!$D90*'Commandes - Calculs auto'!BC20</f>
        <v>0</v>
      </c>
      <c r="BD41" s="126">
        <f>Config!$D90*'Commandes - Calculs auto'!BD20</f>
        <v>0</v>
      </c>
      <c r="BE41" s="126">
        <f>Config!$D90*'Commandes - Calculs auto'!BE20</f>
        <v>0</v>
      </c>
      <c r="BF41" s="126">
        <f>Config!$D90*'Commandes - Calculs auto'!BF20</f>
        <v>0</v>
      </c>
      <c r="BG41" s="126">
        <f>Config!$D90*'Commandes - Calculs auto'!BG20</f>
        <v>0</v>
      </c>
      <c r="BH41" s="126">
        <f>Config!$D90*'Commandes - Calculs auto'!BH20</f>
        <v>0</v>
      </c>
      <c r="BI41" s="126">
        <f>Config!$D90*'Commandes - Calculs auto'!BI20</f>
        <v>0</v>
      </c>
      <c r="BJ41" s="126">
        <f>Config!$D90*'Commandes - Calculs auto'!BJ20</f>
        <v>0</v>
      </c>
      <c r="BK41" s="17"/>
    </row>
    <row r="42" ht="15.75" customHeight="1">
      <c r="A42" s="1"/>
      <c r="B42" s="119"/>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row>
    <row r="43" ht="15.75" customHeight="1">
      <c r="A43" s="1"/>
      <c r="B43" s="123" t="s">
        <v>91</v>
      </c>
      <c r="C43" s="126">
        <f t="shared" ref="C43:BJ43" si="3">SUM(C30:C41)</f>
        <v>0</v>
      </c>
      <c r="D43" s="126">
        <f t="shared" si="3"/>
        <v>0</v>
      </c>
      <c r="E43" s="126">
        <f t="shared" si="3"/>
        <v>340000</v>
      </c>
      <c r="F43" s="126">
        <f t="shared" si="3"/>
        <v>650000</v>
      </c>
      <c r="G43" s="126">
        <f t="shared" si="3"/>
        <v>1225000</v>
      </c>
      <c r="H43" s="126">
        <f t="shared" si="3"/>
        <v>4240000</v>
      </c>
      <c r="I43" s="126">
        <f t="shared" si="3"/>
        <v>5770000</v>
      </c>
      <c r="J43" s="126">
        <f t="shared" si="3"/>
        <v>6803000</v>
      </c>
      <c r="K43" s="126">
        <f t="shared" si="3"/>
        <v>7839300</v>
      </c>
      <c r="L43" s="126">
        <f t="shared" si="3"/>
        <v>7879230</v>
      </c>
      <c r="M43" s="126">
        <f t="shared" si="3"/>
        <v>9423153</v>
      </c>
      <c r="N43" s="126">
        <f t="shared" si="3"/>
        <v>9471468.3</v>
      </c>
      <c r="O43" s="126">
        <f t="shared" si="3"/>
        <v>12744615.13</v>
      </c>
      <c r="P43" s="126">
        <f t="shared" si="3"/>
        <v>13890768.91</v>
      </c>
      <c r="Q43" s="126">
        <f t="shared" si="3"/>
        <v>15573461.14</v>
      </c>
      <c r="R43" s="126">
        <f t="shared" si="3"/>
        <v>16301826.43</v>
      </c>
      <c r="S43" s="126">
        <f t="shared" si="3"/>
        <v>17087283.03</v>
      </c>
      <c r="T43" s="126">
        <f t="shared" si="3"/>
        <v>18444103.79</v>
      </c>
      <c r="U43" s="126">
        <f t="shared" si="3"/>
        <v>19390129.74</v>
      </c>
      <c r="V43" s="126">
        <f t="shared" si="3"/>
        <v>20947662.17</v>
      </c>
      <c r="W43" s="126">
        <f t="shared" si="3"/>
        <v>22644577.72</v>
      </c>
      <c r="X43" s="126">
        <f t="shared" si="3"/>
        <v>24015722.14</v>
      </c>
      <c r="Y43" s="126">
        <f t="shared" si="3"/>
        <v>25604652.68</v>
      </c>
      <c r="Z43" s="126">
        <f t="shared" si="3"/>
        <v>27715815.85</v>
      </c>
      <c r="AA43" s="126">
        <f t="shared" si="3"/>
        <v>31607269.81</v>
      </c>
      <c r="AB43" s="126">
        <f t="shared" si="3"/>
        <v>34234087.27</v>
      </c>
      <c r="AC43" s="126">
        <f t="shared" si="3"/>
        <v>36892609.08</v>
      </c>
      <c r="AD43" s="126">
        <f t="shared" si="3"/>
        <v>40215761.35</v>
      </c>
      <c r="AE43" s="126">
        <f t="shared" si="3"/>
        <v>44369701.69</v>
      </c>
      <c r="AF43" s="126">
        <f t="shared" si="3"/>
        <v>49562127.11</v>
      </c>
      <c r="AG43" s="126">
        <f t="shared" si="3"/>
        <v>56052658.89</v>
      </c>
      <c r="AH43" s="126">
        <f t="shared" si="3"/>
        <v>64165823.62</v>
      </c>
      <c r="AI43" s="126">
        <f t="shared" si="3"/>
        <v>74307279.52</v>
      </c>
      <c r="AJ43" s="126">
        <f t="shared" si="3"/>
        <v>86984099.4</v>
      </c>
      <c r="AK43" s="126">
        <f t="shared" si="3"/>
        <v>102830124.3</v>
      </c>
      <c r="AL43" s="126">
        <f t="shared" si="3"/>
        <v>53600000</v>
      </c>
      <c r="AM43" s="126">
        <f t="shared" si="3"/>
        <v>74600000</v>
      </c>
      <c r="AN43" s="126">
        <f t="shared" si="3"/>
        <v>74600000</v>
      </c>
      <c r="AO43" s="126">
        <f t="shared" si="3"/>
        <v>74600000</v>
      </c>
      <c r="AP43" s="126">
        <f t="shared" si="3"/>
        <v>83600000</v>
      </c>
      <c r="AQ43" s="126">
        <f t="shared" si="3"/>
        <v>83600000</v>
      </c>
      <c r="AR43" s="126">
        <f t="shared" si="3"/>
        <v>83600000</v>
      </c>
      <c r="AS43" s="126">
        <f t="shared" si="3"/>
        <v>104600000</v>
      </c>
      <c r="AT43" s="126">
        <f t="shared" si="3"/>
        <v>104600000</v>
      </c>
      <c r="AU43" s="126">
        <f t="shared" si="3"/>
        <v>104600000</v>
      </c>
      <c r="AV43" s="126">
        <f t="shared" si="3"/>
        <v>113600000</v>
      </c>
      <c r="AW43" s="126">
        <f t="shared" si="3"/>
        <v>113600000</v>
      </c>
      <c r="AX43" s="126">
        <f t="shared" si="3"/>
        <v>113600000</v>
      </c>
      <c r="AY43" s="126">
        <f t="shared" si="3"/>
        <v>153600000</v>
      </c>
      <c r="AZ43" s="126">
        <f t="shared" si="3"/>
        <v>153600000</v>
      </c>
      <c r="BA43" s="126">
        <f t="shared" si="3"/>
        <v>153600000</v>
      </c>
      <c r="BB43" s="126">
        <f t="shared" si="3"/>
        <v>153600000</v>
      </c>
      <c r="BC43" s="126">
        <f t="shared" si="3"/>
        <v>153600000</v>
      </c>
      <c r="BD43" s="126">
        <f t="shared" si="3"/>
        <v>153600000</v>
      </c>
      <c r="BE43" s="126">
        <f t="shared" si="3"/>
        <v>193600000</v>
      </c>
      <c r="BF43" s="126">
        <f t="shared" si="3"/>
        <v>193600000</v>
      </c>
      <c r="BG43" s="126">
        <f t="shared" si="3"/>
        <v>193600000</v>
      </c>
      <c r="BH43" s="126">
        <f t="shared" si="3"/>
        <v>193600000</v>
      </c>
      <c r="BI43" s="126">
        <f t="shared" si="3"/>
        <v>193600000</v>
      </c>
      <c r="BJ43" s="126">
        <f t="shared" si="3"/>
        <v>193600000</v>
      </c>
      <c r="BK43" s="17"/>
    </row>
    <row r="44" ht="15.75" customHeight="1">
      <c r="A44" s="1"/>
      <c r="B44" s="119"/>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row>
    <row r="45" ht="15.75" customHeight="1">
      <c r="A45" s="1"/>
      <c r="B45" s="123" t="s">
        <v>258</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row>
    <row r="46" ht="15.75" customHeight="1">
      <c r="A46" s="1"/>
      <c r="B46" s="119"/>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row>
    <row r="47" ht="15.75" customHeight="1">
      <c r="A47" s="1"/>
      <c r="B47" s="121"/>
      <c r="C47" s="122" t="s">
        <v>77</v>
      </c>
      <c r="D47" s="22"/>
      <c r="E47" s="22"/>
      <c r="F47" s="22"/>
      <c r="G47" s="22"/>
      <c r="H47" s="22"/>
      <c r="I47" s="22"/>
      <c r="J47" s="22"/>
      <c r="K47" s="22"/>
      <c r="L47" s="22"/>
      <c r="M47" s="22"/>
      <c r="N47" s="23"/>
      <c r="O47" s="122" t="s">
        <v>78</v>
      </c>
      <c r="P47" s="22"/>
      <c r="Q47" s="22"/>
      <c r="R47" s="22"/>
      <c r="S47" s="22"/>
      <c r="T47" s="22"/>
      <c r="U47" s="22"/>
      <c r="V47" s="22"/>
      <c r="W47" s="22"/>
      <c r="X47" s="22"/>
      <c r="Y47" s="22"/>
      <c r="Z47" s="23"/>
      <c r="AA47" s="122" t="s">
        <v>79</v>
      </c>
      <c r="AB47" s="22"/>
      <c r="AC47" s="22"/>
      <c r="AD47" s="22"/>
      <c r="AE47" s="22"/>
      <c r="AF47" s="22"/>
      <c r="AG47" s="22"/>
      <c r="AH47" s="22"/>
      <c r="AI47" s="22"/>
      <c r="AJ47" s="22"/>
      <c r="AK47" s="22"/>
      <c r="AL47" s="23"/>
      <c r="AM47" s="122" t="s">
        <v>80</v>
      </c>
      <c r="AN47" s="22"/>
      <c r="AO47" s="22"/>
      <c r="AP47" s="22"/>
      <c r="AQ47" s="22"/>
      <c r="AR47" s="22"/>
      <c r="AS47" s="22"/>
      <c r="AT47" s="22"/>
      <c r="AU47" s="22"/>
      <c r="AV47" s="22"/>
      <c r="AW47" s="22"/>
      <c r="AX47" s="23"/>
      <c r="AY47" s="122" t="s">
        <v>81</v>
      </c>
      <c r="AZ47" s="22"/>
      <c r="BA47" s="22"/>
      <c r="BB47" s="22"/>
      <c r="BC47" s="22"/>
      <c r="BD47" s="22"/>
      <c r="BE47" s="22"/>
      <c r="BF47" s="22"/>
      <c r="BG47" s="22"/>
      <c r="BH47" s="22"/>
      <c r="BI47" s="22"/>
      <c r="BJ47" s="23"/>
      <c r="BK47" s="17"/>
    </row>
    <row r="48" ht="15.75" customHeight="1">
      <c r="A48" s="1"/>
      <c r="B48" s="123" t="s">
        <v>64</v>
      </c>
      <c r="C48" s="124">
        <f>Config!$C$7</f>
        <v>45505</v>
      </c>
      <c r="D48" s="124">
        <f t="shared" ref="D48:BJ48" si="4">DATE(YEAR(C48),MONTH(C48)+1,DAY(C48))</f>
        <v>45536</v>
      </c>
      <c r="E48" s="124">
        <f t="shared" si="4"/>
        <v>45566</v>
      </c>
      <c r="F48" s="124">
        <f t="shared" si="4"/>
        <v>45597</v>
      </c>
      <c r="G48" s="124">
        <f t="shared" si="4"/>
        <v>45627</v>
      </c>
      <c r="H48" s="124">
        <f t="shared" si="4"/>
        <v>45658</v>
      </c>
      <c r="I48" s="124">
        <f t="shared" si="4"/>
        <v>45689</v>
      </c>
      <c r="J48" s="124">
        <f t="shared" si="4"/>
        <v>45717</v>
      </c>
      <c r="K48" s="124">
        <f t="shared" si="4"/>
        <v>45748</v>
      </c>
      <c r="L48" s="124">
        <f t="shared" si="4"/>
        <v>45778</v>
      </c>
      <c r="M48" s="124">
        <f t="shared" si="4"/>
        <v>45809</v>
      </c>
      <c r="N48" s="124">
        <f t="shared" si="4"/>
        <v>45839</v>
      </c>
      <c r="O48" s="124">
        <f t="shared" si="4"/>
        <v>45870</v>
      </c>
      <c r="P48" s="124">
        <f t="shared" si="4"/>
        <v>45901</v>
      </c>
      <c r="Q48" s="124">
        <f t="shared" si="4"/>
        <v>45931</v>
      </c>
      <c r="R48" s="124">
        <f t="shared" si="4"/>
        <v>45962</v>
      </c>
      <c r="S48" s="124">
        <f t="shared" si="4"/>
        <v>45992</v>
      </c>
      <c r="T48" s="124">
        <f t="shared" si="4"/>
        <v>46023</v>
      </c>
      <c r="U48" s="124">
        <f t="shared" si="4"/>
        <v>46054</v>
      </c>
      <c r="V48" s="124">
        <f t="shared" si="4"/>
        <v>46082</v>
      </c>
      <c r="W48" s="124">
        <f t="shared" si="4"/>
        <v>46113</v>
      </c>
      <c r="X48" s="124">
        <f t="shared" si="4"/>
        <v>46143</v>
      </c>
      <c r="Y48" s="124">
        <f t="shared" si="4"/>
        <v>46174</v>
      </c>
      <c r="Z48" s="124">
        <f t="shared" si="4"/>
        <v>46204</v>
      </c>
      <c r="AA48" s="124">
        <f t="shared" si="4"/>
        <v>46235</v>
      </c>
      <c r="AB48" s="124">
        <f t="shared" si="4"/>
        <v>46266</v>
      </c>
      <c r="AC48" s="124">
        <f t="shared" si="4"/>
        <v>46296</v>
      </c>
      <c r="AD48" s="124">
        <f t="shared" si="4"/>
        <v>46327</v>
      </c>
      <c r="AE48" s="124">
        <f t="shared" si="4"/>
        <v>46357</v>
      </c>
      <c r="AF48" s="124">
        <f t="shared" si="4"/>
        <v>46388</v>
      </c>
      <c r="AG48" s="124">
        <f t="shared" si="4"/>
        <v>46419</v>
      </c>
      <c r="AH48" s="124">
        <f t="shared" si="4"/>
        <v>46447</v>
      </c>
      <c r="AI48" s="124">
        <f t="shared" si="4"/>
        <v>46478</v>
      </c>
      <c r="AJ48" s="124">
        <f t="shared" si="4"/>
        <v>46508</v>
      </c>
      <c r="AK48" s="124">
        <f t="shared" si="4"/>
        <v>46539</v>
      </c>
      <c r="AL48" s="124">
        <f t="shared" si="4"/>
        <v>46569</v>
      </c>
      <c r="AM48" s="124">
        <f t="shared" si="4"/>
        <v>46600</v>
      </c>
      <c r="AN48" s="124">
        <f t="shared" si="4"/>
        <v>46631</v>
      </c>
      <c r="AO48" s="124">
        <f t="shared" si="4"/>
        <v>46661</v>
      </c>
      <c r="AP48" s="124">
        <f t="shared" si="4"/>
        <v>46692</v>
      </c>
      <c r="AQ48" s="124">
        <f t="shared" si="4"/>
        <v>46722</v>
      </c>
      <c r="AR48" s="124">
        <f t="shared" si="4"/>
        <v>46753</v>
      </c>
      <c r="AS48" s="124">
        <f t="shared" si="4"/>
        <v>46784</v>
      </c>
      <c r="AT48" s="124">
        <f t="shared" si="4"/>
        <v>46813</v>
      </c>
      <c r="AU48" s="124">
        <f t="shared" si="4"/>
        <v>46844</v>
      </c>
      <c r="AV48" s="124">
        <f t="shared" si="4"/>
        <v>46874</v>
      </c>
      <c r="AW48" s="124">
        <f t="shared" si="4"/>
        <v>46905</v>
      </c>
      <c r="AX48" s="124">
        <f t="shared" si="4"/>
        <v>46935</v>
      </c>
      <c r="AY48" s="124">
        <f t="shared" si="4"/>
        <v>46966</v>
      </c>
      <c r="AZ48" s="124">
        <f t="shared" si="4"/>
        <v>46997</v>
      </c>
      <c r="BA48" s="124">
        <f t="shared" si="4"/>
        <v>47027</v>
      </c>
      <c r="BB48" s="124">
        <f t="shared" si="4"/>
        <v>47058</v>
      </c>
      <c r="BC48" s="124">
        <f t="shared" si="4"/>
        <v>47088</v>
      </c>
      <c r="BD48" s="124">
        <f t="shared" si="4"/>
        <v>47119</v>
      </c>
      <c r="BE48" s="124">
        <f t="shared" si="4"/>
        <v>47150</v>
      </c>
      <c r="BF48" s="124">
        <f t="shared" si="4"/>
        <v>47178</v>
      </c>
      <c r="BG48" s="124">
        <f t="shared" si="4"/>
        <v>47209</v>
      </c>
      <c r="BH48" s="124">
        <f t="shared" si="4"/>
        <v>47239</v>
      </c>
      <c r="BI48" s="124">
        <f t="shared" si="4"/>
        <v>47270</v>
      </c>
      <c r="BJ48" s="124">
        <f t="shared" si="4"/>
        <v>47300</v>
      </c>
      <c r="BK48" s="17"/>
    </row>
    <row r="49" ht="15.75" customHeight="1">
      <c r="A49" s="1"/>
      <c r="B49" s="125" t="str">
        <f>Config!$B$14</f>
        <v> Abonnement Basique</v>
      </c>
      <c r="C49" s="241">
        <f t="shared" ref="C49:BJ49" si="5">C11-C30</f>
        <v>0</v>
      </c>
      <c r="D49" s="241">
        <f t="shared" si="5"/>
        <v>0</v>
      </c>
      <c r="E49" s="241">
        <f t="shared" si="5"/>
        <v>0</v>
      </c>
      <c r="F49" s="241">
        <f t="shared" si="5"/>
        <v>0</v>
      </c>
      <c r="G49" s="241">
        <f t="shared" si="5"/>
        <v>0</v>
      </c>
      <c r="H49" s="241">
        <f t="shared" si="5"/>
        <v>0</v>
      </c>
      <c r="I49" s="241">
        <f t="shared" si="5"/>
        <v>0</v>
      </c>
      <c r="J49" s="241">
        <f t="shared" si="5"/>
        <v>0</v>
      </c>
      <c r="K49" s="241">
        <f t="shared" si="5"/>
        <v>0</v>
      </c>
      <c r="L49" s="241">
        <f t="shared" si="5"/>
        <v>0</v>
      </c>
      <c r="M49" s="241">
        <f t="shared" si="5"/>
        <v>0</v>
      </c>
      <c r="N49" s="241">
        <f t="shared" si="5"/>
        <v>0</v>
      </c>
      <c r="O49" s="241">
        <f t="shared" si="5"/>
        <v>0</v>
      </c>
      <c r="P49" s="241">
        <f t="shared" si="5"/>
        <v>0</v>
      </c>
      <c r="Q49" s="241">
        <f t="shared" si="5"/>
        <v>0</v>
      </c>
      <c r="R49" s="241">
        <f t="shared" si="5"/>
        <v>0</v>
      </c>
      <c r="S49" s="241">
        <f t="shared" si="5"/>
        <v>0</v>
      </c>
      <c r="T49" s="241">
        <f t="shared" si="5"/>
        <v>0</v>
      </c>
      <c r="U49" s="241">
        <f t="shared" si="5"/>
        <v>0</v>
      </c>
      <c r="V49" s="241">
        <f t="shared" si="5"/>
        <v>0</v>
      </c>
      <c r="W49" s="241">
        <f t="shared" si="5"/>
        <v>0</v>
      </c>
      <c r="X49" s="241">
        <f t="shared" si="5"/>
        <v>0</v>
      </c>
      <c r="Y49" s="241">
        <f t="shared" si="5"/>
        <v>0</v>
      </c>
      <c r="Z49" s="241">
        <f t="shared" si="5"/>
        <v>0</v>
      </c>
      <c r="AA49" s="241">
        <f t="shared" si="5"/>
        <v>0</v>
      </c>
      <c r="AB49" s="241">
        <f t="shared" si="5"/>
        <v>0</v>
      </c>
      <c r="AC49" s="241">
        <f t="shared" si="5"/>
        <v>0</v>
      </c>
      <c r="AD49" s="241">
        <f t="shared" si="5"/>
        <v>0</v>
      </c>
      <c r="AE49" s="241">
        <f t="shared" si="5"/>
        <v>0</v>
      </c>
      <c r="AF49" s="241">
        <f t="shared" si="5"/>
        <v>0</v>
      </c>
      <c r="AG49" s="241">
        <f t="shared" si="5"/>
        <v>0</v>
      </c>
      <c r="AH49" s="241">
        <f t="shared" si="5"/>
        <v>0</v>
      </c>
      <c r="AI49" s="241">
        <f t="shared" si="5"/>
        <v>0</v>
      </c>
      <c r="AJ49" s="241">
        <f t="shared" si="5"/>
        <v>0</v>
      </c>
      <c r="AK49" s="241">
        <f t="shared" si="5"/>
        <v>0</v>
      </c>
      <c r="AL49" s="241">
        <f t="shared" si="5"/>
        <v>0</v>
      </c>
      <c r="AM49" s="241">
        <f t="shared" si="5"/>
        <v>0</v>
      </c>
      <c r="AN49" s="241">
        <f t="shared" si="5"/>
        <v>0</v>
      </c>
      <c r="AO49" s="241">
        <f t="shared" si="5"/>
        <v>0</v>
      </c>
      <c r="AP49" s="241">
        <f t="shared" si="5"/>
        <v>0</v>
      </c>
      <c r="AQ49" s="241">
        <f t="shared" si="5"/>
        <v>0</v>
      </c>
      <c r="AR49" s="241">
        <f t="shared" si="5"/>
        <v>0</v>
      </c>
      <c r="AS49" s="241">
        <f t="shared" si="5"/>
        <v>0</v>
      </c>
      <c r="AT49" s="241">
        <f t="shared" si="5"/>
        <v>0</v>
      </c>
      <c r="AU49" s="241">
        <f t="shared" si="5"/>
        <v>0</v>
      </c>
      <c r="AV49" s="241">
        <f t="shared" si="5"/>
        <v>0</v>
      </c>
      <c r="AW49" s="241">
        <f t="shared" si="5"/>
        <v>0</v>
      </c>
      <c r="AX49" s="241">
        <f t="shared" si="5"/>
        <v>0</v>
      </c>
      <c r="AY49" s="241">
        <f t="shared" si="5"/>
        <v>0</v>
      </c>
      <c r="AZ49" s="241">
        <f t="shared" si="5"/>
        <v>0</v>
      </c>
      <c r="BA49" s="241">
        <f t="shared" si="5"/>
        <v>0</v>
      </c>
      <c r="BB49" s="241">
        <f t="shared" si="5"/>
        <v>0</v>
      </c>
      <c r="BC49" s="241">
        <f t="shared" si="5"/>
        <v>0</v>
      </c>
      <c r="BD49" s="241">
        <f t="shared" si="5"/>
        <v>0</v>
      </c>
      <c r="BE49" s="241">
        <f t="shared" si="5"/>
        <v>0</v>
      </c>
      <c r="BF49" s="241">
        <f t="shared" si="5"/>
        <v>0</v>
      </c>
      <c r="BG49" s="241">
        <f t="shared" si="5"/>
        <v>0</v>
      </c>
      <c r="BH49" s="241">
        <f t="shared" si="5"/>
        <v>0</v>
      </c>
      <c r="BI49" s="241">
        <f t="shared" si="5"/>
        <v>0</v>
      </c>
      <c r="BJ49" s="241">
        <f t="shared" si="5"/>
        <v>0</v>
      </c>
      <c r="BK49" s="17"/>
    </row>
    <row r="50" ht="15.75" customHeight="1">
      <c r="A50" s="1"/>
      <c r="B50" s="125" t="str">
        <f>Config!$B$15</f>
        <v>Abonnement Premium</v>
      </c>
      <c r="C50" s="241">
        <f t="shared" ref="C50:BJ50" si="6">C12-C31</f>
        <v>0</v>
      </c>
      <c r="D50" s="241">
        <f t="shared" si="6"/>
        <v>0</v>
      </c>
      <c r="E50" s="241">
        <f t="shared" si="6"/>
        <v>0</v>
      </c>
      <c r="F50" s="241">
        <f t="shared" si="6"/>
        <v>0</v>
      </c>
      <c r="G50" s="241">
        <f t="shared" si="6"/>
        <v>0</v>
      </c>
      <c r="H50" s="241">
        <f t="shared" si="6"/>
        <v>0</v>
      </c>
      <c r="I50" s="241">
        <f t="shared" si="6"/>
        <v>0</v>
      </c>
      <c r="J50" s="241">
        <f t="shared" si="6"/>
        <v>0</v>
      </c>
      <c r="K50" s="241">
        <f t="shared" si="6"/>
        <v>0</v>
      </c>
      <c r="L50" s="241">
        <f t="shared" si="6"/>
        <v>0</v>
      </c>
      <c r="M50" s="241">
        <f t="shared" si="6"/>
        <v>0</v>
      </c>
      <c r="N50" s="241">
        <f t="shared" si="6"/>
        <v>0</v>
      </c>
      <c r="O50" s="241">
        <f t="shared" si="6"/>
        <v>0</v>
      </c>
      <c r="P50" s="241">
        <f t="shared" si="6"/>
        <v>0</v>
      </c>
      <c r="Q50" s="241">
        <f t="shared" si="6"/>
        <v>0</v>
      </c>
      <c r="R50" s="241">
        <f t="shared" si="6"/>
        <v>0</v>
      </c>
      <c r="S50" s="241">
        <f t="shared" si="6"/>
        <v>0</v>
      </c>
      <c r="T50" s="241">
        <f t="shared" si="6"/>
        <v>0</v>
      </c>
      <c r="U50" s="241">
        <f t="shared" si="6"/>
        <v>0</v>
      </c>
      <c r="V50" s="241">
        <f t="shared" si="6"/>
        <v>0</v>
      </c>
      <c r="W50" s="241">
        <f t="shared" si="6"/>
        <v>0</v>
      </c>
      <c r="X50" s="241">
        <f t="shared" si="6"/>
        <v>0</v>
      </c>
      <c r="Y50" s="241">
        <f t="shared" si="6"/>
        <v>0</v>
      </c>
      <c r="Z50" s="241">
        <f t="shared" si="6"/>
        <v>0</v>
      </c>
      <c r="AA50" s="241">
        <f t="shared" si="6"/>
        <v>0</v>
      </c>
      <c r="AB50" s="241">
        <f t="shared" si="6"/>
        <v>0</v>
      </c>
      <c r="AC50" s="241">
        <f t="shared" si="6"/>
        <v>0</v>
      </c>
      <c r="AD50" s="241">
        <f t="shared" si="6"/>
        <v>0</v>
      </c>
      <c r="AE50" s="241">
        <f t="shared" si="6"/>
        <v>0</v>
      </c>
      <c r="AF50" s="241">
        <f t="shared" si="6"/>
        <v>0</v>
      </c>
      <c r="AG50" s="241">
        <f t="shared" si="6"/>
        <v>0</v>
      </c>
      <c r="AH50" s="241">
        <f t="shared" si="6"/>
        <v>0</v>
      </c>
      <c r="AI50" s="241">
        <f t="shared" si="6"/>
        <v>0</v>
      </c>
      <c r="AJ50" s="241">
        <f t="shared" si="6"/>
        <v>0</v>
      </c>
      <c r="AK50" s="241">
        <f t="shared" si="6"/>
        <v>0</v>
      </c>
      <c r="AL50" s="241">
        <f t="shared" si="6"/>
        <v>0</v>
      </c>
      <c r="AM50" s="241">
        <f t="shared" si="6"/>
        <v>0</v>
      </c>
      <c r="AN50" s="241">
        <f t="shared" si="6"/>
        <v>0</v>
      </c>
      <c r="AO50" s="241">
        <f t="shared" si="6"/>
        <v>0</v>
      </c>
      <c r="AP50" s="241">
        <f t="shared" si="6"/>
        <v>0</v>
      </c>
      <c r="AQ50" s="241">
        <f t="shared" si="6"/>
        <v>0</v>
      </c>
      <c r="AR50" s="241">
        <f t="shared" si="6"/>
        <v>0</v>
      </c>
      <c r="AS50" s="241">
        <f t="shared" si="6"/>
        <v>0</v>
      </c>
      <c r="AT50" s="241">
        <f t="shared" si="6"/>
        <v>0</v>
      </c>
      <c r="AU50" s="241">
        <f t="shared" si="6"/>
        <v>0</v>
      </c>
      <c r="AV50" s="241">
        <f t="shared" si="6"/>
        <v>0</v>
      </c>
      <c r="AW50" s="241">
        <f t="shared" si="6"/>
        <v>0</v>
      </c>
      <c r="AX50" s="241">
        <f t="shared" si="6"/>
        <v>0</v>
      </c>
      <c r="AY50" s="241">
        <f t="shared" si="6"/>
        <v>0</v>
      </c>
      <c r="AZ50" s="241">
        <f t="shared" si="6"/>
        <v>0</v>
      </c>
      <c r="BA50" s="241">
        <f t="shared" si="6"/>
        <v>0</v>
      </c>
      <c r="BB50" s="241">
        <f t="shared" si="6"/>
        <v>0</v>
      </c>
      <c r="BC50" s="241">
        <f t="shared" si="6"/>
        <v>0</v>
      </c>
      <c r="BD50" s="241">
        <f t="shared" si="6"/>
        <v>0</v>
      </c>
      <c r="BE50" s="241">
        <f t="shared" si="6"/>
        <v>0</v>
      </c>
      <c r="BF50" s="241">
        <f t="shared" si="6"/>
        <v>0</v>
      </c>
      <c r="BG50" s="241">
        <f t="shared" si="6"/>
        <v>0</v>
      </c>
      <c r="BH50" s="241">
        <f t="shared" si="6"/>
        <v>0</v>
      </c>
      <c r="BI50" s="241">
        <f t="shared" si="6"/>
        <v>0</v>
      </c>
      <c r="BJ50" s="241">
        <f t="shared" si="6"/>
        <v>0</v>
      </c>
      <c r="BK50" s="17"/>
    </row>
    <row r="51" ht="15.75" customHeight="1">
      <c r="A51" s="1"/>
      <c r="B51" s="125" t="str">
        <f>Config!$B$16</f>
        <v>Conseil Personnalisé</v>
      </c>
      <c r="C51" s="241">
        <f t="shared" ref="C51:BJ51" si="7">C13-C32</f>
        <v>0</v>
      </c>
      <c r="D51" s="241">
        <f t="shared" si="7"/>
        <v>0</v>
      </c>
      <c r="E51" s="241">
        <f t="shared" si="7"/>
        <v>0</v>
      </c>
      <c r="F51" s="241">
        <f t="shared" si="7"/>
        <v>0</v>
      </c>
      <c r="G51" s="241">
        <f t="shared" si="7"/>
        <v>0</v>
      </c>
      <c r="H51" s="241">
        <f t="shared" si="7"/>
        <v>0</v>
      </c>
      <c r="I51" s="241">
        <f t="shared" si="7"/>
        <v>0</v>
      </c>
      <c r="J51" s="241">
        <f t="shared" si="7"/>
        <v>0</v>
      </c>
      <c r="K51" s="241">
        <f t="shared" si="7"/>
        <v>0</v>
      </c>
      <c r="L51" s="241">
        <f t="shared" si="7"/>
        <v>0</v>
      </c>
      <c r="M51" s="241">
        <f t="shared" si="7"/>
        <v>0</v>
      </c>
      <c r="N51" s="241">
        <f t="shared" si="7"/>
        <v>0</v>
      </c>
      <c r="O51" s="241">
        <f t="shared" si="7"/>
        <v>0</v>
      </c>
      <c r="P51" s="241">
        <f t="shared" si="7"/>
        <v>0</v>
      </c>
      <c r="Q51" s="241">
        <f t="shared" si="7"/>
        <v>0</v>
      </c>
      <c r="R51" s="241">
        <f t="shared" si="7"/>
        <v>0</v>
      </c>
      <c r="S51" s="241">
        <f t="shared" si="7"/>
        <v>0</v>
      </c>
      <c r="T51" s="241">
        <f t="shared" si="7"/>
        <v>0</v>
      </c>
      <c r="U51" s="241">
        <f t="shared" si="7"/>
        <v>0</v>
      </c>
      <c r="V51" s="241">
        <f t="shared" si="7"/>
        <v>0</v>
      </c>
      <c r="W51" s="241">
        <f t="shared" si="7"/>
        <v>0</v>
      </c>
      <c r="X51" s="241">
        <f t="shared" si="7"/>
        <v>0</v>
      </c>
      <c r="Y51" s="241">
        <f t="shared" si="7"/>
        <v>0</v>
      </c>
      <c r="Z51" s="241">
        <f t="shared" si="7"/>
        <v>0</v>
      </c>
      <c r="AA51" s="241">
        <f t="shared" si="7"/>
        <v>0</v>
      </c>
      <c r="AB51" s="241">
        <f t="shared" si="7"/>
        <v>0</v>
      </c>
      <c r="AC51" s="241">
        <f t="shared" si="7"/>
        <v>0</v>
      </c>
      <c r="AD51" s="241">
        <f t="shared" si="7"/>
        <v>0</v>
      </c>
      <c r="AE51" s="241">
        <f t="shared" si="7"/>
        <v>0</v>
      </c>
      <c r="AF51" s="241">
        <f t="shared" si="7"/>
        <v>0</v>
      </c>
      <c r="AG51" s="241">
        <f t="shared" si="7"/>
        <v>0</v>
      </c>
      <c r="AH51" s="241">
        <f t="shared" si="7"/>
        <v>0</v>
      </c>
      <c r="AI51" s="241">
        <f t="shared" si="7"/>
        <v>0</v>
      </c>
      <c r="AJ51" s="241">
        <f t="shared" si="7"/>
        <v>0</v>
      </c>
      <c r="AK51" s="241">
        <f t="shared" si="7"/>
        <v>0</v>
      </c>
      <c r="AL51" s="241">
        <f t="shared" si="7"/>
        <v>0</v>
      </c>
      <c r="AM51" s="241">
        <f t="shared" si="7"/>
        <v>0</v>
      </c>
      <c r="AN51" s="241">
        <f t="shared" si="7"/>
        <v>0</v>
      </c>
      <c r="AO51" s="241">
        <f t="shared" si="7"/>
        <v>0</v>
      </c>
      <c r="AP51" s="241">
        <f t="shared" si="7"/>
        <v>0</v>
      </c>
      <c r="AQ51" s="241">
        <f t="shared" si="7"/>
        <v>0</v>
      </c>
      <c r="AR51" s="241">
        <f t="shared" si="7"/>
        <v>0</v>
      </c>
      <c r="AS51" s="241">
        <f t="shared" si="7"/>
        <v>0</v>
      </c>
      <c r="AT51" s="241">
        <f t="shared" si="7"/>
        <v>0</v>
      </c>
      <c r="AU51" s="241">
        <f t="shared" si="7"/>
        <v>0</v>
      </c>
      <c r="AV51" s="241">
        <f t="shared" si="7"/>
        <v>0</v>
      </c>
      <c r="AW51" s="241">
        <f t="shared" si="7"/>
        <v>0</v>
      </c>
      <c r="AX51" s="241">
        <f t="shared" si="7"/>
        <v>0</v>
      </c>
      <c r="AY51" s="241">
        <f t="shared" si="7"/>
        <v>0</v>
      </c>
      <c r="AZ51" s="241">
        <f t="shared" si="7"/>
        <v>0</v>
      </c>
      <c r="BA51" s="241">
        <f t="shared" si="7"/>
        <v>0</v>
      </c>
      <c r="BB51" s="241">
        <f t="shared" si="7"/>
        <v>0</v>
      </c>
      <c r="BC51" s="241">
        <f t="shared" si="7"/>
        <v>0</v>
      </c>
      <c r="BD51" s="241">
        <f t="shared" si="7"/>
        <v>0</v>
      </c>
      <c r="BE51" s="241">
        <f t="shared" si="7"/>
        <v>0</v>
      </c>
      <c r="BF51" s="241">
        <f t="shared" si="7"/>
        <v>0</v>
      </c>
      <c r="BG51" s="241">
        <f t="shared" si="7"/>
        <v>0</v>
      </c>
      <c r="BH51" s="241">
        <f t="shared" si="7"/>
        <v>0</v>
      </c>
      <c r="BI51" s="241">
        <f t="shared" si="7"/>
        <v>0</v>
      </c>
      <c r="BJ51" s="241">
        <f t="shared" si="7"/>
        <v>0</v>
      </c>
      <c r="BK51" s="17"/>
    </row>
    <row r="52" ht="15.75" customHeight="1">
      <c r="A52" s="1"/>
      <c r="B52" s="125" t="str">
        <f>Config!$B$17</f>
        <v>Plateforme de Marché en Ligne</v>
      </c>
      <c r="C52" s="241">
        <f t="shared" ref="C52:BJ52" si="8">C14-C33</f>
        <v>0</v>
      </c>
      <c r="D52" s="241">
        <f t="shared" si="8"/>
        <v>0</v>
      </c>
      <c r="E52" s="241">
        <f t="shared" si="8"/>
        <v>0</v>
      </c>
      <c r="F52" s="241">
        <f t="shared" si="8"/>
        <v>0</v>
      </c>
      <c r="G52" s="241">
        <f t="shared" si="8"/>
        <v>0</v>
      </c>
      <c r="H52" s="241">
        <f t="shared" si="8"/>
        <v>0</v>
      </c>
      <c r="I52" s="241">
        <f t="shared" si="8"/>
        <v>0</v>
      </c>
      <c r="J52" s="241">
        <f t="shared" si="8"/>
        <v>0</v>
      </c>
      <c r="K52" s="241">
        <f t="shared" si="8"/>
        <v>0</v>
      </c>
      <c r="L52" s="241">
        <f t="shared" si="8"/>
        <v>0</v>
      </c>
      <c r="M52" s="241">
        <f t="shared" si="8"/>
        <v>0</v>
      </c>
      <c r="N52" s="241">
        <f t="shared" si="8"/>
        <v>0</v>
      </c>
      <c r="O52" s="241">
        <f t="shared" si="8"/>
        <v>0</v>
      </c>
      <c r="P52" s="241">
        <f t="shared" si="8"/>
        <v>0</v>
      </c>
      <c r="Q52" s="241">
        <f t="shared" si="8"/>
        <v>0</v>
      </c>
      <c r="R52" s="241">
        <f t="shared" si="8"/>
        <v>0</v>
      </c>
      <c r="S52" s="241">
        <f t="shared" si="8"/>
        <v>0</v>
      </c>
      <c r="T52" s="241">
        <f t="shared" si="8"/>
        <v>0</v>
      </c>
      <c r="U52" s="241">
        <f t="shared" si="8"/>
        <v>0</v>
      </c>
      <c r="V52" s="241">
        <f t="shared" si="8"/>
        <v>0</v>
      </c>
      <c r="W52" s="241">
        <f t="shared" si="8"/>
        <v>0</v>
      </c>
      <c r="X52" s="241">
        <f t="shared" si="8"/>
        <v>0</v>
      </c>
      <c r="Y52" s="241">
        <f t="shared" si="8"/>
        <v>0</v>
      </c>
      <c r="Z52" s="241">
        <f t="shared" si="8"/>
        <v>0</v>
      </c>
      <c r="AA52" s="241">
        <f t="shared" si="8"/>
        <v>0</v>
      </c>
      <c r="AB52" s="241">
        <f t="shared" si="8"/>
        <v>0</v>
      </c>
      <c r="AC52" s="241">
        <f t="shared" si="8"/>
        <v>0</v>
      </c>
      <c r="AD52" s="241">
        <f t="shared" si="8"/>
        <v>0</v>
      </c>
      <c r="AE52" s="241">
        <f t="shared" si="8"/>
        <v>0</v>
      </c>
      <c r="AF52" s="241">
        <f t="shared" si="8"/>
        <v>0</v>
      </c>
      <c r="AG52" s="241">
        <f t="shared" si="8"/>
        <v>0</v>
      </c>
      <c r="AH52" s="241">
        <f t="shared" si="8"/>
        <v>0</v>
      </c>
      <c r="AI52" s="241">
        <f t="shared" si="8"/>
        <v>0</v>
      </c>
      <c r="AJ52" s="241">
        <f t="shared" si="8"/>
        <v>0</v>
      </c>
      <c r="AK52" s="241">
        <f t="shared" si="8"/>
        <v>0</v>
      </c>
      <c r="AL52" s="241">
        <f t="shared" si="8"/>
        <v>0</v>
      </c>
      <c r="AM52" s="241">
        <f t="shared" si="8"/>
        <v>0</v>
      </c>
      <c r="AN52" s="241">
        <f t="shared" si="8"/>
        <v>0</v>
      </c>
      <c r="AO52" s="241">
        <f t="shared" si="8"/>
        <v>0</v>
      </c>
      <c r="AP52" s="241">
        <f t="shared" si="8"/>
        <v>0</v>
      </c>
      <c r="AQ52" s="241">
        <f t="shared" si="8"/>
        <v>0</v>
      </c>
      <c r="AR52" s="241">
        <f t="shared" si="8"/>
        <v>0</v>
      </c>
      <c r="AS52" s="241">
        <f t="shared" si="8"/>
        <v>0</v>
      </c>
      <c r="AT52" s="241">
        <f t="shared" si="8"/>
        <v>0</v>
      </c>
      <c r="AU52" s="241">
        <f t="shared" si="8"/>
        <v>0</v>
      </c>
      <c r="AV52" s="241">
        <f t="shared" si="8"/>
        <v>0</v>
      </c>
      <c r="AW52" s="241">
        <f t="shared" si="8"/>
        <v>0</v>
      </c>
      <c r="AX52" s="241">
        <f t="shared" si="8"/>
        <v>0</v>
      </c>
      <c r="AY52" s="241">
        <f t="shared" si="8"/>
        <v>0</v>
      </c>
      <c r="AZ52" s="241">
        <f t="shared" si="8"/>
        <v>0</v>
      </c>
      <c r="BA52" s="241">
        <f t="shared" si="8"/>
        <v>0</v>
      </c>
      <c r="BB52" s="241">
        <f t="shared" si="8"/>
        <v>0</v>
      </c>
      <c r="BC52" s="241">
        <f t="shared" si="8"/>
        <v>0</v>
      </c>
      <c r="BD52" s="241">
        <f t="shared" si="8"/>
        <v>0</v>
      </c>
      <c r="BE52" s="241">
        <f t="shared" si="8"/>
        <v>0</v>
      </c>
      <c r="BF52" s="241">
        <f t="shared" si="8"/>
        <v>0</v>
      </c>
      <c r="BG52" s="241">
        <f t="shared" si="8"/>
        <v>0</v>
      </c>
      <c r="BH52" s="241">
        <f t="shared" si="8"/>
        <v>0</v>
      </c>
      <c r="BI52" s="241">
        <f t="shared" si="8"/>
        <v>0</v>
      </c>
      <c r="BJ52" s="241">
        <f t="shared" si="8"/>
        <v>0</v>
      </c>
      <c r="BK52" s="17"/>
    </row>
    <row r="53" ht="15.75" customHeight="1">
      <c r="A53" s="1"/>
      <c r="B53" s="125" t="str">
        <f>Config!$B$18</f>
        <v>Formations et Ateliers</v>
      </c>
      <c r="C53" s="241">
        <f t="shared" ref="C53:BJ53" si="9">C15-C34</f>
        <v>0</v>
      </c>
      <c r="D53" s="241">
        <f t="shared" si="9"/>
        <v>0</v>
      </c>
      <c r="E53" s="241">
        <f t="shared" si="9"/>
        <v>0</v>
      </c>
      <c r="F53" s="241">
        <f t="shared" si="9"/>
        <v>0</v>
      </c>
      <c r="G53" s="241">
        <f t="shared" si="9"/>
        <v>0</v>
      </c>
      <c r="H53" s="241">
        <f t="shared" si="9"/>
        <v>0</v>
      </c>
      <c r="I53" s="241">
        <f t="shared" si="9"/>
        <v>0</v>
      </c>
      <c r="J53" s="241">
        <f t="shared" si="9"/>
        <v>0</v>
      </c>
      <c r="K53" s="241">
        <f t="shared" si="9"/>
        <v>0</v>
      </c>
      <c r="L53" s="241">
        <f t="shared" si="9"/>
        <v>0</v>
      </c>
      <c r="M53" s="241">
        <f t="shared" si="9"/>
        <v>0</v>
      </c>
      <c r="N53" s="241">
        <f t="shared" si="9"/>
        <v>0</v>
      </c>
      <c r="O53" s="241">
        <f t="shared" si="9"/>
        <v>0</v>
      </c>
      <c r="P53" s="241">
        <f t="shared" si="9"/>
        <v>0</v>
      </c>
      <c r="Q53" s="241">
        <f t="shared" si="9"/>
        <v>0</v>
      </c>
      <c r="R53" s="241">
        <f t="shared" si="9"/>
        <v>0</v>
      </c>
      <c r="S53" s="241">
        <f t="shared" si="9"/>
        <v>0</v>
      </c>
      <c r="T53" s="241">
        <f t="shared" si="9"/>
        <v>0</v>
      </c>
      <c r="U53" s="241">
        <f t="shared" si="9"/>
        <v>0</v>
      </c>
      <c r="V53" s="241">
        <f t="shared" si="9"/>
        <v>0</v>
      </c>
      <c r="W53" s="241">
        <f t="shared" si="9"/>
        <v>0</v>
      </c>
      <c r="X53" s="241">
        <f t="shared" si="9"/>
        <v>0</v>
      </c>
      <c r="Y53" s="241">
        <f t="shared" si="9"/>
        <v>0</v>
      </c>
      <c r="Z53" s="241">
        <f t="shared" si="9"/>
        <v>0</v>
      </c>
      <c r="AA53" s="241">
        <f t="shared" si="9"/>
        <v>0</v>
      </c>
      <c r="AB53" s="241">
        <f t="shared" si="9"/>
        <v>0</v>
      </c>
      <c r="AC53" s="241">
        <f t="shared" si="9"/>
        <v>0</v>
      </c>
      <c r="AD53" s="241">
        <f t="shared" si="9"/>
        <v>0</v>
      </c>
      <c r="AE53" s="241">
        <f t="shared" si="9"/>
        <v>0</v>
      </c>
      <c r="AF53" s="241">
        <f t="shared" si="9"/>
        <v>0</v>
      </c>
      <c r="AG53" s="241">
        <f t="shared" si="9"/>
        <v>0</v>
      </c>
      <c r="AH53" s="241">
        <f t="shared" si="9"/>
        <v>0</v>
      </c>
      <c r="AI53" s="241">
        <f t="shared" si="9"/>
        <v>0</v>
      </c>
      <c r="AJ53" s="241">
        <f t="shared" si="9"/>
        <v>0</v>
      </c>
      <c r="AK53" s="241">
        <f t="shared" si="9"/>
        <v>0</v>
      </c>
      <c r="AL53" s="241">
        <f t="shared" si="9"/>
        <v>0</v>
      </c>
      <c r="AM53" s="241">
        <f t="shared" si="9"/>
        <v>0</v>
      </c>
      <c r="AN53" s="241">
        <f t="shared" si="9"/>
        <v>0</v>
      </c>
      <c r="AO53" s="241">
        <f t="shared" si="9"/>
        <v>0</v>
      </c>
      <c r="AP53" s="241">
        <f t="shared" si="9"/>
        <v>0</v>
      </c>
      <c r="AQ53" s="241">
        <f t="shared" si="9"/>
        <v>0</v>
      </c>
      <c r="AR53" s="241">
        <f t="shared" si="9"/>
        <v>0</v>
      </c>
      <c r="AS53" s="241">
        <f t="shared" si="9"/>
        <v>0</v>
      </c>
      <c r="AT53" s="241">
        <f t="shared" si="9"/>
        <v>0</v>
      </c>
      <c r="AU53" s="241">
        <f t="shared" si="9"/>
        <v>0</v>
      </c>
      <c r="AV53" s="241">
        <f t="shared" si="9"/>
        <v>0</v>
      </c>
      <c r="AW53" s="241">
        <f t="shared" si="9"/>
        <v>0</v>
      </c>
      <c r="AX53" s="241">
        <f t="shared" si="9"/>
        <v>0</v>
      </c>
      <c r="AY53" s="241">
        <f t="shared" si="9"/>
        <v>0</v>
      </c>
      <c r="AZ53" s="241">
        <f t="shared" si="9"/>
        <v>0</v>
      </c>
      <c r="BA53" s="241">
        <f t="shared" si="9"/>
        <v>0</v>
      </c>
      <c r="BB53" s="241">
        <f t="shared" si="9"/>
        <v>0</v>
      </c>
      <c r="BC53" s="241">
        <f t="shared" si="9"/>
        <v>0</v>
      </c>
      <c r="BD53" s="241">
        <f t="shared" si="9"/>
        <v>0</v>
      </c>
      <c r="BE53" s="241">
        <f t="shared" si="9"/>
        <v>0</v>
      </c>
      <c r="BF53" s="241">
        <f t="shared" si="9"/>
        <v>0</v>
      </c>
      <c r="BG53" s="241">
        <f t="shared" si="9"/>
        <v>0</v>
      </c>
      <c r="BH53" s="241">
        <f t="shared" si="9"/>
        <v>0</v>
      </c>
      <c r="BI53" s="241">
        <f t="shared" si="9"/>
        <v>0</v>
      </c>
      <c r="BJ53" s="241">
        <f t="shared" si="9"/>
        <v>0</v>
      </c>
      <c r="BK53" s="17"/>
    </row>
    <row r="54" ht="15.75" customHeight="1">
      <c r="A54" s="1"/>
      <c r="B54" s="125" t="str">
        <f>Config!$B$19</f>
        <v>Commission ventes 2%</v>
      </c>
      <c r="C54" s="241">
        <f t="shared" ref="C54:BJ54" si="10">C16-C35</f>
        <v>0</v>
      </c>
      <c r="D54" s="241">
        <f t="shared" si="10"/>
        <v>0</v>
      </c>
      <c r="E54" s="241">
        <f t="shared" si="10"/>
        <v>0</v>
      </c>
      <c r="F54" s="241">
        <f t="shared" si="10"/>
        <v>0</v>
      </c>
      <c r="G54" s="241">
        <f t="shared" si="10"/>
        <v>0</v>
      </c>
      <c r="H54" s="241">
        <f t="shared" si="10"/>
        <v>0</v>
      </c>
      <c r="I54" s="241">
        <f t="shared" si="10"/>
        <v>0</v>
      </c>
      <c r="J54" s="241">
        <f t="shared" si="10"/>
        <v>0</v>
      </c>
      <c r="K54" s="241">
        <f t="shared" si="10"/>
        <v>0</v>
      </c>
      <c r="L54" s="241">
        <f t="shared" si="10"/>
        <v>0</v>
      </c>
      <c r="M54" s="241">
        <f t="shared" si="10"/>
        <v>0</v>
      </c>
      <c r="N54" s="241">
        <f t="shared" si="10"/>
        <v>0</v>
      </c>
      <c r="O54" s="241">
        <f t="shared" si="10"/>
        <v>0</v>
      </c>
      <c r="P54" s="241">
        <f t="shared" si="10"/>
        <v>0</v>
      </c>
      <c r="Q54" s="241">
        <f t="shared" si="10"/>
        <v>0</v>
      </c>
      <c r="R54" s="241">
        <f t="shared" si="10"/>
        <v>0</v>
      </c>
      <c r="S54" s="241">
        <f t="shared" si="10"/>
        <v>0</v>
      </c>
      <c r="T54" s="241">
        <f t="shared" si="10"/>
        <v>0</v>
      </c>
      <c r="U54" s="241">
        <f t="shared" si="10"/>
        <v>0</v>
      </c>
      <c r="V54" s="241">
        <f t="shared" si="10"/>
        <v>0</v>
      </c>
      <c r="W54" s="241">
        <f t="shared" si="10"/>
        <v>0</v>
      </c>
      <c r="X54" s="241">
        <f t="shared" si="10"/>
        <v>0</v>
      </c>
      <c r="Y54" s="241">
        <f t="shared" si="10"/>
        <v>0</v>
      </c>
      <c r="Z54" s="241">
        <f t="shared" si="10"/>
        <v>0</v>
      </c>
      <c r="AA54" s="241">
        <f t="shared" si="10"/>
        <v>0</v>
      </c>
      <c r="AB54" s="241">
        <f t="shared" si="10"/>
        <v>0</v>
      </c>
      <c r="AC54" s="241">
        <f t="shared" si="10"/>
        <v>0</v>
      </c>
      <c r="AD54" s="241">
        <f t="shared" si="10"/>
        <v>0</v>
      </c>
      <c r="AE54" s="241">
        <f t="shared" si="10"/>
        <v>0</v>
      </c>
      <c r="AF54" s="241">
        <f t="shared" si="10"/>
        <v>0</v>
      </c>
      <c r="AG54" s="241">
        <f t="shared" si="10"/>
        <v>0</v>
      </c>
      <c r="AH54" s="241">
        <f t="shared" si="10"/>
        <v>0</v>
      </c>
      <c r="AI54" s="241">
        <f t="shared" si="10"/>
        <v>0</v>
      </c>
      <c r="AJ54" s="241">
        <f t="shared" si="10"/>
        <v>0</v>
      </c>
      <c r="AK54" s="241">
        <f t="shared" si="10"/>
        <v>0</v>
      </c>
      <c r="AL54" s="241">
        <f t="shared" si="10"/>
        <v>0</v>
      </c>
      <c r="AM54" s="241">
        <f t="shared" si="10"/>
        <v>0</v>
      </c>
      <c r="AN54" s="241">
        <f t="shared" si="10"/>
        <v>0</v>
      </c>
      <c r="AO54" s="241">
        <f t="shared" si="10"/>
        <v>0</v>
      </c>
      <c r="AP54" s="241">
        <f t="shared" si="10"/>
        <v>0</v>
      </c>
      <c r="AQ54" s="241">
        <f t="shared" si="10"/>
        <v>0</v>
      </c>
      <c r="AR54" s="241">
        <f t="shared" si="10"/>
        <v>0</v>
      </c>
      <c r="AS54" s="241">
        <f t="shared" si="10"/>
        <v>0</v>
      </c>
      <c r="AT54" s="241">
        <f t="shared" si="10"/>
        <v>0</v>
      </c>
      <c r="AU54" s="241">
        <f t="shared" si="10"/>
        <v>0</v>
      </c>
      <c r="AV54" s="241">
        <f t="shared" si="10"/>
        <v>0</v>
      </c>
      <c r="AW54" s="241">
        <f t="shared" si="10"/>
        <v>0</v>
      </c>
      <c r="AX54" s="241">
        <f t="shared" si="10"/>
        <v>0</v>
      </c>
      <c r="AY54" s="241">
        <f t="shared" si="10"/>
        <v>0</v>
      </c>
      <c r="AZ54" s="241">
        <f t="shared" si="10"/>
        <v>0</v>
      </c>
      <c r="BA54" s="241">
        <f t="shared" si="10"/>
        <v>0</v>
      </c>
      <c r="BB54" s="241">
        <f t="shared" si="10"/>
        <v>0</v>
      </c>
      <c r="BC54" s="241">
        <f t="shared" si="10"/>
        <v>0</v>
      </c>
      <c r="BD54" s="241">
        <f t="shared" si="10"/>
        <v>0</v>
      </c>
      <c r="BE54" s="241">
        <f t="shared" si="10"/>
        <v>0</v>
      </c>
      <c r="BF54" s="241">
        <f t="shared" si="10"/>
        <v>0</v>
      </c>
      <c r="BG54" s="241">
        <f t="shared" si="10"/>
        <v>0</v>
      </c>
      <c r="BH54" s="241">
        <f t="shared" si="10"/>
        <v>0</v>
      </c>
      <c r="BI54" s="241">
        <f t="shared" si="10"/>
        <v>0</v>
      </c>
      <c r="BJ54" s="241">
        <f t="shared" si="10"/>
        <v>0</v>
      </c>
      <c r="BK54" s="17"/>
    </row>
    <row r="55" ht="15.75" customHeight="1">
      <c r="A55" s="1"/>
      <c r="B55" s="125" t="str">
        <f>Config!$B$20</f>
        <v/>
      </c>
      <c r="C55" s="241">
        <f t="shared" ref="C55:BJ55" si="11">C17-C36</f>
        <v>0</v>
      </c>
      <c r="D55" s="241">
        <f t="shared" si="11"/>
        <v>0</v>
      </c>
      <c r="E55" s="241">
        <f t="shared" si="11"/>
        <v>0</v>
      </c>
      <c r="F55" s="241">
        <f t="shared" si="11"/>
        <v>0</v>
      </c>
      <c r="G55" s="241">
        <f t="shared" si="11"/>
        <v>0</v>
      </c>
      <c r="H55" s="241">
        <f t="shared" si="11"/>
        <v>0</v>
      </c>
      <c r="I55" s="241">
        <f t="shared" si="11"/>
        <v>0</v>
      </c>
      <c r="J55" s="241">
        <f t="shared" si="11"/>
        <v>0</v>
      </c>
      <c r="K55" s="241">
        <f t="shared" si="11"/>
        <v>0</v>
      </c>
      <c r="L55" s="241">
        <f t="shared" si="11"/>
        <v>0</v>
      </c>
      <c r="M55" s="241">
        <f t="shared" si="11"/>
        <v>0</v>
      </c>
      <c r="N55" s="241">
        <f t="shared" si="11"/>
        <v>0</v>
      </c>
      <c r="O55" s="241">
        <f t="shared" si="11"/>
        <v>0</v>
      </c>
      <c r="P55" s="241">
        <f t="shared" si="11"/>
        <v>0</v>
      </c>
      <c r="Q55" s="241">
        <f t="shared" si="11"/>
        <v>0</v>
      </c>
      <c r="R55" s="241">
        <f t="shared" si="11"/>
        <v>0</v>
      </c>
      <c r="S55" s="241">
        <f t="shared" si="11"/>
        <v>0</v>
      </c>
      <c r="T55" s="241">
        <f t="shared" si="11"/>
        <v>0</v>
      </c>
      <c r="U55" s="241">
        <f t="shared" si="11"/>
        <v>0</v>
      </c>
      <c r="V55" s="241">
        <f t="shared" si="11"/>
        <v>0</v>
      </c>
      <c r="W55" s="241">
        <f t="shared" si="11"/>
        <v>0</v>
      </c>
      <c r="X55" s="241">
        <f t="shared" si="11"/>
        <v>0</v>
      </c>
      <c r="Y55" s="241">
        <f t="shared" si="11"/>
        <v>0</v>
      </c>
      <c r="Z55" s="241">
        <f t="shared" si="11"/>
        <v>0</v>
      </c>
      <c r="AA55" s="241">
        <f t="shared" si="11"/>
        <v>0</v>
      </c>
      <c r="AB55" s="241">
        <f t="shared" si="11"/>
        <v>0</v>
      </c>
      <c r="AC55" s="241">
        <f t="shared" si="11"/>
        <v>0</v>
      </c>
      <c r="AD55" s="241">
        <f t="shared" si="11"/>
        <v>0</v>
      </c>
      <c r="AE55" s="241">
        <f t="shared" si="11"/>
        <v>0</v>
      </c>
      <c r="AF55" s="241">
        <f t="shared" si="11"/>
        <v>0</v>
      </c>
      <c r="AG55" s="241">
        <f t="shared" si="11"/>
        <v>0</v>
      </c>
      <c r="AH55" s="241">
        <f t="shared" si="11"/>
        <v>0</v>
      </c>
      <c r="AI55" s="241">
        <f t="shared" si="11"/>
        <v>0</v>
      </c>
      <c r="AJ55" s="241">
        <f t="shared" si="11"/>
        <v>0</v>
      </c>
      <c r="AK55" s="241">
        <f t="shared" si="11"/>
        <v>0</v>
      </c>
      <c r="AL55" s="241">
        <f t="shared" si="11"/>
        <v>0</v>
      </c>
      <c r="AM55" s="241">
        <f t="shared" si="11"/>
        <v>0</v>
      </c>
      <c r="AN55" s="241">
        <f t="shared" si="11"/>
        <v>0</v>
      </c>
      <c r="AO55" s="241">
        <f t="shared" si="11"/>
        <v>0</v>
      </c>
      <c r="AP55" s="241">
        <f t="shared" si="11"/>
        <v>0</v>
      </c>
      <c r="AQ55" s="241">
        <f t="shared" si="11"/>
        <v>0</v>
      </c>
      <c r="AR55" s="241">
        <f t="shared" si="11"/>
        <v>0</v>
      </c>
      <c r="AS55" s="241">
        <f t="shared" si="11"/>
        <v>0</v>
      </c>
      <c r="AT55" s="241">
        <f t="shared" si="11"/>
        <v>0</v>
      </c>
      <c r="AU55" s="241">
        <f t="shared" si="11"/>
        <v>0</v>
      </c>
      <c r="AV55" s="241">
        <f t="shared" si="11"/>
        <v>0</v>
      </c>
      <c r="AW55" s="241">
        <f t="shared" si="11"/>
        <v>0</v>
      </c>
      <c r="AX55" s="241">
        <f t="shared" si="11"/>
        <v>0</v>
      </c>
      <c r="AY55" s="241">
        <f t="shared" si="11"/>
        <v>0</v>
      </c>
      <c r="AZ55" s="241">
        <f t="shared" si="11"/>
        <v>0</v>
      </c>
      <c r="BA55" s="241">
        <f t="shared" si="11"/>
        <v>0</v>
      </c>
      <c r="BB55" s="241">
        <f t="shared" si="11"/>
        <v>0</v>
      </c>
      <c r="BC55" s="241">
        <f t="shared" si="11"/>
        <v>0</v>
      </c>
      <c r="BD55" s="241">
        <f t="shared" si="11"/>
        <v>0</v>
      </c>
      <c r="BE55" s="241">
        <f t="shared" si="11"/>
        <v>0</v>
      </c>
      <c r="BF55" s="241">
        <f t="shared" si="11"/>
        <v>0</v>
      </c>
      <c r="BG55" s="241">
        <f t="shared" si="11"/>
        <v>0</v>
      </c>
      <c r="BH55" s="241">
        <f t="shared" si="11"/>
        <v>0</v>
      </c>
      <c r="BI55" s="241">
        <f t="shared" si="11"/>
        <v>0</v>
      </c>
      <c r="BJ55" s="241">
        <f t="shared" si="11"/>
        <v>0</v>
      </c>
      <c r="BK55" s="17"/>
    </row>
    <row r="56" ht="15.75" customHeight="1">
      <c r="A56" s="1"/>
      <c r="B56" s="125" t="str">
        <f>Config!$B$21</f>
        <v/>
      </c>
      <c r="C56" s="241">
        <f t="shared" ref="C56:BJ56" si="12">C18-C37</f>
        <v>0</v>
      </c>
      <c r="D56" s="241">
        <f t="shared" si="12"/>
        <v>0</v>
      </c>
      <c r="E56" s="241">
        <f t="shared" si="12"/>
        <v>0</v>
      </c>
      <c r="F56" s="241">
        <f t="shared" si="12"/>
        <v>0</v>
      </c>
      <c r="G56" s="241">
        <f t="shared" si="12"/>
        <v>0</v>
      </c>
      <c r="H56" s="241">
        <f t="shared" si="12"/>
        <v>0</v>
      </c>
      <c r="I56" s="241">
        <f t="shared" si="12"/>
        <v>0</v>
      </c>
      <c r="J56" s="241">
        <f t="shared" si="12"/>
        <v>0</v>
      </c>
      <c r="K56" s="241">
        <f t="shared" si="12"/>
        <v>0</v>
      </c>
      <c r="L56" s="241">
        <f t="shared" si="12"/>
        <v>0</v>
      </c>
      <c r="M56" s="241">
        <f t="shared" si="12"/>
        <v>0</v>
      </c>
      <c r="N56" s="241">
        <f t="shared" si="12"/>
        <v>0</v>
      </c>
      <c r="O56" s="241">
        <f t="shared" si="12"/>
        <v>0</v>
      </c>
      <c r="P56" s="241">
        <f t="shared" si="12"/>
        <v>0</v>
      </c>
      <c r="Q56" s="241">
        <f t="shared" si="12"/>
        <v>0</v>
      </c>
      <c r="R56" s="241">
        <f t="shared" si="12"/>
        <v>0</v>
      </c>
      <c r="S56" s="241">
        <f t="shared" si="12"/>
        <v>0</v>
      </c>
      <c r="T56" s="241">
        <f t="shared" si="12"/>
        <v>0</v>
      </c>
      <c r="U56" s="241">
        <f t="shared" si="12"/>
        <v>0</v>
      </c>
      <c r="V56" s="241">
        <f t="shared" si="12"/>
        <v>0</v>
      </c>
      <c r="W56" s="241">
        <f t="shared" si="12"/>
        <v>0</v>
      </c>
      <c r="X56" s="241">
        <f t="shared" si="12"/>
        <v>0</v>
      </c>
      <c r="Y56" s="241">
        <f t="shared" si="12"/>
        <v>0</v>
      </c>
      <c r="Z56" s="241">
        <f t="shared" si="12"/>
        <v>0</v>
      </c>
      <c r="AA56" s="241">
        <f t="shared" si="12"/>
        <v>0</v>
      </c>
      <c r="AB56" s="241">
        <f t="shared" si="12"/>
        <v>0</v>
      </c>
      <c r="AC56" s="241">
        <f t="shared" si="12"/>
        <v>0</v>
      </c>
      <c r="AD56" s="241">
        <f t="shared" si="12"/>
        <v>0</v>
      </c>
      <c r="AE56" s="241">
        <f t="shared" si="12"/>
        <v>0</v>
      </c>
      <c r="AF56" s="241">
        <f t="shared" si="12"/>
        <v>0</v>
      </c>
      <c r="AG56" s="241">
        <f t="shared" si="12"/>
        <v>0</v>
      </c>
      <c r="AH56" s="241">
        <f t="shared" si="12"/>
        <v>0</v>
      </c>
      <c r="AI56" s="241">
        <f t="shared" si="12"/>
        <v>0</v>
      </c>
      <c r="AJ56" s="241">
        <f t="shared" si="12"/>
        <v>0</v>
      </c>
      <c r="AK56" s="241">
        <f t="shared" si="12"/>
        <v>0</v>
      </c>
      <c r="AL56" s="241">
        <f t="shared" si="12"/>
        <v>0</v>
      </c>
      <c r="AM56" s="241">
        <f t="shared" si="12"/>
        <v>0</v>
      </c>
      <c r="AN56" s="241">
        <f t="shared" si="12"/>
        <v>0</v>
      </c>
      <c r="AO56" s="241">
        <f t="shared" si="12"/>
        <v>0</v>
      </c>
      <c r="AP56" s="241">
        <f t="shared" si="12"/>
        <v>0</v>
      </c>
      <c r="AQ56" s="241">
        <f t="shared" si="12"/>
        <v>0</v>
      </c>
      <c r="AR56" s="241">
        <f t="shared" si="12"/>
        <v>0</v>
      </c>
      <c r="AS56" s="241">
        <f t="shared" si="12"/>
        <v>0</v>
      </c>
      <c r="AT56" s="241">
        <f t="shared" si="12"/>
        <v>0</v>
      </c>
      <c r="AU56" s="241">
        <f t="shared" si="12"/>
        <v>0</v>
      </c>
      <c r="AV56" s="241">
        <f t="shared" si="12"/>
        <v>0</v>
      </c>
      <c r="AW56" s="241">
        <f t="shared" si="12"/>
        <v>0</v>
      </c>
      <c r="AX56" s="241">
        <f t="shared" si="12"/>
        <v>0</v>
      </c>
      <c r="AY56" s="241">
        <f t="shared" si="12"/>
        <v>0</v>
      </c>
      <c r="AZ56" s="241">
        <f t="shared" si="12"/>
        <v>0</v>
      </c>
      <c r="BA56" s="241">
        <f t="shared" si="12"/>
        <v>0</v>
      </c>
      <c r="BB56" s="241">
        <f t="shared" si="12"/>
        <v>0</v>
      </c>
      <c r="BC56" s="241">
        <f t="shared" si="12"/>
        <v>0</v>
      </c>
      <c r="BD56" s="241">
        <f t="shared" si="12"/>
        <v>0</v>
      </c>
      <c r="BE56" s="241">
        <f t="shared" si="12"/>
        <v>0</v>
      </c>
      <c r="BF56" s="241">
        <f t="shared" si="12"/>
        <v>0</v>
      </c>
      <c r="BG56" s="241">
        <f t="shared" si="12"/>
        <v>0</v>
      </c>
      <c r="BH56" s="241">
        <f t="shared" si="12"/>
        <v>0</v>
      </c>
      <c r="BI56" s="241">
        <f t="shared" si="12"/>
        <v>0</v>
      </c>
      <c r="BJ56" s="241">
        <f t="shared" si="12"/>
        <v>0</v>
      </c>
      <c r="BK56" s="17"/>
    </row>
    <row r="57" ht="15.75" customHeight="1">
      <c r="A57" s="1"/>
      <c r="B57" s="125" t="str">
        <f>Config!$B$22</f>
        <v/>
      </c>
      <c r="C57" s="241">
        <f t="shared" ref="C57:BJ57" si="13">C19-C38</f>
        <v>0</v>
      </c>
      <c r="D57" s="241">
        <f t="shared" si="13"/>
        <v>0</v>
      </c>
      <c r="E57" s="241">
        <f t="shared" si="13"/>
        <v>0</v>
      </c>
      <c r="F57" s="241">
        <f t="shared" si="13"/>
        <v>0</v>
      </c>
      <c r="G57" s="241">
        <f t="shared" si="13"/>
        <v>0</v>
      </c>
      <c r="H57" s="241">
        <f t="shared" si="13"/>
        <v>0</v>
      </c>
      <c r="I57" s="241">
        <f t="shared" si="13"/>
        <v>0</v>
      </c>
      <c r="J57" s="241">
        <f t="shared" si="13"/>
        <v>0</v>
      </c>
      <c r="K57" s="241">
        <f t="shared" si="13"/>
        <v>0</v>
      </c>
      <c r="L57" s="241">
        <f t="shared" si="13"/>
        <v>0</v>
      </c>
      <c r="M57" s="241">
        <f t="shared" si="13"/>
        <v>0</v>
      </c>
      <c r="N57" s="241">
        <f t="shared" si="13"/>
        <v>0</v>
      </c>
      <c r="O57" s="241">
        <f t="shared" si="13"/>
        <v>0</v>
      </c>
      <c r="P57" s="241">
        <f t="shared" si="13"/>
        <v>0</v>
      </c>
      <c r="Q57" s="241">
        <f t="shared" si="13"/>
        <v>0</v>
      </c>
      <c r="R57" s="241">
        <f t="shared" si="13"/>
        <v>0</v>
      </c>
      <c r="S57" s="241">
        <f t="shared" si="13"/>
        <v>0</v>
      </c>
      <c r="T57" s="241">
        <f t="shared" si="13"/>
        <v>0</v>
      </c>
      <c r="U57" s="241">
        <f t="shared" si="13"/>
        <v>0</v>
      </c>
      <c r="V57" s="241">
        <f t="shared" si="13"/>
        <v>0</v>
      </c>
      <c r="W57" s="241">
        <f t="shared" si="13"/>
        <v>0</v>
      </c>
      <c r="X57" s="241">
        <f t="shared" si="13"/>
        <v>0</v>
      </c>
      <c r="Y57" s="241">
        <f t="shared" si="13"/>
        <v>0</v>
      </c>
      <c r="Z57" s="241">
        <f t="shared" si="13"/>
        <v>0</v>
      </c>
      <c r="AA57" s="241">
        <f t="shared" si="13"/>
        <v>0</v>
      </c>
      <c r="AB57" s="241">
        <f t="shared" si="13"/>
        <v>0</v>
      </c>
      <c r="AC57" s="241">
        <f t="shared" si="13"/>
        <v>0</v>
      </c>
      <c r="AD57" s="241">
        <f t="shared" si="13"/>
        <v>0</v>
      </c>
      <c r="AE57" s="241">
        <f t="shared" si="13"/>
        <v>0</v>
      </c>
      <c r="AF57" s="241">
        <f t="shared" si="13"/>
        <v>0</v>
      </c>
      <c r="AG57" s="241">
        <f t="shared" si="13"/>
        <v>0</v>
      </c>
      <c r="AH57" s="241">
        <f t="shared" si="13"/>
        <v>0</v>
      </c>
      <c r="AI57" s="241">
        <f t="shared" si="13"/>
        <v>0</v>
      </c>
      <c r="AJ57" s="241">
        <f t="shared" si="13"/>
        <v>0</v>
      </c>
      <c r="AK57" s="241">
        <f t="shared" si="13"/>
        <v>0</v>
      </c>
      <c r="AL57" s="241">
        <f t="shared" si="13"/>
        <v>0</v>
      </c>
      <c r="AM57" s="241">
        <f t="shared" si="13"/>
        <v>0</v>
      </c>
      <c r="AN57" s="241">
        <f t="shared" si="13"/>
        <v>0</v>
      </c>
      <c r="AO57" s="241">
        <f t="shared" si="13"/>
        <v>0</v>
      </c>
      <c r="AP57" s="241">
        <f t="shared" si="13"/>
        <v>0</v>
      </c>
      <c r="AQ57" s="241">
        <f t="shared" si="13"/>
        <v>0</v>
      </c>
      <c r="AR57" s="241">
        <f t="shared" si="13"/>
        <v>0</v>
      </c>
      <c r="AS57" s="241">
        <f t="shared" si="13"/>
        <v>0</v>
      </c>
      <c r="AT57" s="241">
        <f t="shared" si="13"/>
        <v>0</v>
      </c>
      <c r="AU57" s="241">
        <f t="shared" si="13"/>
        <v>0</v>
      </c>
      <c r="AV57" s="241">
        <f t="shared" si="13"/>
        <v>0</v>
      </c>
      <c r="AW57" s="241">
        <f t="shared" si="13"/>
        <v>0</v>
      </c>
      <c r="AX57" s="241">
        <f t="shared" si="13"/>
        <v>0</v>
      </c>
      <c r="AY57" s="241">
        <f t="shared" si="13"/>
        <v>0</v>
      </c>
      <c r="AZ57" s="241">
        <f t="shared" si="13"/>
        <v>0</v>
      </c>
      <c r="BA57" s="241">
        <f t="shared" si="13"/>
        <v>0</v>
      </c>
      <c r="BB57" s="241">
        <f t="shared" si="13"/>
        <v>0</v>
      </c>
      <c r="BC57" s="241">
        <f t="shared" si="13"/>
        <v>0</v>
      </c>
      <c r="BD57" s="241">
        <f t="shared" si="13"/>
        <v>0</v>
      </c>
      <c r="BE57" s="241">
        <f t="shared" si="13"/>
        <v>0</v>
      </c>
      <c r="BF57" s="241">
        <f t="shared" si="13"/>
        <v>0</v>
      </c>
      <c r="BG57" s="241">
        <f t="shared" si="13"/>
        <v>0</v>
      </c>
      <c r="BH57" s="241">
        <f t="shared" si="13"/>
        <v>0</v>
      </c>
      <c r="BI57" s="241">
        <f t="shared" si="13"/>
        <v>0</v>
      </c>
      <c r="BJ57" s="241">
        <f t="shared" si="13"/>
        <v>0</v>
      </c>
      <c r="BK57" s="17"/>
    </row>
    <row r="58" ht="15.75" customHeight="1">
      <c r="A58" s="1"/>
      <c r="B58" s="125" t="str">
        <f>Config!$B$23</f>
        <v/>
      </c>
      <c r="C58" s="241">
        <f t="shared" ref="C58:BJ58" si="14">C20-C39</f>
        <v>0</v>
      </c>
      <c r="D58" s="241">
        <f t="shared" si="14"/>
        <v>0</v>
      </c>
      <c r="E58" s="241">
        <f t="shared" si="14"/>
        <v>0</v>
      </c>
      <c r="F58" s="241">
        <f t="shared" si="14"/>
        <v>0</v>
      </c>
      <c r="G58" s="241">
        <f t="shared" si="14"/>
        <v>0</v>
      </c>
      <c r="H58" s="241">
        <f t="shared" si="14"/>
        <v>0</v>
      </c>
      <c r="I58" s="241">
        <f t="shared" si="14"/>
        <v>0</v>
      </c>
      <c r="J58" s="241">
        <f t="shared" si="14"/>
        <v>0</v>
      </c>
      <c r="K58" s="241">
        <f t="shared" si="14"/>
        <v>0</v>
      </c>
      <c r="L58" s="241">
        <f t="shared" si="14"/>
        <v>0</v>
      </c>
      <c r="M58" s="241">
        <f t="shared" si="14"/>
        <v>0</v>
      </c>
      <c r="N58" s="241">
        <f t="shared" si="14"/>
        <v>0</v>
      </c>
      <c r="O58" s="241">
        <f t="shared" si="14"/>
        <v>0</v>
      </c>
      <c r="P58" s="241">
        <f t="shared" si="14"/>
        <v>0</v>
      </c>
      <c r="Q58" s="241">
        <f t="shared" si="14"/>
        <v>0</v>
      </c>
      <c r="R58" s="241">
        <f t="shared" si="14"/>
        <v>0</v>
      </c>
      <c r="S58" s="241">
        <f t="shared" si="14"/>
        <v>0</v>
      </c>
      <c r="T58" s="241">
        <f t="shared" si="14"/>
        <v>0</v>
      </c>
      <c r="U58" s="241">
        <f t="shared" si="14"/>
        <v>0</v>
      </c>
      <c r="V58" s="241">
        <f t="shared" si="14"/>
        <v>0</v>
      </c>
      <c r="W58" s="241">
        <f t="shared" si="14"/>
        <v>0</v>
      </c>
      <c r="X58" s="241">
        <f t="shared" si="14"/>
        <v>0</v>
      </c>
      <c r="Y58" s="241">
        <f t="shared" si="14"/>
        <v>0</v>
      </c>
      <c r="Z58" s="241">
        <f t="shared" si="14"/>
        <v>0</v>
      </c>
      <c r="AA58" s="241">
        <f t="shared" si="14"/>
        <v>0</v>
      </c>
      <c r="AB58" s="241">
        <f t="shared" si="14"/>
        <v>0</v>
      </c>
      <c r="AC58" s="241">
        <f t="shared" si="14"/>
        <v>0</v>
      </c>
      <c r="AD58" s="241">
        <f t="shared" si="14"/>
        <v>0</v>
      </c>
      <c r="AE58" s="241">
        <f t="shared" si="14"/>
        <v>0</v>
      </c>
      <c r="AF58" s="241">
        <f t="shared" si="14"/>
        <v>0</v>
      </c>
      <c r="AG58" s="241">
        <f t="shared" si="14"/>
        <v>0</v>
      </c>
      <c r="AH58" s="241">
        <f t="shared" si="14"/>
        <v>0</v>
      </c>
      <c r="AI58" s="241">
        <f t="shared" si="14"/>
        <v>0</v>
      </c>
      <c r="AJ58" s="241">
        <f t="shared" si="14"/>
        <v>0</v>
      </c>
      <c r="AK58" s="241">
        <f t="shared" si="14"/>
        <v>0</v>
      </c>
      <c r="AL58" s="241">
        <f t="shared" si="14"/>
        <v>0</v>
      </c>
      <c r="AM58" s="241">
        <f t="shared" si="14"/>
        <v>0</v>
      </c>
      <c r="AN58" s="241">
        <f t="shared" si="14"/>
        <v>0</v>
      </c>
      <c r="AO58" s="241">
        <f t="shared" si="14"/>
        <v>0</v>
      </c>
      <c r="AP58" s="241">
        <f t="shared" si="14"/>
        <v>0</v>
      </c>
      <c r="AQ58" s="241">
        <f t="shared" si="14"/>
        <v>0</v>
      </c>
      <c r="AR58" s="241">
        <f t="shared" si="14"/>
        <v>0</v>
      </c>
      <c r="AS58" s="241">
        <f t="shared" si="14"/>
        <v>0</v>
      </c>
      <c r="AT58" s="241">
        <f t="shared" si="14"/>
        <v>0</v>
      </c>
      <c r="AU58" s="241">
        <f t="shared" si="14"/>
        <v>0</v>
      </c>
      <c r="AV58" s="241">
        <f t="shared" si="14"/>
        <v>0</v>
      </c>
      <c r="AW58" s="241">
        <f t="shared" si="14"/>
        <v>0</v>
      </c>
      <c r="AX58" s="241">
        <f t="shared" si="14"/>
        <v>0</v>
      </c>
      <c r="AY58" s="241">
        <f t="shared" si="14"/>
        <v>0</v>
      </c>
      <c r="AZ58" s="241">
        <f t="shared" si="14"/>
        <v>0</v>
      </c>
      <c r="BA58" s="241">
        <f t="shared" si="14"/>
        <v>0</v>
      </c>
      <c r="BB58" s="241">
        <f t="shared" si="14"/>
        <v>0</v>
      </c>
      <c r="BC58" s="241">
        <f t="shared" si="14"/>
        <v>0</v>
      </c>
      <c r="BD58" s="241">
        <f t="shared" si="14"/>
        <v>0</v>
      </c>
      <c r="BE58" s="241">
        <f t="shared" si="14"/>
        <v>0</v>
      </c>
      <c r="BF58" s="241">
        <f t="shared" si="14"/>
        <v>0</v>
      </c>
      <c r="BG58" s="241">
        <f t="shared" si="14"/>
        <v>0</v>
      </c>
      <c r="BH58" s="241">
        <f t="shared" si="14"/>
        <v>0</v>
      </c>
      <c r="BI58" s="241">
        <f t="shared" si="14"/>
        <v>0</v>
      </c>
      <c r="BJ58" s="241">
        <f t="shared" si="14"/>
        <v>0</v>
      </c>
      <c r="BK58" s="17"/>
    </row>
    <row r="59" ht="15.75" customHeight="1">
      <c r="A59" s="1"/>
      <c r="B59" s="125" t="str">
        <f>Config!$B$24</f>
        <v/>
      </c>
      <c r="C59" s="241">
        <f t="shared" ref="C59:BJ59" si="15">C21-C40</f>
        <v>0</v>
      </c>
      <c r="D59" s="241">
        <f t="shared" si="15"/>
        <v>0</v>
      </c>
      <c r="E59" s="241">
        <f t="shared" si="15"/>
        <v>0</v>
      </c>
      <c r="F59" s="241">
        <f t="shared" si="15"/>
        <v>0</v>
      </c>
      <c r="G59" s="241">
        <f t="shared" si="15"/>
        <v>0</v>
      </c>
      <c r="H59" s="241">
        <f t="shared" si="15"/>
        <v>0</v>
      </c>
      <c r="I59" s="241">
        <f t="shared" si="15"/>
        <v>0</v>
      </c>
      <c r="J59" s="241">
        <f t="shared" si="15"/>
        <v>0</v>
      </c>
      <c r="K59" s="241">
        <f t="shared" si="15"/>
        <v>0</v>
      </c>
      <c r="L59" s="241">
        <f t="shared" si="15"/>
        <v>0</v>
      </c>
      <c r="M59" s="241">
        <f t="shared" si="15"/>
        <v>0</v>
      </c>
      <c r="N59" s="241">
        <f t="shared" si="15"/>
        <v>0</v>
      </c>
      <c r="O59" s="241">
        <f t="shared" si="15"/>
        <v>0</v>
      </c>
      <c r="P59" s="241">
        <f t="shared" si="15"/>
        <v>0</v>
      </c>
      <c r="Q59" s="241">
        <f t="shared" si="15"/>
        <v>0</v>
      </c>
      <c r="R59" s="241">
        <f t="shared" si="15"/>
        <v>0</v>
      </c>
      <c r="S59" s="241">
        <f t="shared" si="15"/>
        <v>0</v>
      </c>
      <c r="T59" s="241">
        <f t="shared" si="15"/>
        <v>0</v>
      </c>
      <c r="U59" s="241">
        <f t="shared" si="15"/>
        <v>0</v>
      </c>
      <c r="V59" s="241">
        <f t="shared" si="15"/>
        <v>0</v>
      </c>
      <c r="W59" s="241">
        <f t="shared" si="15"/>
        <v>0</v>
      </c>
      <c r="X59" s="241">
        <f t="shared" si="15"/>
        <v>0</v>
      </c>
      <c r="Y59" s="241">
        <f t="shared" si="15"/>
        <v>0</v>
      </c>
      <c r="Z59" s="241">
        <f t="shared" si="15"/>
        <v>0</v>
      </c>
      <c r="AA59" s="241">
        <f t="shared" si="15"/>
        <v>0</v>
      </c>
      <c r="AB59" s="241">
        <f t="shared" si="15"/>
        <v>0</v>
      </c>
      <c r="AC59" s="241">
        <f t="shared" si="15"/>
        <v>0</v>
      </c>
      <c r="AD59" s="241">
        <f t="shared" si="15"/>
        <v>0</v>
      </c>
      <c r="AE59" s="241">
        <f t="shared" si="15"/>
        <v>0</v>
      </c>
      <c r="AF59" s="241">
        <f t="shared" si="15"/>
        <v>0</v>
      </c>
      <c r="AG59" s="241">
        <f t="shared" si="15"/>
        <v>0</v>
      </c>
      <c r="AH59" s="241">
        <f t="shared" si="15"/>
        <v>0</v>
      </c>
      <c r="AI59" s="241">
        <f t="shared" si="15"/>
        <v>0</v>
      </c>
      <c r="AJ59" s="241">
        <f t="shared" si="15"/>
        <v>0</v>
      </c>
      <c r="AK59" s="241">
        <f t="shared" si="15"/>
        <v>0</v>
      </c>
      <c r="AL59" s="241">
        <f t="shared" si="15"/>
        <v>0</v>
      </c>
      <c r="AM59" s="241">
        <f t="shared" si="15"/>
        <v>0</v>
      </c>
      <c r="AN59" s="241">
        <f t="shared" si="15"/>
        <v>0</v>
      </c>
      <c r="AO59" s="241">
        <f t="shared" si="15"/>
        <v>0</v>
      </c>
      <c r="AP59" s="241">
        <f t="shared" si="15"/>
        <v>0</v>
      </c>
      <c r="AQ59" s="241">
        <f t="shared" si="15"/>
        <v>0</v>
      </c>
      <c r="AR59" s="241">
        <f t="shared" si="15"/>
        <v>0</v>
      </c>
      <c r="AS59" s="241">
        <f t="shared" si="15"/>
        <v>0</v>
      </c>
      <c r="AT59" s="241">
        <f t="shared" si="15"/>
        <v>0</v>
      </c>
      <c r="AU59" s="241">
        <f t="shared" si="15"/>
        <v>0</v>
      </c>
      <c r="AV59" s="241">
        <f t="shared" si="15"/>
        <v>0</v>
      </c>
      <c r="AW59" s="241">
        <f t="shared" si="15"/>
        <v>0</v>
      </c>
      <c r="AX59" s="241">
        <f t="shared" si="15"/>
        <v>0</v>
      </c>
      <c r="AY59" s="241">
        <f t="shared" si="15"/>
        <v>0</v>
      </c>
      <c r="AZ59" s="241">
        <f t="shared" si="15"/>
        <v>0</v>
      </c>
      <c r="BA59" s="241">
        <f t="shared" si="15"/>
        <v>0</v>
      </c>
      <c r="BB59" s="241">
        <f t="shared" si="15"/>
        <v>0</v>
      </c>
      <c r="BC59" s="241">
        <f t="shared" si="15"/>
        <v>0</v>
      </c>
      <c r="BD59" s="241">
        <f t="shared" si="15"/>
        <v>0</v>
      </c>
      <c r="BE59" s="241">
        <f t="shared" si="15"/>
        <v>0</v>
      </c>
      <c r="BF59" s="241">
        <f t="shared" si="15"/>
        <v>0</v>
      </c>
      <c r="BG59" s="241">
        <f t="shared" si="15"/>
        <v>0</v>
      </c>
      <c r="BH59" s="241">
        <f t="shared" si="15"/>
        <v>0</v>
      </c>
      <c r="BI59" s="241">
        <f t="shared" si="15"/>
        <v>0</v>
      </c>
      <c r="BJ59" s="241">
        <f t="shared" si="15"/>
        <v>0</v>
      </c>
      <c r="BK59" s="17"/>
    </row>
    <row r="60" ht="15.75" customHeight="1">
      <c r="A60" s="1"/>
      <c r="B60" s="125" t="str">
        <f>Config!$B$25</f>
        <v/>
      </c>
      <c r="C60" s="241">
        <f t="shared" ref="C60:BJ60" si="16">C22-C41</f>
        <v>0</v>
      </c>
      <c r="D60" s="241">
        <f t="shared" si="16"/>
        <v>0</v>
      </c>
      <c r="E60" s="241">
        <f t="shared" si="16"/>
        <v>0</v>
      </c>
      <c r="F60" s="241">
        <f t="shared" si="16"/>
        <v>0</v>
      </c>
      <c r="G60" s="241">
        <f t="shared" si="16"/>
        <v>0</v>
      </c>
      <c r="H60" s="241">
        <f t="shared" si="16"/>
        <v>0</v>
      </c>
      <c r="I60" s="241">
        <f t="shared" si="16"/>
        <v>0</v>
      </c>
      <c r="J60" s="241">
        <f t="shared" si="16"/>
        <v>0</v>
      </c>
      <c r="K60" s="241">
        <f t="shared" si="16"/>
        <v>0</v>
      </c>
      <c r="L60" s="241">
        <f t="shared" si="16"/>
        <v>0</v>
      </c>
      <c r="M60" s="241">
        <f t="shared" si="16"/>
        <v>0</v>
      </c>
      <c r="N60" s="241">
        <f t="shared" si="16"/>
        <v>0</v>
      </c>
      <c r="O60" s="241">
        <f t="shared" si="16"/>
        <v>0</v>
      </c>
      <c r="P60" s="241">
        <f t="shared" si="16"/>
        <v>0</v>
      </c>
      <c r="Q60" s="241">
        <f t="shared" si="16"/>
        <v>0</v>
      </c>
      <c r="R60" s="241">
        <f t="shared" si="16"/>
        <v>0</v>
      </c>
      <c r="S60" s="241">
        <f t="shared" si="16"/>
        <v>0</v>
      </c>
      <c r="T60" s="241">
        <f t="shared" si="16"/>
        <v>0</v>
      </c>
      <c r="U60" s="241">
        <f t="shared" si="16"/>
        <v>0</v>
      </c>
      <c r="V60" s="241">
        <f t="shared" si="16"/>
        <v>0</v>
      </c>
      <c r="W60" s="241">
        <f t="shared" si="16"/>
        <v>0</v>
      </c>
      <c r="X60" s="241">
        <f t="shared" si="16"/>
        <v>0</v>
      </c>
      <c r="Y60" s="241">
        <f t="shared" si="16"/>
        <v>0</v>
      </c>
      <c r="Z60" s="241">
        <f t="shared" si="16"/>
        <v>0</v>
      </c>
      <c r="AA60" s="241">
        <f t="shared" si="16"/>
        <v>0</v>
      </c>
      <c r="AB60" s="241">
        <f t="shared" si="16"/>
        <v>0</v>
      </c>
      <c r="AC60" s="241">
        <f t="shared" si="16"/>
        <v>0</v>
      </c>
      <c r="AD60" s="241">
        <f t="shared" si="16"/>
        <v>0</v>
      </c>
      <c r="AE60" s="241">
        <f t="shared" si="16"/>
        <v>0</v>
      </c>
      <c r="AF60" s="241">
        <f t="shared" si="16"/>
        <v>0</v>
      </c>
      <c r="AG60" s="241">
        <f t="shared" si="16"/>
        <v>0</v>
      </c>
      <c r="AH60" s="241">
        <f t="shared" si="16"/>
        <v>0</v>
      </c>
      <c r="AI60" s="241">
        <f t="shared" si="16"/>
        <v>0</v>
      </c>
      <c r="AJ60" s="241">
        <f t="shared" si="16"/>
        <v>0</v>
      </c>
      <c r="AK60" s="241">
        <f t="shared" si="16"/>
        <v>0</v>
      </c>
      <c r="AL60" s="241">
        <f t="shared" si="16"/>
        <v>0</v>
      </c>
      <c r="AM60" s="241">
        <f t="shared" si="16"/>
        <v>0</v>
      </c>
      <c r="AN60" s="241">
        <f t="shared" si="16"/>
        <v>0</v>
      </c>
      <c r="AO60" s="241">
        <f t="shared" si="16"/>
        <v>0</v>
      </c>
      <c r="AP60" s="241">
        <f t="shared" si="16"/>
        <v>0</v>
      </c>
      <c r="AQ60" s="241">
        <f t="shared" si="16"/>
        <v>0</v>
      </c>
      <c r="AR60" s="241">
        <f t="shared" si="16"/>
        <v>0</v>
      </c>
      <c r="AS60" s="241">
        <f t="shared" si="16"/>
        <v>0</v>
      </c>
      <c r="AT60" s="241">
        <f t="shared" si="16"/>
        <v>0</v>
      </c>
      <c r="AU60" s="241">
        <f t="shared" si="16"/>
        <v>0</v>
      </c>
      <c r="AV60" s="241">
        <f t="shared" si="16"/>
        <v>0</v>
      </c>
      <c r="AW60" s="241">
        <f t="shared" si="16"/>
        <v>0</v>
      </c>
      <c r="AX60" s="241">
        <f t="shared" si="16"/>
        <v>0</v>
      </c>
      <c r="AY60" s="241">
        <f t="shared" si="16"/>
        <v>0</v>
      </c>
      <c r="AZ60" s="241">
        <f t="shared" si="16"/>
        <v>0</v>
      </c>
      <c r="BA60" s="241">
        <f t="shared" si="16"/>
        <v>0</v>
      </c>
      <c r="BB60" s="241">
        <f t="shared" si="16"/>
        <v>0</v>
      </c>
      <c r="BC60" s="241">
        <f t="shared" si="16"/>
        <v>0</v>
      </c>
      <c r="BD60" s="241">
        <f t="shared" si="16"/>
        <v>0</v>
      </c>
      <c r="BE60" s="241">
        <f t="shared" si="16"/>
        <v>0</v>
      </c>
      <c r="BF60" s="241">
        <f t="shared" si="16"/>
        <v>0</v>
      </c>
      <c r="BG60" s="241">
        <f t="shared" si="16"/>
        <v>0</v>
      </c>
      <c r="BH60" s="241">
        <f t="shared" si="16"/>
        <v>0</v>
      </c>
      <c r="BI60" s="241">
        <f t="shared" si="16"/>
        <v>0</v>
      </c>
      <c r="BJ60" s="241">
        <f t="shared" si="16"/>
        <v>0</v>
      </c>
      <c r="BK60" s="17"/>
    </row>
    <row r="61" ht="15.75" customHeight="1">
      <c r="A61" s="1"/>
      <c r="B61" s="119"/>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row>
    <row r="62" ht="15.75" customHeight="1">
      <c r="A62" s="1"/>
      <c r="B62" s="123" t="s">
        <v>91</v>
      </c>
      <c r="C62" s="241">
        <f t="shared" ref="C62:BJ62" si="17">C24-C43</f>
        <v>731376.5396</v>
      </c>
      <c r="D62" s="241">
        <f t="shared" si="17"/>
        <v>731376.5396</v>
      </c>
      <c r="E62" s="241">
        <f t="shared" si="17"/>
        <v>731376.5396</v>
      </c>
      <c r="F62" s="241">
        <f t="shared" si="17"/>
        <v>731376.5396</v>
      </c>
      <c r="G62" s="241">
        <f t="shared" si="17"/>
        <v>731376.5396</v>
      </c>
      <c r="H62" s="241">
        <f t="shared" si="17"/>
        <v>1931376.54</v>
      </c>
      <c r="I62" s="241">
        <f t="shared" si="17"/>
        <v>731376.5396</v>
      </c>
      <c r="J62" s="241">
        <f t="shared" si="17"/>
        <v>731376.5396</v>
      </c>
      <c r="K62" s="241">
        <f t="shared" si="17"/>
        <v>731376.5396</v>
      </c>
      <c r="L62" s="241">
        <f t="shared" si="17"/>
        <v>731376.5396</v>
      </c>
      <c r="M62" s="241">
        <f t="shared" si="17"/>
        <v>731376.5396</v>
      </c>
      <c r="N62" s="241">
        <f t="shared" si="17"/>
        <v>731376.5396</v>
      </c>
      <c r="O62" s="241">
        <f t="shared" si="17"/>
        <v>2613796.765</v>
      </c>
      <c r="P62" s="241">
        <f t="shared" si="17"/>
        <v>1413796.765</v>
      </c>
      <c r="Q62" s="241">
        <f t="shared" si="17"/>
        <v>1413796.765</v>
      </c>
      <c r="R62" s="241">
        <f t="shared" si="17"/>
        <v>1413796.765</v>
      </c>
      <c r="S62" s="241">
        <f t="shared" si="17"/>
        <v>1413796.765</v>
      </c>
      <c r="T62" s="241">
        <f t="shared" si="17"/>
        <v>1413796.765</v>
      </c>
      <c r="U62" s="241">
        <f t="shared" si="17"/>
        <v>1413796.765</v>
      </c>
      <c r="V62" s="241">
        <f t="shared" si="17"/>
        <v>1413796.765</v>
      </c>
      <c r="W62" s="241">
        <f t="shared" si="17"/>
        <v>1413796.765</v>
      </c>
      <c r="X62" s="241">
        <f t="shared" si="17"/>
        <v>1413796.765</v>
      </c>
      <c r="Y62" s="241">
        <f t="shared" si="17"/>
        <v>1413796.765</v>
      </c>
      <c r="Z62" s="241">
        <f t="shared" si="17"/>
        <v>1413796.765</v>
      </c>
      <c r="AA62" s="241">
        <f t="shared" si="17"/>
        <v>4671914.116</v>
      </c>
      <c r="AB62" s="241">
        <f t="shared" si="17"/>
        <v>3071914.116</v>
      </c>
      <c r="AC62" s="241">
        <f t="shared" si="17"/>
        <v>3071914.116</v>
      </c>
      <c r="AD62" s="241">
        <f t="shared" si="17"/>
        <v>3071914.116</v>
      </c>
      <c r="AE62" s="241">
        <f t="shared" si="17"/>
        <v>3071914.116</v>
      </c>
      <c r="AF62" s="241">
        <f t="shared" si="17"/>
        <v>3071914.116</v>
      </c>
      <c r="AG62" s="241">
        <f t="shared" si="17"/>
        <v>3071914.116</v>
      </c>
      <c r="AH62" s="241">
        <f t="shared" si="17"/>
        <v>3071914.116</v>
      </c>
      <c r="AI62" s="241">
        <f t="shared" si="17"/>
        <v>3071914.116</v>
      </c>
      <c r="AJ62" s="241">
        <f t="shared" si="17"/>
        <v>3071914.116</v>
      </c>
      <c r="AK62" s="241">
        <f t="shared" si="17"/>
        <v>3071914.116</v>
      </c>
      <c r="AL62" s="241">
        <f t="shared" si="17"/>
        <v>3071914.116</v>
      </c>
      <c r="AM62" s="241">
        <f t="shared" si="17"/>
        <v>4754166.667</v>
      </c>
      <c r="AN62" s="241">
        <f t="shared" si="17"/>
        <v>4754166.667</v>
      </c>
      <c r="AO62" s="241">
        <f t="shared" si="17"/>
        <v>4754166.667</v>
      </c>
      <c r="AP62" s="241">
        <f t="shared" si="17"/>
        <v>4754166.667</v>
      </c>
      <c r="AQ62" s="241">
        <f t="shared" si="17"/>
        <v>4754166.667</v>
      </c>
      <c r="AR62" s="241">
        <f t="shared" si="17"/>
        <v>4754166.667</v>
      </c>
      <c r="AS62" s="241">
        <f t="shared" si="17"/>
        <v>4754166.667</v>
      </c>
      <c r="AT62" s="241">
        <f t="shared" si="17"/>
        <v>4754166.667</v>
      </c>
      <c r="AU62" s="241">
        <f t="shared" si="17"/>
        <v>4754166.667</v>
      </c>
      <c r="AV62" s="241">
        <f t="shared" si="17"/>
        <v>4754166.667</v>
      </c>
      <c r="AW62" s="241">
        <f t="shared" si="17"/>
        <v>4754166.667</v>
      </c>
      <c r="AX62" s="241">
        <f t="shared" si="17"/>
        <v>4754166.667</v>
      </c>
      <c r="AY62" s="241">
        <f t="shared" si="17"/>
        <v>8331666.667</v>
      </c>
      <c r="AZ62" s="241">
        <f t="shared" si="17"/>
        <v>8331666.667</v>
      </c>
      <c r="BA62" s="241">
        <f t="shared" si="17"/>
        <v>8331666.667</v>
      </c>
      <c r="BB62" s="241">
        <f t="shared" si="17"/>
        <v>8331666.667</v>
      </c>
      <c r="BC62" s="241">
        <f t="shared" si="17"/>
        <v>8331666.667</v>
      </c>
      <c r="BD62" s="241">
        <f t="shared" si="17"/>
        <v>8331666.667</v>
      </c>
      <c r="BE62" s="241">
        <f t="shared" si="17"/>
        <v>8331666.667</v>
      </c>
      <c r="BF62" s="241">
        <f t="shared" si="17"/>
        <v>8331666.667</v>
      </c>
      <c r="BG62" s="241">
        <f t="shared" si="17"/>
        <v>8331666.667</v>
      </c>
      <c r="BH62" s="241">
        <f t="shared" si="17"/>
        <v>8331666.667</v>
      </c>
      <c r="BI62" s="241">
        <f t="shared" si="17"/>
        <v>8331666.667</v>
      </c>
      <c r="BJ62" s="241">
        <f t="shared" si="17"/>
        <v>8331666.667</v>
      </c>
      <c r="BK62" s="17"/>
    </row>
    <row r="63" ht="15.75" customHeight="1">
      <c r="A63" s="1"/>
      <c r="B63" s="119"/>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row>
    <row r="64" ht="15.75" customHeight="1">
      <c r="A64" s="1"/>
      <c r="B64" s="73"/>
    </row>
    <row r="65" ht="15.75" customHeight="1">
      <c r="A65" s="1"/>
      <c r="B65" s="73"/>
    </row>
    <row r="66" ht="15.75" customHeight="1">
      <c r="A66" s="1"/>
      <c r="B66" s="73"/>
    </row>
    <row r="67" ht="15.75" customHeight="1">
      <c r="A67" s="1"/>
      <c r="B67" s="73"/>
    </row>
    <row r="68" ht="15.75" customHeight="1">
      <c r="A68" s="1"/>
      <c r="B68" s="73"/>
    </row>
    <row r="69" ht="15.75" customHeight="1">
      <c r="A69" s="1"/>
      <c r="B69" s="73"/>
    </row>
    <row r="70" ht="15.75" customHeight="1">
      <c r="A70" s="1"/>
      <c r="B70" s="73"/>
    </row>
    <row r="71" ht="15.75" customHeight="1">
      <c r="A71" s="1"/>
      <c r="B71" s="73"/>
    </row>
    <row r="72" ht="15.75" customHeight="1">
      <c r="A72" s="1"/>
      <c r="B72" s="73"/>
    </row>
    <row r="73" ht="15.75" customHeight="1">
      <c r="A73" s="1"/>
      <c r="B73" s="73"/>
    </row>
    <row r="74" ht="15.75" customHeight="1">
      <c r="A74" s="1"/>
      <c r="B74" s="73"/>
    </row>
    <row r="75" ht="15.75" customHeight="1">
      <c r="A75" s="1"/>
      <c r="B75" s="73"/>
    </row>
    <row r="76" ht="15.75" customHeight="1">
      <c r="A76" s="1"/>
      <c r="B76" s="73"/>
    </row>
    <row r="77" ht="15.75" customHeight="1">
      <c r="A77" s="1"/>
      <c r="B77" s="73"/>
    </row>
    <row r="78" ht="15.75" customHeight="1">
      <c r="A78" s="1"/>
      <c r="B78" s="73"/>
    </row>
    <row r="79" ht="15.75" customHeight="1">
      <c r="A79" s="1"/>
      <c r="B79" s="73"/>
    </row>
    <row r="80" ht="15.75" customHeight="1">
      <c r="A80" s="1"/>
      <c r="B80" s="73"/>
    </row>
    <row r="81" ht="15.75" customHeight="1">
      <c r="A81" s="1"/>
      <c r="B81" s="73"/>
    </row>
    <row r="82" ht="15.75" customHeight="1">
      <c r="A82" s="1"/>
      <c r="B82" s="73"/>
    </row>
    <row r="83" ht="15.75" customHeight="1">
      <c r="A83" s="1"/>
      <c r="B83" s="73"/>
    </row>
    <row r="84" ht="15.75" customHeight="1">
      <c r="A84" s="1"/>
      <c r="B84" s="73"/>
    </row>
    <row r="85" ht="15.75" customHeight="1">
      <c r="A85" s="1"/>
      <c r="B85" s="73"/>
    </row>
    <row r="86" ht="15.75" customHeight="1">
      <c r="A86" s="1"/>
      <c r="B86" s="73"/>
    </row>
    <row r="87" ht="15.75" customHeight="1">
      <c r="A87" s="1"/>
      <c r="B87" s="73"/>
    </row>
    <row r="88" ht="15.75" customHeight="1">
      <c r="A88" s="1"/>
      <c r="B88" s="73"/>
    </row>
    <row r="89" ht="15.75" customHeight="1">
      <c r="A89" s="1"/>
      <c r="B89" s="73"/>
    </row>
    <row r="90" ht="15.75" customHeight="1">
      <c r="A90" s="1"/>
      <c r="B90" s="73"/>
    </row>
    <row r="91" ht="15.75" customHeight="1">
      <c r="A91" s="1"/>
      <c r="B91" s="73"/>
    </row>
    <row r="92" ht="15.75" customHeight="1">
      <c r="A92" s="1"/>
      <c r="B92" s="73"/>
    </row>
    <row r="93" ht="15.75" customHeight="1">
      <c r="A93" s="1"/>
      <c r="B93" s="73"/>
    </row>
    <row r="94" ht="15.75" customHeight="1">
      <c r="A94" s="1"/>
      <c r="B94" s="73"/>
    </row>
    <row r="95" ht="15.75" customHeight="1">
      <c r="A95" s="1"/>
      <c r="B95" s="73"/>
    </row>
    <row r="96" ht="15.75" customHeight="1">
      <c r="A96" s="1"/>
      <c r="B96" s="73"/>
    </row>
    <row r="97" ht="15.75" customHeight="1">
      <c r="A97" s="1"/>
      <c r="B97" s="73"/>
    </row>
    <row r="98" ht="15.75" customHeight="1">
      <c r="A98" s="1"/>
      <c r="B98" s="73"/>
    </row>
    <row r="99" ht="15.75" customHeight="1">
      <c r="A99" s="1"/>
      <c r="B99" s="73"/>
    </row>
    <row r="100" ht="15.75" customHeight="1">
      <c r="A100" s="1"/>
      <c r="B100" s="73"/>
    </row>
    <row r="101" ht="15.75" customHeight="1">
      <c r="A101" s="1"/>
      <c r="B101" s="73"/>
    </row>
    <row r="102" ht="15.75" customHeight="1">
      <c r="A102" s="1"/>
      <c r="B102" s="73"/>
    </row>
    <row r="103" ht="15.75" customHeight="1">
      <c r="A103" s="1"/>
      <c r="B103" s="73"/>
    </row>
    <row r="104" ht="15.75" customHeight="1">
      <c r="A104" s="1"/>
      <c r="B104" s="73"/>
    </row>
    <row r="105" ht="15.75" customHeight="1">
      <c r="A105" s="1"/>
      <c r="B105" s="73"/>
    </row>
    <row r="106" ht="15.75" customHeight="1">
      <c r="A106" s="1"/>
      <c r="B106" s="73"/>
    </row>
    <row r="107" ht="15.75" customHeight="1">
      <c r="A107" s="1"/>
      <c r="B107" s="73"/>
    </row>
    <row r="108" ht="15.75" customHeight="1">
      <c r="A108" s="1"/>
      <c r="B108" s="73"/>
    </row>
    <row r="109" ht="15.75" customHeight="1">
      <c r="A109" s="1"/>
      <c r="B109" s="73"/>
    </row>
    <row r="110" ht="15.75" customHeight="1">
      <c r="A110" s="1"/>
      <c r="B110" s="73"/>
    </row>
    <row r="111" ht="15.75" customHeight="1">
      <c r="A111" s="1"/>
      <c r="B111" s="73"/>
    </row>
    <row r="112" ht="15.75" customHeight="1">
      <c r="A112" s="1"/>
      <c r="B112" s="73"/>
    </row>
    <row r="113" ht="15.75" customHeight="1">
      <c r="A113" s="1"/>
      <c r="B113" s="73"/>
    </row>
    <row r="114" ht="15.75" customHeight="1">
      <c r="A114" s="1"/>
      <c r="B114" s="73"/>
    </row>
    <row r="115" ht="15.75" customHeight="1">
      <c r="A115" s="1"/>
      <c r="B115" s="73"/>
    </row>
    <row r="116" ht="15.75" customHeight="1">
      <c r="A116" s="1"/>
      <c r="B116" s="73"/>
    </row>
    <row r="117" ht="15.75" customHeight="1">
      <c r="A117" s="1"/>
      <c r="B117" s="73"/>
    </row>
    <row r="118" ht="15.75" customHeight="1">
      <c r="A118" s="1"/>
      <c r="B118" s="73"/>
    </row>
    <row r="119" ht="15.75" customHeight="1">
      <c r="A119" s="1"/>
      <c r="B119" s="73"/>
    </row>
    <row r="120" ht="15.75" customHeight="1">
      <c r="A120" s="1"/>
      <c r="B120" s="73"/>
    </row>
    <row r="121" ht="15.75" customHeight="1">
      <c r="A121" s="1"/>
      <c r="B121" s="73"/>
    </row>
    <row r="122" ht="15.75" customHeight="1">
      <c r="A122" s="1"/>
      <c r="B122" s="73"/>
    </row>
    <row r="123" ht="15.75" customHeight="1">
      <c r="A123" s="1"/>
      <c r="B123" s="73"/>
    </row>
    <row r="124" ht="15.75" customHeight="1">
      <c r="A124" s="1"/>
      <c r="B124" s="73"/>
    </row>
    <row r="125" ht="15.75" customHeight="1">
      <c r="A125" s="1"/>
      <c r="B125" s="73"/>
    </row>
    <row r="126" ht="15.75" customHeight="1">
      <c r="A126" s="1"/>
      <c r="B126" s="73"/>
    </row>
    <row r="127" ht="15.75" customHeight="1">
      <c r="A127" s="1"/>
      <c r="B127" s="73"/>
    </row>
    <row r="128" ht="15.75" customHeight="1">
      <c r="A128" s="1"/>
      <c r="B128" s="73"/>
    </row>
    <row r="129" ht="15.75" customHeight="1">
      <c r="A129" s="1"/>
      <c r="B129" s="73"/>
    </row>
    <row r="130" ht="15.75" customHeight="1">
      <c r="A130" s="1"/>
      <c r="B130" s="73"/>
    </row>
    <row r="131" ht="15.75" customHeight="1">
      <c r="A131" s="1"/>
      <c r="B131" s="73"/>
    </row>
    <row r="132" ht="15.75" customHeight="1">
      <c r="A132" s="1"/>
      <c r="B132" s="73"/>
    </row>
    <row r="133" ht="15.75" customHeight="1">
      <c r="A133" s="1"/>
      <c r="B133" s="73"/>
    </row>
    <row r="134" ht="15.75" customHeight="1">
      <c r="A134" s="1"/>
      <c r="B134" s="73"/>
    </row>
    <row r="135" ht="15.75" customHeight="1">
      <c r="A135" s="1"/>
      <c r="B135" s="73"/>
    </row>
    <row r="136" ht="15.75" customHeight="1">
      <c r="A136" s="1"/>
      <c r="B136" s="73"/>
    </row>
    <row r="137" ht="15.75" customHeight="1">
      <c r="A137" s="1"/>
      <c r="B137" s="73"/>
    </row>
    <row r="138" ht="15.75" customHeight="1">
      <c r="A138" s="1"/>
      <c r="B138" s="73"/>
    </row>
    <row r="139" ht="15.75" customHeight="1">
      <c r="A139" s="1"/>
      <c r="B139" s="73"/>
    </row>
    <row r="140" ht="15.75" customHeight="1">
      <c r="A140" s="1"/>
      <c r="B140" s="73"/>
    </row>
    <row r="141" ht="15.75" customHeight="1">
      <c r="A141" s="1"/>
      <c r="B141" s="73"/>
    </row>
    <row r="142" ht="15.75" customHeight="1">
      <c r="A142" s="1"/>
      <c r="B142" s="73"/>
    </row>
    <row r="143" ht="15.75" customHeight="1">
      <c r="A143" s="1"/>
      <c r="B143" s="73"/>
    </row>
    <row r="144" ht="15.75" customHeight="1">
      <c r="A144" s="1"/>
      <c r="B144" s="73"/>
    </row>
    <row r="145" ht="15.75" customHeight="1">
      <c r="A145" s="1"/>
      <c r="B145" s="73"/>
    </row>
    <row r="146" ht="15.75" customHeight="1">
      <c r="A146" s="1"/>
      <c r="B146" s="73"/>
    </row>
    <row r="147" ht="15.75" customHeight="1">
      <c r="A147" s="1"/>
      <c r="B147" s="73"/>
    </row>
    <row r="148" ht="15.75" customHeight="1">
      <c r="A148" s="1"/>
      <c r="B148" s="73"/>
    </row>
    <row r="149" ht="15.75" customHeight="1">
      <c r="A149" s="1"/>
      <c r="B149" s="73"/>
    </row>
    <row r="150" ht="15.75" customHeight="1">
      <c r="A150" s="1"/>
      <c r="B150" s="73"/>
    </row>
    <row r="151" ht="15.75" customHeight="1">
      <c r="A151" s="1"/>
      <c r="B151" s="73"/>
    </row>
    <row r="152" ht="15.75" customHeight="1">
      <c r="A152" s="1"/>
      <c r="B152" s="73"/>
    </row>
    <row r="153" ht="15.75" customHeight="1">
      <c r="A153" s="1"/>
      <c r="B153" s="73"/>
    </row>
    <row r="154" ht="15.75" customHeight="1">
      <c r="A154" s="1"/>
      <c r="B154" s="73"/>
    </row>
    <row r="155" ht="15.75" customHeight="1">
      <c r="A155" s="1"/>
      <c r="B155" s="73"/>
    </row>
    <row r="156" ht="15.75" customHeight="1">
      <c r="A156" s="1"/>
      <c r="B156" s="73"/>
    </row>
    <row r="157" ht="15.75" customHeight="1">
      <c r="A157" s="1"/>
      <c r="B157" s="73"/>
    </row>
    <row r="158" ht="15.75" customHeight="1">
      <c r="A158" s="1"/>
      <c r="B158" s="73"/>
    </row>
    <row r="159" ht="15.75" customHeight="1">
      <c r="A159" s="1"/>
      <c r="B159" s="73"/>
    </row>
    <row r="160" ht="15.75" customHeight="1">
      <c r="A160" s="1"/>
      <c r="B160" s="73"/>
    </row>
    <row r="161" ht="15.75" customHeight="1">
      <c r="A161" s="1"/>
      <c r="B161" s="73"/>
    </row>
    <row r="162" ht="15.75" customHeight="1">
      <c r="A162" s="1"/>
      <c r="B162" s="73"/>
    </row>
    <row r="163" ht="15.75" customHeight="1">
      <c r="A163" s="1"/>
      <c r="B163" s="73"/>
    </row>
    <row r="164" ht="15.75" customHeight="1">
      <c r="A164" s="1"/>
      <c r="B164" s="73"/>
    </row>
    <row r="165" ht="15.75" customHeight="1">
      <c r="A165" s="1"/>
      <c r="B165" s="73"/>
    </row>
    <row r="166" ht="15.75" customHeight="1">
      <c r="A166" s="1"/>
      <c r="B166" s="73"/>
    </row>
    <row r="167" ht="15.75" customHeight="1">
      <c r="A167" s="1"/>
      <c r="B167" s="73"/>
    </row>
    <row r="168" ht="15.75" customHeight="1">
      <c r="A168" s="1"/>
      <c r="B168" s="73"/>
    </row>
    <row r="169" ht="15.75" customHeight="1">
      <c r="A169" s="1"/>
      <c r="B169" s="73"/>
    </row>
    <row r="170" ht="15.75" customHeight="1">
      <c r="A170" s="1"/>
      <c r="B170" s="73"/>
    </row>
    <row r="171" ht="15.75" customHeight="1">
      <c r="A171" s="1"/>
      <c r="B171" s="73"/>
    </row>
    <row r="172" ht="15.75" customHeight="1">
      <c r="A172" s="1"/>
      <c r="B172" s="73"/>
    </row>
    <row r="173" ht="15.75" customHeight="1">
      <c r="A173" s="1"/>
      <c r="B173" s="73"/>
    </row>
    <row r="174" ht="15.75" customHeight="1">
      <c r="A174" s="1"/>
      <c r="B174" s="73"/>
    </row>
    <row r="175" ht="15.75" customHeight="1">
      <c r="A175" s="1"/>
      <c r="B175" s="73"/>
    </row>
    <row r="176" ht="15.75" customHeight="1">
      <c r="A176" s="1"/>
      <c r="B176" s="73"/>
    </row>
    <row r="177" ht="15.75" customHeight="1">
      <c r="A177" s="1"/>
      <c r="B177" s="73"/>
    </row>
    <row r="178" ht="15.75" customHeight="1">
      <c r="A178" s="1"/>
      <c r="B178" s="73"/>
    </row>
    <row r="179" ht="15.75" customHeight="1">
      <c r="A179" s="1"/>
      <c r="B179" s="73"/>
    </row>
    <row r="180" ht="15.75" customHeight="1">
      <c r="A180" s="1"/>
      <c r="B180" s="73"/>
    </row>
    <row r="181" ht="15.75" customHeight="1">
      <c r="A181" s="1"/>
      <c r="B181" s="73"/>
    </row>
    <row r="182" ht="15.75" customHeight="1">
      <c r="A182" s="1"/>
      <c r="B182" s="73"/>
    </row>
    <row r="183" ht="15.75" customHeight="1">
      <c r="A183" s="1"/>
      <c r="B183" s="73"/>
    </row>
    <row r="184" ht="15.75" customHeight="1">
      <c r="A184" s="1"/>
      <c r="B184" s="73"/>
    </row>
    <row r="185" ht="15.75" customHeight="1">
      <c r="A185" s="1"/>
      <c r="B185" s="73"/>
    </row>
    <row r="186" ht="15.75" customHeight="1">
      <c r="A186" s="1"/>
      <c r="B186" s="73"/>
    </row>
    <row r="187" ht="15.75" customHeight="1">
      <c r="A187" s="1"/>
      <c r="B187" s="73"/>
    </row>
    <row r="188" ht="15.75" customHeight="1">
      <c r="A188" s="1"/>
      <c r="B188" s="73"/>
    </row>
    <row r="189" ht="15.75" customHeight="1">
      <c r="A189" s="1"/>
      <c r="B189" s="73"/>
    </row>
    <row r="190" ht="15.75" customHeight="1">
      <c r="A190" s="1"/>
      <c r="B190" s="73"/>
    </row>
    <row r="191" ht="15.75" customHeight="1">
      <c r="A191" s="1"/>
      <c r="B191" s="73"/>
    </row>
    <row r="192" ht="15.75" customHeight="1">
      <c r="A192" s="1"/>
      <c r="B192" s="73"/>
    </row>
    <row r="193" ht="15.75" customHeight="1">
      <c r="A193" s="1"/>
      <c r="B193" s="73"/>
    </row>
    <row r="194" ht="15.75" customHeight="1">
      <c r="A194" s="1"/>
      <c r="B194" s="73"/>
    </row>
    <row r="195" ht="15.75" customHeight="1">
      <c r="A195" s="1"/>
      <c r="B195" s="73"/>
    </row>
    <row r="196" ht="15.75" customHeight="1">
      <c r="A196" s="1"/>
      <c r="B196" s="73"/>
    </row>
    <row r="197" ht="15.75" customHeight="1">
      <c r="A197" s="1"/>
      <c r="B197" s="73"/>
    </row>
    <row r="198" ht="15.75" customHeight="1">
      <c r="A198" s="1"/>
      <c r="B198" s="73"/>
    </row>
    <row r="199" ht="15.75" customHeight="1">
      <c r="A199" s="1"/>
      <c r="B199" s="73"/>
    </row>
    <row r="200" ht="15.75" customHeight="1">
      <c r="A200" s="1"/>
      <c r="B200" s="73"/>
    </row>
    <row r="201" ht="15.75" customHeight="1">
      <c r="A201" s="1"/>
      <c r="B201" s="73"/>
    </row>
    <row r="202" ht="15.75" customHeight="1">
      <c r="A202" s="1"/>
      <c r="B202" s="73"/>
    </row>
    <row r="203" ht="15.75" customHeight="1">
      <c r="A203" s="1"/>
      <c r="B203" s="73"/>
    </row>
    <row r="204" ht="15.75" customHeight="1">
      <c r="A204" s="1"/>
      <c r="B204" s="73"/>
    </row>
    <row r="205" ht="15.75" customHeight="1">
      <c r="A205" s="1"/>
      <c r="B205" s="73"/>
    </row>
    <row r="206" ht="15.75" customHeight="1">
      <c r="A206" s="1"/>
      <c r="B206" s="73"/>
    </row>
    <row r="207" ht="15.75" customHeight="1">
      <c r="A207" s="1"/>
      <c r="B207" s="73"/>
    </row>
    <row r="208" ht="15.75" customHeight="1">
      <c r="A208" s="1"/>
      <c r="B208" s="73"/>
    </row>
    <row r="209" ht="15.75" customHeight="1">
      <c r="A209" s="1"/>
      <c r="B209" s="73"/>
    </row>
    <row r="210" ht="15.75" customHeight="1">
      <c r="A210" s="1"/>
      <c r="B210" s="73"/>
    </row>
    <row r="211" ht="15.75" customHeight="1">
      <c r="A211" s="1"/>
      <c r="B211" s="73"/>
    </row>
    <row r="212" ht="15.75" customHeight="1">
      <c r="A212" s="1"/>
      <c r="B212" s="73"/>
    </row>
    <row r="213" ht="15.75" customHeight="1">
      <c r="A213" s="1"/>
      <c r="B213" s="73"/>
    </row>
    <row r="214" ht="15.75" customHeight="1">
      <c r="A214" s="1"/>
      <c r="B214" s="73"/>
    </row>
    <row r="215" ht="15.75" customHeight="1">
      <c r="A215" s="1"/>
      <c r="B215" s="73"/>
    </row>
    <row r="216" ht="15.75" customHeight="1">
      <c r="A216" s="1"/>
      <c r="B216" s="73"/>
    </row>
    <row r="217" ht="15.75" customHeight="1">
      <c r="A217" s="1"/>
      <c r="B217" s="73"/>
    </row>
    <row r="218" ht="15.75" customHeight="1">
      <c r="A218" s="1"/>
      <c r="B218" s="73"/>
    </row>
    <row r="219" ht="15.75" customHeight="1">
      <c r="A219" s="1"/>
      <c r="B219" s="73"/>
    </row>
    <row r="220" ht="15.75" customHeight="1">
      <c r="A220" s="1"/>
      <c r="B220" s="73"/>
    </row>
    <row r="221" ht="15.75" customHeight="1">
      <c r="A221" s="1"/>
      <c r="B221" s="73"/>
    </row>
    <row r="222" ht="15.75" customHeight="1">
      <c r="A222" s="1"/>
      <c r="B222" s="73"/>
    </row>
    <row r="223" ht="15.75" customHeight="1">
      <c r="A223" s="1"/>
      <c r="B223" s="73"/>
    </row>
    <row r="224" ht="15.75" customHeight="1">
      <c r="A224" s="1"/>
      <c r="B224" s="73"/>
    </row>
    <row r="225" ht="15.75" customHeight="1">
      <c r="A225" s="1"/>
      <c r="B225" s="73"/>
    </row>
    <row r="226" ht="15.75" customHeight="1">
      <c r="A226" s="1"/>
      <c r="B226" s="73"/>
    </row>
    <row r="227" ht="15.75" customHeight="1">
      <c r="A227" s="1"/>
      <c r="B227" s="73"/>
    </row>
    <row r="228" ht="15.75" customHeight="1">
      <c r="A228" s="1"/>
      <c r="B228" s="73"/>
    </row>
    <row r="229" ht="15.75" customHeight="1">
      <c r="A229" s="1"/>
      <c r="B229" s="73"/>
    </row>
    <row r="230" ht="15.75" customHeight="1">
      <c r="A230" s="1"/>
      <c r="B230" s="73"/>
    </row>
    <row r="231" ht="15.75" customHeight="1">
      <c r="A231" s="1"/>
      <c r="B231" s="73"/>
    </row>
    <row r="232" ht="15.75" customHeight="1">
      <c r="A232" s="1"/>
      <c r="B232" s="73"/>
    </row>
    <row r="233" ht="15.75" customHeight="1">
      <c r="A233" s="1"/>
      <c r="B233" s="73"/>
    </row>
    <row r="234" ht="15.75" customHeight="1">
      <c r="A234" s="1"/>
      <c r="B234" s="73"/>
    </row>
    <row r="235" ht="15.75" customHeight="1">
      <c r="A235" s="1"/>
      <c r="B235" s="73"/>
    </row>
    <row r="236" ht="15.75" customHeight="1">
      <c r="A236" s="1"/>
      <c r="B236" s="73"/>
    </row>
    <row r="237" ht="15.75" customHeight="1">
      <c r="A237" s="1"/>
      <c r="B237" s="73"/>
    </row>
    <row r="238" ht="15.75" customHeight="1">
      <c r="A238" s="1"/>
      <c r="B238" s="73"/>
    </row>
    <row r="239" ht="15.75" customHeight="1">
      <c r="A239" s="1"/>
      <c r="B239" s="73"/>
    </row>
    <row r="240" ht="15.75" customHeight="1">
      <c r="A240" s="1"/>
      <c r="B240" s="73"/>
    </row>
    <row r="241" ht="15.75" customHeight="1">
      <c r="A241" s="1"/>
      <c r="B241" s="73"/>
    </row>
    <row r="242" ht="15.75" customHeight="1">
      <c r="A242" s="1"/>
      <c r="B242" s="73"/>
    </row>
    <row r="243" ht="15.75" customHeight="1">
      <c r="A243" s="1"/>
      <c r="B243" s="73"/>
    </row>
    <row r="244" ht="15.75" customHeight="1">
      <c r="A244" s="1"/>
      <c r="B244" s="73"/>
    </row>
    <row r="245" ht="15.75" customHeight="1">
      <c r="A245" s="1"/>
      <c r="B245" s="73"/>
    </row>
    <row r="246" ht="15.75" customHeight="1">
      <c r="A246" s="1"/>
      <c r="B246" s="73"/>
    </row>
    <row r="247" ht="15.75" customHeight="1">
      <c r="A247" s="1"/>
      <c r="B247" s="73"/>
    </row>
    <row r="248" ht="15.75" customHeight="1">
      <c r="A248" s="1"/>
      <c r="B248" s="73"/>
    </row>
    <row r="249" ht="15.75" customHeight="1">
      <c r="A249" s="1"/>
      <c r="B249" s="73"/>
    </row>
    <row r="250" ht="15.75" customHeight="1">
      <c r="A250" s="1"/>
      <c r="B250" s="73"/>
    </row>
    <row r="251" ht="15.75" customHeight="1">
      <c r="A251" s="1"/>
      <c r="B251" s="73"/>
    </row>
    <row r="252" ht="15.75" customHeight="1">
      <c r="A252" s="1"/>
      <c r="B252" s="73"/>
    </row>
    <row r="253" ht="15.75" customHeight="1">
      <c r="A253" s="1"/>
      <c r="B253" s="73"/>
    </row>
    <row r="254" ht="15.75" customHeight="1">
      <c r="A254" s="1"/>
      <c r="B254" s="73"/>
    </row>
    <row r="255" ht="15.75" customHeight="1">
      <c r="A255" s="1"/>
      <c r="B255" s="73"/>
    </row>
    <row r="256" ht="15.75" customHeight="1">
      <c r="A256" s="1"/>
      <c r="B256" s="73"/>
    </row>
    <row r="257" ht="15.75" customHeight="1">
      <c r="A257" s="1"/>
      <c r="B257" s="73"/>
    </row>
    <row r="258" ht="15.75" customHeight="1">
      <c r="A258" s="1"/>
      <c r="B258" s="73"/>
    </row>
    <row r="259" ht="15.75" customHeight="1">
      <c r="A259" s="1"/>
      <c r="B259" s="73"/>
    </row>
    <row r="260" ht="15.75" customHeight="1">
      <c r="A260" s="1"/>
      <c r="B260" s="73"/>
    </row>
    <row r="261" ht="15.75" customHeight="1">
      <c r="A261" s="1"/>
      <c r="B261" s="73"/>
    </row>
    <row r="262" ht="15.75" customHeight="1">
      <c r="A262" s="1"/>
      <c r="B262" s="73"/>
    </row>
    <row r="263" ht="15.75" customHeight="1">
      <c r="A263" s="1"/>
      <c r="B263" s="73"/>
    </row>
    <row r="264" ht="15.75" customHeight="1">
      <c r="A264" s="1"/>
      <c r="B264" s="73"/>
    </row>
    <row r="265" ht="15.75" customHeight="1">
      <c r="A265" s="1"/>
      <c r="B265" s="73"/>
    </row>
    <row r="266" ht="15.75" customHeight="1">
      <c r="A266" s="1"/>
      <c r="B266" s="73"/>
    </row>
    <row r="267" ht="15.75" customHeight="1">
      <c r="A267" s="1"/>
      <c r="B267" s="73"/>
    </row>
    <row r="268" ht="15.75" customHeight="1">
      <c r="A268" s="1"/>
      <c r="B268" s="73"/>
    </row>
    <row r="269" ht="15.75" customHeight="1">
      <c r="A269" s="1"/>
      <c r="B269" s="73"/>
    </row>
    <row r="270" ht="15.75" customHeight="1">
      <c r="A270" s="1"/>
      <c r="B270" s="73"/>
    </row>
    <row r="271" ht="15.75" customHeight="1">
      <c r="A271" s="1"/>
      <c r="B271" s="73"/>
    </row>
    <row r="272" ht="15.75" customHeight="1">
      <c r="A272" s="1"/>
      <c r="B272" s="73"/>
    </row>
    <row r="273" ht="15.75" customHeight="1">
      <c r="A273" s="1"/>
      <c r="B273" s="73"/>
    </row>
    <row r="274" ht="15.75" customHeight="1">
      <c r="A274" s="1"/>
      <c r="B274" s="73"/>
    </row>
    <row r="275" ht="15.75" customHeight="1">
      <c r="A275" s="1"/>
      <c r="B275" s="73"/>
    </row>
    <row r="276" ht="15.75" customHeight="1">
      <c r="A276" s="1"/>
      <c r="B276" s="73"/>
    </row>
    <row r="277" ht="15.75" customHeight="1">
      <c r="A277" s="1"/>
      <c r="B277" s="73"/>
    </row>
    <row r="278" ht="15.75" customHeight="1">
      <c r="A278" s="1"/>
      <c r="B278" s="73"/>
    </row>
    <row r="279" ht="15.75" customHeight="1">
      <c r="A279" s="1"/>
      <c r="B279" s="73"/>
    </row>
    <row r="280" ht="15.75" customHeight="1">
      <c r="A280" s="1"/>
      <c r="B280" s="73"/>
    </row>
    <row r="281" ht="15.75" customHeight="1">
      <c r="A281" s="1"/>
      <c r="B281" s="73"/>
    </row>
    <row r="282" ht="15.75" customHeight="1">
      <c r="A282" s="1"/>
      <c r="B282" s="73"/>
    </row>
    <row r="283" ht="15.75" customHeight="1">
      <c r="A283" s="1"/>
      <c r="B283" s="73"/>
    </row>
    <row r="284" ht="15.75" customHeight="1">
      <c r="A284" s="1"/>
      <c r="B284" s="73"/>
    </row>
    <row r="285" ht="15.75" customHeight="1">
      <c r="A285" s="1"/>
      <c r="B285" s="73"/>
    </row>
    <row r="286" ht="15.75" customHeight="1">
      <c r="A286" s="1"/>
      <c r="B286" s="73"/>
    </row>
    <row r="287" ht="15.75" customHeight="1">
      <c r="A287" s="1"/>
      <c r="B287" s="73"/>
    </row>
    <row r="288" ht="15.75" customHeight="1">
      <c r="A288" s="1"/>
      <c r="B288" s="73"/>
    </row>
    <row r="289" ht="15.75" customHeight="1">
      <c r="A289" s="1"/>
      <c r="B289" s="73"/>
    </row>
    <row r="290" ht="15.75" customHeight="1">
      <c r="A290" s="1"/>
      <c r="B290" s="73"/>
    </row>
    <row r="291" ht="15.75" customHeight="1">
      <c r="A291" s="1"/>
      <c r="B291" s="73"/>
    </row>
    <row r="292" ht="15.75" customHeight="1">
      <c r="A292" s="1"/>
      <c r="B292" s="73"/>
    </row>
    <row r="293" ht="15.75" customHeight="1">
      <c r="A293" s="1"/>
      <c r="B293" s="73"/>
    </row>
    <row r="294" ht="15.75" customHeight="1">
      <c r="A294" s="1"/>
      <c r="B294" s="73"/>
    </row>
    <row r="295" ht="15.75" customHeight="1">
      <c r="A295" s="1"/>
      <c r="B295" s="73"/>
    </row>
    <row r="296" ht="15.75" customHeight="1">
      <c r="A296" s="1"/>
      <c r="B296" s="73"/>
    </row>
    <row r="297" ht="15.75" customHeight="1">
      <c r="A297" s="1"/>
      <c r="B297" s="73"/>
    </row>
    <row r="298" ht="15.75" customHeight="1">
      <c r="A298" s="1"/>
      <c r="B298" s="73"/>
    </row>
    <row r="299" ht="15.75" customHeight="1">
      <c r="A299" s="1"/>
      <c r="B299" s="73"/>
    </row>
    <row r="300" ht="15.75" customHeight="1">
      <c r="A300" s="1"/>
      <c r="B300" s="73"/>
    </row>
    <row r="301" ht="15.75" customHeight="1">
      <c r="A301" s="1"/>
      <c r="B301" s="73"/>
    </row>
    <row r="302" ht="15.75" customHeight="1">
      <c r="A302" s="1"/>
      <c r="B302" s="73"/>
    </row>
    <row r="303" ht="15.75" customHeight="1">
      <c r="A303" s="1"/>
      <c r="B303" s="73"/>
    </row>
    <row r="304" ht="15.75" customHeight="1">
      <c r="A304" s="1"/>
      <c r="B304" s="73"/>
    </row>
    <row r="305" ht="15.75" customHeight="1">
      <c r="A305" s="1"/>
      <c r="B305" s="73"/>
    </row>
    <row r="306" ht="15.75" customHeight="1">
      <c r="A306" s="1"/>
      <c r="B306" s="73"/>
    </row>
    <row r="307" ht="15.75" customHeight="1">
      <c r="A307" s="1"/>
      <c r="B307" s="73"/>
    </row>
    <row r="308" ht="15.75" customHeight="1">
      <c r="A308" s="1"/>
      <c r="B308" s="73"/>
    </row>
    <row r="309" ht="15.75" customHeight="1">
      <c r="A309" s="1"/>
      <c r="B309" s="73"/>
    </row>
    <row r="310" ht="15.75" customHeight="1">
      <c r="A310" s="1"/>
      <c r="B310" s="73"/>
    </row>
    <row r="311" ht="15.75" customHeight="1">
      <c r="A311" s="1"/>
      <c r="B311" s="73"/>
    </row>
    <row r="312" ht="15.75" customHeight="1">
      <c r="A312" s="1"/>
      <c r="B312" s="73"/>
    </row>
    <row r="313" ht="15.75" customHeight="1">
      <c r="A313" s="1"/>
      <c r="B313" s="73"/>
    </row>
    <row r="314" ht="15.75" customHeight="1">
      <c r="A314" s="1"/>
      <c r="B314" s="73"/>
    </row>
    <row r="315" ht="15.75" customHeight="1">
      <c r="A315" s="1"/>
      <c r="B315" s="73"/>
    </row>
    <row r="316" ht="15.75" customHeight="1">
      <c r="A316" s="1"/>
      <c r="B316" s="73"/>
    </row>
    <row r="317" ht="15.75" customHeight="1">
      <c r="A317" s="1"/>
      <c r="B317" s="73"/>
    </row>
    <row r="318" ht="15.75" customHeight="1">
      <c r="A318" s="1"/>
      <c r="B318" s="73"/>
    </row>
    <row r="319" ht="15.75" customHeight="1">
      <c r="A319" s="1"/>
      <c r="B319" s="73"/>
    </row>
    <row r="320" ht="15.75" customHeight="1">
      <c r="A320" s="1"/>
      <c r="B320" s="73"/>
    </row>
    <row r="321" ht="15.75" customHeight="1">
      <c r="A321" s="1"/>
      <c r="B321" s="73"/>
    </row>
    <row r="322" ht="15.75" customHeight="1">
      <c r="A322" s="1"/>
      <c r="B322" s="73"/>
    </row>
    <row r="323" ht="15.75" customHeight="1">
      <c r="A323" s="1"/>
      <c r="B323" s="73"/>
    </row>
    <row r="324" ht="15.75" customHeight="1">
      <c r="A324" s="1"/>
      <c r="B324" s="73"/>
    </row>
    <row r="325" ht="15.75" customHeight="1">
      <c r="A325" s="1"/>
      <c r="B325" s="73"/>
    </row>
    <row r="326" ht="15.75" customHeight="1">
      <c r="A326" s="1"/>
      <c r="B326" s="73"/>
    </row>
    <row r="327" ht="15.75" customHeight="1">
      <c r="A327" s="1"/>
      <c r="B327" s="73"/>
    </row>
    <row r="328" ht="15.75" customHeight="1">
      <c r="A328" s="1"/>
      <c r="B328" s="73"/>
    </row>
    <row r="329" ht="15.75" customHeight="1">
      <c r="A329" s="1"/>
      <c r="B329" s="73"/>
    </row>
    <row r="330" ht="15.75" customHeight="1">
      <c r="A330" s="1"/>
      <c r="B330" s="73"/>
    </row>
    <row r="331" ht="15.75" customHeight="1">
      <c r="A331" s="1"/>
      <c r="B331" s="73"/>
    </row>
    <row r="332" ht="15.75" customHeight="1">
      <c r="A332" s="1"/>
      <c r="B332" s="73"/>
    </row>
    <row r="333" ht="15.75" customHeight="1">
      <c r="A333" s="1"/>
      <c r="B333" s="73"/>
    </row>
    <row r="334" ht="15.75" customHeight="1">
      <c r="A334" s="1"/>
      <c r="B334" s="73"/>
    </row>
    <row r="335" ht="15.75" customHeight="1">
      <c r="A335" s="1"/>
      <c r="B335" s="73"/>
    </row>
    <row r="336" ht="15.75" customHeight="1">
      <c r="A336" s="1"/>
      <c r="B336" s="73"/>
    </row>
    <row r="337" ht="15.75" customHeight="1">
      <c r="A337" s="1"/>
      <c r="B337" s="73"/>
    </row>
    <row r="338" ht="15.75" customHeight="1">
      <c r="A338" s="1"/>
      <c r="B338" s="73"/>
    </row>
    <row r="339" ht="15.75" customHeight="1">
      <c r="A339" s="1"/>
      <c r="B339" s="73"/>
    </row>
    <row r="340" ht="15.75" customHeight="1">
      <c r="A340" s="1"/>
      <c r="B340" s="73"/>
    </row>
    <row r="341" ht="15.75" customHeight="1">
      <c r="A341" s="1"/>
      <c r="B341" s="73"/>
    </row>
    <row r="342" ht="15.75" customHeight="1">
      <c r="A342" s="1"/>
      <c r="B342" s="73"/>
    </row>
    <row r="343" ht="15.75" customHeight="1">
      <c r="A343" s="1"/>
      <c r="B343" s="73"/>
    </row>
    <row r="344" ht="15.75" customHeight="1">
      <c r="A344" s="1"/>
      <c r="B344" s="73"/>
    </row>
    <row r="345" ht="15.75" customHeight="1">
      <c r="A345" s="1"/>
      <c r="B345" s="73"/>
    </row>
    <row r="346" ht="15.75" customHeight="1">
      <c r="A346" s="1"/>
      <c r="B346" s="73"/>
    </row>
    <row r="347" ht="15.75" customHeight="1">
      <c r="A347" s="1"/>
      <c r="B347" s="73"/>
    </row>
    <row r="348" ht="15.75" customHeight="1">
      <c r="A348" s="1"/>
      <c r="B348" s="73"/>
    </row>
    <row r="349" ht="15.75" customHeight="1">
      <c r="A349" s="1"/>
      <c r="B349" s="73"/>
    </row>
    <row r="350" ht="15.75" customHeight="1">
      <c r="A350" s="1"/>
      <c r="B350" s="73"/>
    </row>
    <row r="351" ht="15.75" customHeight="1">
      <c r="A351" s="1"/>
      <c r="B351" s="73"/>
    </row>
    <row r="352" ht="15.75" customHeight="1">
      <c r="A352" s="1"/>
      <c r="B352" s="73"/>
    </row>
    <row r="353" ht="15.75" customHeight="1">
      <c r="A353" s="1"/>
      <c r="B353" s="73"/>
    </row>
    <row r="354" ht="15.75" customHeight="1">
      <c r="A354" s="1"/>
      <c r="B354" s="73"/>
    </row>
    <row r="355" ht="15.75" customHeight="1">
      <c r="A355" s="1"/>
      <c r="B355" s="73"/>
    </row>
    <row r="356" ht="15.75" customHeight="1">
      <c r="A356" s="1"/>
      <c r="B356" s="73"/>
    </row>
    <row r="357" ht="15.75" customHeight="1">
      <c r="A357" s="1"/>
      <c r="B357" s="73"/>
    </row>
    <row r="358" ht="15.75" customHeight="1">
      <c r="A358" s="1"/>
      <c r="B358" s="73"/>
    </row>
    <row r="359" ht="15.75" customHeight="1">
      <c r="A359" s="1"/>
      <c r="B359" s="73"/>
    </row>
    <row r="360" ht="15.75" customHeight="1">
      <c r="A360" s="1"/>
      <c r="B360" s="73"/>
    </row>
    <row r="361" ht="15.75" customHeight="1">
      <c r="A361" s="1"/>
      <c r="B361" s="73"/>
    </row>
    <row r="362" ht="15.75" customHeight="1">
      <c r="A362" s="1"/>
      <c r="B362" s="73"/>
    </row>
    <row r="363" ht="15.75" customHeight="1">
      <c r="A363" s="1"/>
      <c r="B363" s="73"/>
    </row>
    <row r="364" ht="15.75" customHeight="1">
      <c r="A364" s="1"/>
      <c r="B364" s="73"/>
    </row>
    <row r="365" ht="15.75" customHeight="1">
      <c r="A365" s="1"/>
      <c r="B365" s="73"/>
    </row>
    <row r="366" ht="15.75" customHeight="1">
      <c r="A366" s="1"/>
      <c r="B366" s="73"/>
    </row>
    <row r="367" ht="15.75" customHeight="1">
      <c r="A367" s="1"/>
      <c r="B367" s="73"/>
    </row>
    <row r="368" ht="15.75" customHeight="1">
      <c r="A368" s="1"/>
      <c r="B368" s="73"/>
    </row>
    <row r="369" ht="15.75" customHeight="1">
      <c r="A369" s="1"/>
      <c r="B369" s="73"/>
    </row>
    <row r="370" ht="15.75" customHeight="1">
      <c r="A370" s="1"/>
      <c r="B370" s="73"/>
    </row>
    <row r="371" ht="15.75" customHeight="1">
      <c r="A371" s="1"/>
      <c r="B371" s="73"/>
    </row>
    <row r="372" ht="15.75" customHeight="1">
      <c r="A372" s="1"/>
      <c r="B372" s="73"/>
    </row>
    <row r="373" ht="15.75" customHeight="1">
      <c r="A373" s="1"/>
      <c r="B373" s="73"/>
    </row>
    <row r="374" ht="15.75" customHeight="1">
      <c r="A374" s="1"/>
      <c r="B374" s="73"/>
    </row>
    <row r="375" ht="15.75" customHeight="1">
      <c r="A375" s="1"/>
      <c r="B375" s="73"/>
    </row>
    <row r="376" ht="15.75" customHeight="1">
      <c r="A376" s="1"/>
      <c r="B376" s="73"/>
    </row>
    <row r="377" ht="15.75" customHeight="1">
      <c r="A377" s="1"/>
      <c r="B377" s="73"/>
    </row>
    <row r="378" ht="15.75" customHeight="1">
      <c r="A378" s="1"/>
      <c r="B378" s="73"/>
    </row>
    <row r="379" ht="15.75" customHeight="1">
      <c r="A379" s="1"/>
      <c r="B379" s="73"/>
    </row>
    <row r="380" ht="15.75" customHeight="1">
      <c r="A380" s="1"/>
      <c r="B380" s="73"/>
    </row>
    <row r="381" ht="15.75" customHeight="1">
      <c r="A381" s="1"/>
      <c r="B381" s="73"/>
    </row>
    <row r="382" ht="15.75" customHeight="1">
      <c r="A382" s="1"/>
      <c r="B382" s="73"/>
    </row>
    <row r="383" ht="15.75" customHeight="1">
      <c r="A383" s="1"/>
      <c r="B383" s="73"/>
    </row>
    <row r="384" ht="15.75" customHeight="1">
      <c r="A384" s="1"/>
      <c r="B384" s="73"/>
    </row>
    <row r="385" ht="15.75" customHeight="1">
      <c r="A385" s="1"/>
      <c r="B385" s="73"/>
    </row>
    <row r="386" ht="15.75" customHeight="1">
      <c r="A386" s="1"/>
      <c r="B386" s="73"/>
    </row>
    <row r="387" ht="15.75" customHeight="1">
      <c r="A387" s="1"/>
      <c r="B387" s="73"/>
    </row>
    <row r="388" ht="15.75" customHeight="1">
      <c r="A388" s="1"/>
      <c r="B388" s="73"/>
    </row>
    <row r="389" ht="15.75" customHeight="1">
      <c r="A389" s="1"/>
      <c r="B389" s="73"/>
    </row>
    <row r="390" ht="15.75" customHeight="1">
      <c r="A390" s="1"/>
      <c r="B390" s="73"/>
    </row>
    <row r="391" ht="15.75" customHeight="1">
      <c r="A391" s="1"/>
      <c r="B391" s="73"/>
    </row>
    <row r="392" ht="15.75" customHeight="1">
      <c r="A392" s="1"/>
      <c r="B392" s="73"/>
    </row>
    <row r="393" ht="15.75" customHeight="1">
      <c r="A393" s="1"/>
      <c r="B393" s="73"/>
    </row>
    <row r="394" ht="15.75" customHeight="1">
      <c r="A394" s="1"/>
      <c r="B394" s="73"/>
    </row>
    <row r="395" ht="15.75" customHeight="1">
      <c r="A395" s="1"/>
      <c r="B395" s="73"/>
    </row>
    <row r="396" ht="15.75" customHeight="1">
      <c r="A396" s="1"/>
      <c r="B396" s="73"/>
    </row>
    <row r="397" ht="15.75" customHeight="1">
      <c r="A397" s="1"/>
      <c r="B397" s="73"/>
    </row>
    <row r="398" ht="15.75" customHeight="1">
      <c r="A398" s="1"/>
      <c r="B398" s="73"/>
    </row>
    <row r="399" ht="15.75" customHeight="1">
      <c r="A399" s="1"/>
      <c r="B399" s="73"/>
    </row>
    <row r="400" ht="15.75" customHeight="1">
      <c r="A400" s="1"/>
      <c r="B400" s="73"/>
    </row>
    <row r="401" ht="15.75" customHeight="1">
      <c r="A401" s="1"/>
      <c r="B401" s="73"/>
    </row>
    <row r="402" ht="15.75" customHeight="1">
      <c r="A402" s="1"/>
      <c r="B402" s="73"/>
    </row>
    <row r="403" ht="15.75" customHeight="1">
      <c r="A403" s="1"/>
      <c r="B403" s="73"/>
    </row>
    <row r="404" ht="15.75" customHeight="1">
      <c r="A404" s="1"/>
      <c r="B404" s="73"/>
    </row>
    <row r="405" ht="15.75" customHeight="1">
      <c r="A405" s="1"/>
      <c r="B405" s="73"/>
    </row>
    <row r="406" ht="15.75" customHeight="1">
      <c r="A406" s="1"/>
      <c r="B406" s="73"/>
    </row>
    <row r="407" ht="15.75" customHeight="1">
      <c r="A407" s="1"/>
      <c r="B407" s="73"/>
    </row>
    <row r="408" ht="15.75" customHeight="1">
      <c r="A408" s="1"/>
      <c r="B408" s="73"/>
    </row>
    <row r="409" ht="15.75" customHeight="1">
      <c r="A409" s="1"/>
      <c r="B409" s="73"/>
    </row>
    <row r="410" ht="15.75" customHeight="1">
      <c r="A410" s="1"/>
      <c r="B410" s="73"/>
    </row>
    <row r="411" ht="15.75" customHeight="1">
      <c r="A411" s="1"/>
      <c r="B411" s="73"/>
    </row>
    <row r="412" ht="15.75" customHeight="1">
      <c r="A412" s="1"/>
      <c r="B412" s="73"/>
    </row>
    <row r="413" ht="15.75" customHeight="1">
      <c r="A413" s="1"/>
      <c r="B413" s="73"/>
    </row>
    <row r="414" ht="15.75" customHeight="1">
      <c r="A414" s="1"/>
      <c r="B414" s="73"/>
    </row>
    <row r="415" ht="15.75" customHeight="1">
      <c r="A415" s="1"/>
      <c r="B415" s="73"/>
    </row>
    <row r="416" ht="15.75" customHeight="1">
      <c r="A416" s="1"/>
      <c r="B416" s="73"/>
    </row>
    <row r="417" ht="15.75" customHeight="1">
      <c r="A417" s="1"/>
      <c r="B417" s="73"/>
    </row>
    <row r="418" ht="15.75" customHeight="1">
      <c r="A418" s="1"/>
      <c r="B418" s="73"/>
    </row>
    <row r="419" ht="15.75" customHeight="1">
      <c r="A419" s="1"/>
      <c r="B419" s="73"/>
    </row>
    <row r="420" ht="15.75" customHeight="1">
      <c r="A420" s="1"/>
      <c r="B420" s="73"/>
    </row>
    <row r="421" ht="15.75" customHeight="1">
      <c r="A421" s="1"/>
      <c r="B421" s="73"/>
    </row>
    <row r="422" ht="15.75" customHeight="1">
      <c r="A422" s="1"/>
      <c r="B422" s="73"/>
    </row>
    <row r="423" ht="15.75" customHeight="1">
      <c r="A423" s="1"/>
      <c r="B423" s="73"/>
    </row>
    <row r="424" ht="15.75" customHeight="1">
      <c r="A424" s="1"/>
      <c r="B424" s="73"/>
    </row>
    <row r="425" ht="15.75" customHeight="1">
      <c r="A425" s="1"/>
      <c r="B425" s="73"/>
    </row>
    <row r="426" ht="15.75" customHeight="1">
      <c r="A426" s="1"/>
      <c r="B426" s="73"/>
    </row>
    <row r="427" ht="15.75" customHeight="1">
      <c r="A427" s="1"/>
      <c r="B427" s="73"/>
    </row>
    <row r="428" ht="15.75" customHeight="1">
      <c r="A428" s="1"/>
      <c r="B428" s="73"/>
    </row>
    <row r="429" ht="15.75" customHeight="1">
      <c r="A429" s="1"/>
      <c r="B429" s="73"/>
    </row>
    <row r="430" ht="15.75" customHeight="1">
      <c r="A430" s="1"/>
      <c r="B430" s="73"/>
    </row>
    <row r="431" ht="15.75" customHeight="1">
      <c r="A431" s="1"/>
      <c r="B431" s="73"/>
    </row>
    <row r="432" ht="15.75" customHeight="1">
      <c r="A432" s="1"/>
      <c r="B432" s="73"/>
    </row>
    <row r="433" ht="15.75" customHeight="1">
      <c r="A433" s="1"/>
      <c r="B433" s="73"/>
    </row>
    <row r="434" ht="15.75" customHeight="1">
      <c r="A434" s="1"/>
      <c r="B434" s="73"/>
    </row>
    <row r="435" ht="15.75" customHeight="1">
      <c r="A435" s="1"/>
      <c r="B435" s="73"/>
    </row>
    <row r="436" ht="15.75" customHeight="1">
      <c r="A436" s="1"/>
      <c r="B436" s="73"/>
    </row>
    <row r="437" ht="15.75" customHeight="1">
      <c r="A437" s="1"/>
      <c r="B437" s="73"/>
    </row>
    <row r="438" ht="15.75" customHeight="1">
      <c r="A438" s="1"/>
      <c r="B438" s="73"/>
    </row>
    <row r="439" ht="15.75" customHeight="1">
      <c r="A439" s="1"/>
      <c r="B439" s="73"/>
    </row>
    <row r="440" ht="15.75" customHeight="1">
      <c r="A440" s="1"/>
      <c r="B440" s="73"/>
    </row>
    <row r="441" ht="15.75" customHeight="1">
      <c r="A441" s="1"/>
      <c r="B441" s="73"/>
    </row>
    <row r="442" ht="15.75" customHeight="1">
      <c r="A442" s="1"/>
      <c r="B442" s="73"/>
    </row>
    <row r="443" ht="15.75" customHeight="1">
      <c r="A443" s="1"/>
      <c r="B443" s="73"/>
    </row>
    <row r="444" ht="15.75" customHeight="1">
      <c r="A444" s="1"/>
      <c r="B444" s="73"/>
    </row>
    <row r="445" ht="15.75" customHeight="1">
      <c r="A445" s="1"/>
      <c r="B445" s="73"/>
    </row>
    <row r="446" ht="15.75" customHeight="1">
      <c r="A446" s="1"/>
      <c r="B446" s="73"/>
    </row>
    <row r="447" ht="15.75" customHeight="1">
      <c r="A447" s="1"/>
      <c r="B447" s="73"/>
    </row>
    <row r="448" ht="15.75" customHeight="1">
      <c r="A448" s="1"/>
      <c r="B448" s="73"/>
    </row>
    <row r="449" ht="15.75" customHeight="1">
      <c r="A449" s="1"/>
      <c r="B449" s="73"/>
    </row>
    <row r="450" ht="15.75" customHeight="1">
      <c r="A450" s="1"/>
      <c r="B450" s="73"/>
    </row>
    <row r="451" ht="15.75" customHeight="1">
      <c r="A451" s="1"/>
      <c r="B451" s="73"/>
    </row>
    <row r="452" ht="15.75" customHeight="1">
      <c r="A452" s="1"/>
      <c r="B452" s="73"/>
    </row>
    <row r="453" ht="15.75" customHeight="1">
      <c r="A453" s="1"/>
      <c r="B453" s="73"/>
    </row>
    <row r="454" ht="15.75" customHeight="1">
      <c r="A454" s="1"/>
      <c r="B454" s="73"/>
    </row>
    <row r="455" ht="15.75" customHeight="1">
      <c r="A455" s="1"/>
      <c r="B455" s="73"/>
    </row>
    <row r="456" ht="15.75" customHeight="1">
      <c r="A456" s="1"/>
      <c r="B456" s="73"/>
    </row>
    <row r="457" ht="15.75" customHeight="1">
      <c r="A457" s="1"/>
      <c r="B457" s="73"/>
    </row>
    <row r="458" ht="15.75" customHeight="1">
      <c r="A458" s="1"/>
      <c r="B458" s="73"/>
    </row>
    <row r="459" ht="15.75" customHeight="1">
      <c r="A459" s="1"/>
      <c r="B459" s="73"/>
    </row>
    <row r="460" ht="15.75" customHeight="1">
      <c r="A460" s="1"/>
      <c r="B460" s="73"/>
    </row>
    <row r="461" ht="15.75" customHeight="1">
      <c r="A461" s="1"/>
      <c r="B461" s="73"/>
    </row>
    <row r="462" ht="15.75" customHeight="1">
      <c r="A462" s="1"/>
      <c r="B462" s="73"/>
    </row>
    <row r="463" ht="15.75" customHeight="1">
      <c r="A463" s="1"/>
      <c r="B463" s="73"/>
    </row>
    <row r="464" ht="15.75" customHeight="1">
      <c r="A464" s="1"/>
      <c r="B464" s="73"/>
    </row>
    <row r="465" ht="15.75" customHeight="1">
      <c r="A465" s="1"/>
      <c r="B465" s="73"/>
    </row>
    <row r="466" ht="15.75" customHeight="1">
      <c r="A466" s="1"/>
      <c r="B466" s="73"/>
    </row>
    <row r="467" ht="15.75" customHeight="1">
      <c r="A467" s="1"/>
      <c r="B467" s="73"/>
    </row>
    <row r="468" ht="15.75" customHeight="1">
      <c r="A468" s="1"/>
      <c r="B468" s="73"/>
    </row>
    <row r="469" ht="15.75" customHeight="1">
      <c r="A469" s="1"/>
      <c r="B469" s="73"/>
    </row>
    <row r="470" ht="15.75" customHeight="1">
      <c r="A470" s="1"/>
      <c r="B470" s="73"/>
    </row>
    <row r="471" ht="15.75" customHeight="1">
      <c r="A471" s="1"/>
      <c r="B471" s="73"/>
    </row>
    <row r="472" ht="15.75" customHeight="1">
      <c r="A472" s="1"/>
      <c r="B472" s="73"/>
    </row>
    <row r="473" ht="15.75" customHeight="1">
      <c r="A473" s="1"/>
      <c r="B473" s="73"/>
    </row>
    <row r="474" ht="15.75" customHeight="1">
      <c r="A474" s="1"/>
      <c r="B474" s="73"/>
    </row>
    <row r="475" ht="15.75" customHeight="1">
      <c r="A475" s="1"/>
      <c r="B475" s="73"/>
    </row>
    <row r="476" ht="15.75" customHeight="1">
      <c r="A476" s="1"/>
      <c r="B476" s="73"/>
    </row>
    <row r="477" ht="15.75" customHeight="1">
      <c r="A477" s="1"/>
      <c r="B477" s="73"/>
    </row>
    <row r="478" ht="15.75" customHeight="1">
      <c r="A478" s="1"/>
      <c r="B478" s="73"/>
    </row>
    <row r="479" ht="15.75" customHeight="1">
      <c r="A479" s="1"/>
      <c r="B479" s="73"/>
    </row>
    <row r="480" ht="15.75" customHeight="1">
      <c r="A480" s="1"/>
      <c r="B480" s="73"/>
    </row>
    <row r="481" ht="15.75" customHeight="1">
      <c r="A481" s="1"/>
      <c r="B481" s="73"/>
    </row>
    <row r="482" ht="15.75" customHeight="1">
      <c r="A482" s="1"/>
      <c r="B482" s="73"/>
    </row>
    <row r="483" ht="15.75" customHeight="1">
      <c r="A483" s="1"/>
      <c r="B483" s="73"/>
    </row>
    <row r="484" ht="15.75" customHeight="1">
      <c r="A484" s="1"/>
      <c r="B484" s="73"/>
    </row>
    <row r="485" ht="15.75" customHeight="1">
      <c r="A485" s="1"/>
      <c r="B485" s="73"/>
    </row>
    <row r="486" ht="15.75" customHeight="1">
      <c r="A486" s="1"/>
      <c r="B486" s="73"/>
    </row>
    <row r="487" ht="15.75" customHeight="1">
      <c r="A487" s="1"/>
      <c r="B487" s="73"/>
    </row>
    <row r="488" ht="15.75" customHeight="1">
      <c r="A488" s="1"/>
      <c r="B488" s="73"/>
    </row>
    <row r="489" ht="15.75" customHeight="1">
      <c r="A489" s="1"/>
      <c r="B489" s="73"/>
    </row>
    <row r="490" ht="15.75" customHeight="1">
      <c r="A490" s="1"/>
      <c r="B490" s="73"/>
    </row>
    <row r="491" ht="15.75" customHeight="1">
      <c r="A491" s="1"/>
      <c r="B491" s="73"/>
    </row>
    <row r="492" ht="15.75" customHeight="1">
      <c r="A492" s="1"/>
      <c r="B492" s="73"/>
    </row>
    <row r="493" ht="15.75" customHeight="1">
      <c r="A493" s="1"/>
      <c r="B493" s="73"/>
    </row>
    <row r="494" ht="15.75" customHeight="1">
      <c r="A494" s="1"/>
      <c r="B494" s="73"/>
    </row>
    <row r="495" ht="15.75" customHeight="1">
      <c r="A495" s="1"/>
      <c r="B495" s="73"/>
    </row>
    <row r="496" ht="15.75" customHeight="1">
      <c r="A496" s="1"/>
      <c r="B496" s="73"/>
    </row>
    <row r="497" ht="15.75" customHeight="1">
      <c r="A497" s="1"/>
      <c r="B497" s="73"/>
    </row>
    <row r="498" ht="15.75" customHeight="1">
      <c r="A498" s="1"/>
      <c r="B498" s="73"/>
    </row>
    <row r="499" ht="15.75" customHeight="1">
      <c r="A499" s="1"/>
      <c r="B499" s="73"/>
    </row>
    <row r="500" ht="15.75" customHeight="1">
      <c r="A500" s="1"/>
      <c r="B500" s="73"/>
    </row>
    <row r="501" ht="15.75" customHeight="1">
      <c r="A501" s="1"/>
      <c r="B501" s="73"/>
    </row>
    <row r="502" ht="15.75" customHeight="1">
      <c r="A502" s="1"/>
      <c r="B502" s="73"/>
    </row>
    <row r="503" ht="15.75" customHeight="1">
      <c r="A503" s="1"/>
      <c r="B503" s="73"/>
    </row>
    <row r="504" ht="15.75" customHeight="1">
      <c r="A504" s="1"/>
      <c r="B504" s="73"/>
    </row>
    <row r="505" ht="15.75" customHeight="1">
      <c r="A505" s="1"/>
      <c r="B505" s="73"/>
    </row>
    <row r="506" ht="15.75" customHeight="1">
      <c r="A506" s="1"/>
      <c r="B506" s="73"/>
    </row>
    <row r="507" ht="15.75" customHeight="1">
      <c r="A507" s="1"/>
      <c r="B507" s="73"/>
    </row>
    <row r="508" ht="15.75" customHeight="1">
      <c r="A508" s="1"/>
      <c r="B508" s="73"/>
    </row>
    <row r="509" ht="15.75" customHeight="1">
      <c r="A509" s="1"/>
      <c r="B509" s="73"/>
    </row>
    <row r="510" ht="15.75" customHeight="1">
      <c r="A510" s="1"/>
      <c r="B510" s="73"/>
    </row>
    <row r="511" ht="15.75" customHeight="1">
      <c r="A511" s="1"/>
      <c r="B511" s="73"/>
    </row>
    <row r="512" ht="15.75" customHeight="1">
      <c r="A512" s="1"/>
      <c r="B512" s="73"/>
    </row>
    <row r="513" ht="15.75" customHeight="1">
      <c r="A513" s="1"/>
      <c r="B513" s="73"/>
    </row>
    <row r="514" ht="15.75" customHeight="1">
      <c r="A514" s="1"/>
      <c r="B514" s="73"/>
    </row>
    <row r="515" ht="15.75" customHeight="1">
      <c r="A515" s="1"/>
      <c r="B515" s="73"/>
    </row>
    <row r="516" ht="15.75" customHeight="1">
      <c r="A516" s="1"/>
      <c r="B516" s="73"/>
    </row>
    <row r="517" ht="15.75" customHeight="1">
      <c r="A517" s="1"/>
      <c r="B517" s="73"/>
    </row>
    <row r="518" ht="15.75" customHeight="1">
      <c r="A518" s="1"/>
      <c r="B518" s="73"/>
    </row>
    <row r="519" ht="15.75" customHeight="1">
      <c r="A519" s="1"/>
      <c r="B519" s="73"/>
    </row>
    <row r="520" ht="15.75" customHeight="1">
      <c r="A520" s="1"/>
      <c r="B520" s="73"/>
    </row>
    <row r="521" ht="15.75" customHeight="1">
      <c r="A521" s="1"/>
      <c r="B521" s="73"/>
    </row>
    <row r="522" ht="15.75" customHeight="1">
      <c r="A522" s="1"/>
      <c r="B522" s="73"/>
    </row>
    <row r="523" ht="15.75" customHeight="1">
      <c r="A523" s="1"/>
      <c r="B523" s="73"/>
    </row>
    <row r="524" ht="15.75" customHeight="1">
      <c r="A524" s="1"/>
      <c r="B524" s="73"/>
    </row>
    <row r="525" ht="15.75" customHeight="1">
      <c r="A525" s="1"/>
      <c r="B525" s="73"/>
    </row>
    <row r="526" ht="15.75" customHeight="1">
      <c r="A526" s="1"/>
      <c r="B526" s="73"/>
    </row>
    <row r="527" ht="15.75" customHeight="1">
      <c r="A527" s="1"/>
      <c r="B527" s="73"/>
    </row>
    <row r="528" ht="15.75" customHeight="1">
      <c r="A528" s="1"/>
      <c r="B528" s="73"/>
    </row>
    <row r="529" ht="15.75" customHeight="1">
      <c r="A529" s="1"/>
      <c r="B529" s="73"/>
    </row>
    <row r="530" ht="15.75" customHeight="1">
      <c r="A530" s="1"/>
      <c r="B530" s="73"/>
    </row>
    <row r="531" ht="15.75" customHeight="1">
      <c r="A531" s="1"/>
      <c r="B531" s="73"/>
    </row>
    <row r="532" ht="15.75" customHeight="1">
      <c r="A532" s="1"/>
      <c r="B532" s="73"/>
    </row>
    <row r="533" ht="15.75" customHeight="1">
      <c r="A533" s="1"/>
      <c r="B533" s="73"/>
    </row>
    <row r="534" ht="15.75" customHeight="1">
      <c r="A534" s="1"/>
      <c r="B534" s="73"/>
    </row>
    <row r="535" ht="15.75" customHeight="1">
      <c r="A535" s="1"/>
      <c r="B535" s="73"/>
    </row>
    <row r="536" ht="15.75" customHeight="1">
      <c r="A536" s="1"/>
      <c r="B536" s="73"/>
    </row>
    <row r="537" ht="15.75" customHeight="1">
      <c r="A537" s="1"/>
      <c r="B537" s="73"/>
    </row>
    <row r="538" ht="15.75" customHeight="1">
      <c r="A538" s="1"/>
      <c r="B538" s="73"/>
    </row>
    <row r="539" ht="15.75" customHeight="1">
      <c r="A539" s="1"/>
      <c r="B539" s="73"/>
    </row>
    <row r="540" ht="15.75" customHeight="1">
      <c r="A540" s="1"/>
      <c r="B540" s="73"/>
    </row>
    <row r="541" ht="15.75" customHeight="1">
      <c r="A541" s="1"/>
      <c r="B541" s="73"/>
    </row>
    <row r="542" ht="15.75" customHeight="1">
      <c r="A542" s="1"/>
      <c r="B542" s="73"/>
    </row>
    <row r="543" ht="15.75" customHeight="1">
      <c r="A543" s="1"/>
      <c r="B543" s="73"/>
    </row>
    <row r="544" ht="15.75" customHeight="1">
      <c r="A544" s="1"/>
      <c r="B544" s="73"/>
    </row>
    <row r="545" ht="15.75" customHeight="1">
      <c r="A545" s="1"/>
      <c r="B545" s="73"/>
    </row>
    <row r="546" ht="15.75" customHeight="1">
      <c r="A546" s="1"/>
      <c r="B546" s="73"/>
    </row>
    <row r="547" ht="15.75" customHeight="1">
      <c r="A547" s="1"/>
      <c r="B547" s="73"/>
    </row>
    <row r="548" ht="15.75" customHeight="1">
      <c r="A548" s="1"/>
      <c r="B548" s="73"/>
    </row>
    <row r="549" ht="15.75" customHeight="1">
      <c r="A549" s="1"/>
      <c r="B549" s="73"/>
    </row>
    <row r="550" ht="15.75" customHeight="1">
      <c r="A550" s="1"/>
      <c r="B550" s="73"/>
    </row>
    <row r="551" ht="15.75" customHeight="1">
      <c r="A551" s="1"/>
      <c r="B551" s="73"/>
    </row>
    <row r="552" ht="15.75" customHeight="1">
      <c r="A552" s="1"/>
      <c r="B552" s="73"/>
    </row>
    <row r="553" ht="15.75" customHeight="1">
      <c r="A553" s="1"/>
      <c r="B553" s="73"/>
    </row>
    <row r="554" ht="15.75" customHeight="1">
      <c r="A554" s="1"/>
      <c r="B554" s="73"/>
    </row>
    <row r="555" ht="15.75" customHeight="1">
      <c r="A555" s="1"/>
      <c r="B555" s="73"/>
    </row>
    <row r="556" ht="15.75" customHeight="1">
      <c r="A556" s="1"/>
      <c r="B556" s="73"/>
    </row>
    <row r="557" ht="15.75" customHeight="1">
      <c r="A557" s="1"/>
      <c r="B557" s="73"/>
    </row>
    <row r="558" ht="15.75" customHeight="1">
      <c r="A558" s="1"/>
      <c r="B558" s="73"/>
    </row>
    <row r="559" ht="15.75" customHeight="1">
      <c r="A559" s="1"/>
      <c r="B559" s="73"/>
    </row>
    <row r="560" ht="15.75" customHeight="1">
      <c r="A560" s="1"/>
      <c r="B560" s="73"/>
    </row>
    <row r="561" ht="15.75" customHeight="1">
      <c r="A561" s="1"/>
      <c r="B561" s="73"/>
    </row>
    <row r="562" ht="15.75" customHeight="1">
      <c r="A562" s="1"/>
      <c r="B562" s="73"/>
    </row>
    <row r="563" ht="15.75" customHeight="1">
      <c r="A563" s="1"/>
      <c r="B563" s="73"/>
    </row>
    <row r="564" ht="15.75" customHeight="1">
      <c r="A564" s="1"/>
      <c r="B564" s="73"/>
    </row>
    <row r="565" ht="15.75" customHeight="1">
      <c r="A565" s="1"/>
      <c r="B565" s="73"/>
    </row>
    <row r="566" ht="15.75" customHeight="1">
      <c r="A566" s="1"/>
      <c r="B566" s="73"/>
    </row>
    <row r="567" ht="15.75" customHeight="1">
      <c r="A567" s="1"/>
      <c r="B567" s="73"/>
    </row>
    <row r="568" ht="15.75" customHeight="1">
      <c r="A568" s="1"/>
      <c r="B568" s="73"/>
    </row>
    <row r="569" ht="15.75" customHeight="1">
      <c r="A569" s="1"/>
      <c r="B569" s="73"/>
    </row>
    <row r="570" ht="15.75" customHeight="1">
      <c r="A570" s="1"/>
      <c r="B570" s="73"/>
    </row>
    <row r="571" ht="15.75" customHeight="1">
      <c r="A571" s="1"/>
      <c r="B571" s="73"/>
    </row>
    <row r="572" ht="15.75" customHeight="1">
      <c r="A572" s="1"/>
      <c r="B572" s="73"/>
    </row>
    <row r="573" ht="15.75" customHeight="1">
      <c r="A573" s="1"/>
      <c r="B573" s="73"/>
    </row>
    <row r="574" ht="15.75" customHeight="1">
      <c r="A574" s="1"/>
      <c r="B574" s="73"/>
    </row>
    <row r="575" ht="15.75" customHeight="1">
      <c r="A575" s="1"/>
      <c r="B575" s="73"/>
    </row>
    <row r="576" ht="15.75" customHeight="1">
      <c r="A576" s="1"/>
      <c r="B576" s="73"/>
    </row>
    <row r="577" ht="15.75" customHeight="1">
      <c r="A577" s="1"/>
      <c r="B577" s="73"/>
    </row>
    <row r="578" ht="15.75" customHeight="1">
      <c r="A578" s="1"/>
      <c r="B578" s="73"/>
    </row>
    <row r="579" ht="15.75" customHeight="1">
      <c r="A579" s="1"/>
      <c r="B579" s="73"/>
    </row>
    <row r="580" ht="15.75" customHeight="1">
      <c r="A580" s="1"/>
      <c r="B580" s="73"/>
    </row>
    <row r="581" ht="15.75" customHeight="1">
      <c r="A581" s="1"/>
      <c r="B581" s="73"/>
    </row>
    <row r="582" ht="15.75" customHeight="1">
      <c r="A582" s="1"/>
      <c r="B582" s="73"/>
    </row>
    <row r="583" ht="15.75" customHeight="1">
      <c r="A583" s="1"/>
      <c r="B583" s="73"/>
    </row>
    <row r="584" ht="15.75" customHeight="1">
      <c r="A584" s="1"/>
      <c r="B584" s="73"/>
    </row>
    <row r="585" ht="15.75" customHeight="1">
      <c r="A585" s="1"/>
      <c r="B585" s="73"/>
    </row>
    <row r="586" ht="15.75" customHeight="1">
      <c r="A586" s="1"/>
      <c r="B586" s="73"/>
    </row>
    <row r="587" ht="15.75" customHeight="1">
      <c r="A587" s="1"/>
      <c r="B587" s="73"/>
    </row>
    <row r="588" ht="15.75" customHeight="1">
      <c r="A588" s="1"/>
      <c r="B588" s="73"/>
    </row>
    <row r="589" ht="15.75" customHeight="1">
      <c r="A589" s="1"/>
      <c r="B589" s="73"/>
    </row>
    <row r="590" ht="15.75" customHeight="1">
      <c r="A590" s="1"/>
      <c r="B590" s="73"/>
    </row>
    <row r="591" ht="15.75" customHeight="1">
      <c r="A591" s="1"/>
      <c r="B591" s="73"/>
    </row>
    <row r="592" ht="15.75" customHeight="1">
      <c r="A592" s="1"/>
      <c r="B592" s="73"/>
    </row>
    <row r="593" ht="15.75" customHeight="1">
      <c r="A593" s="1"/>
      <c r="B593" s="73"/>
    </row>
    <row r="594" ht="15.75" customHeight="1">
      <c r="A594" s="1"/>
      <c r="B594" s="73"/>
    </row>
    <row r="595" ht="15.75" customHeight="1">
      <c r="A595" s="1"/>
      <c r="B595" s="73"/>
    </row>
    <row r="596" ht="15.75" customHeight="1">
      <c r="A596" s="1"/>
      <c r="B596" s="73"/>
    </row>
    <row r="597" ht="15.75" customHeight="1">
      <c r="A597" s="1"/>
      <c r="B597" s="73"/>
    </row>
    <row r="598" ht="15.75" customHeight="1">
      <c r="A598" s="1"/>
      <c r="B598" s="73"/>
    </row>
    <row r="599" ht="15.75" customHeight="1">
      <c r="A599" s="1"/>
      <c r="B599" s="73"/>
    </row>
    <row r="600" ht="15.75" customHeight="1">
      <c r="A600" s="1"/>
      <c r="B600" s="73"/>
    </row>
    <row r="601" ht="15.75" customHeight="1">
      <c r="A601" s="1"/>
      <c r="B601" s="73"/>
    </row>
    <row r="602" ht="15.75" customHeight="1">
      <c r="A602" s="1"/>
      <c r="B602" s="73"/>
    </row>
    <row r="603" ht="15.75" customHeight="1">
      <c r="A603" s="1"/>
      <c r="B603" s="73"/>
    </row>
    <row r="604" ht="15.75" customHeight="1">
      <c r="A604" s="1"/>
      <c r="B604" s="73"/>
    </row>
    <row r="605" ht="15.75" customHeight="1">
      <c r="A605" s="1"/>
      <c r="B605" s="73"/>
    </row>
    <row r="606" ht="15.75" customHeight="1">
      <c r="A606" s="1"/>
      <c r="B606" s="73"/>
    </row>
    <row r="607" ht="15.75" customHeight="1">
      <c r="A607" s="1"/>
      <c r="B607" s="73"/>
    </row>
    <row r="608" ht="15.75" customHeight="1">
      <c r="A608" s="1"/>
      <c r="B608" s="73"/>
    </row>
    <row r="609" ht="15.75" customHeight="1">
      <c r="A609" s="1"/>
      <c r="B609" s="73"/>
    </row>
    <row r="610" ht="15.75" customHeight="1">
      <c r="A610" s="1"/>
      <c r="B610" s="73"/>
    </row>
    <row r="611" ht="15.75" customHeight="1">
      <c r="A611" s="1"/>
      <c r="B611" s="73"/>
    </row>
    <row r="612" ht="15.75" customHeight="1">
      <c r="A612" s="1"/>
      <c r="B612" s="73"/>
    </row>
    <row r="613" ht="15.75" customHeight="1">
      <c r="A613" s="1"/>
      <c r="B613" s="73"/>
    </row>
    <row r="614" ht="15.75" customHeight="1">
      <c r="A614" s="1"/>
      <c r="B614" s="73"/>
    </row>
    <row r="615" ht="15.75" customHeight="1">
      <c r="A615" s="1"/>
      <c r="B615" s="73"/>
    </row>
    <row r="616" ht="15.75" customHeight="1">
      <c r="A616" s="1"/>
      <c r="B616" s="73"/>
    </row>
    <row r="617" ht="15.75" customHeight="1">
      <c r="A617" s="1"/>
      <c r="B617" s="73"/>
    </row>
    <row r="618" ht="15.75" customHeight="1">
      <c r="A618" s="1"/>
      <c r="B618" s="73"/>
    </row>
    <row r="619" ht="15.75" customHeight="1">
      <c r="A619" s="1"/>
      <c r="B619" s="73"/>
    </row>
    <row r="620" ht="15.75" customHeight="1">
      <c r="A620" s="1"/>
      <c r="B620" s="73"/>
    </row>
    <row r="621" ht="15.75" customHeight="1">
      <c r="A621" s="1"/>
      <c r="B621" s="73"/>
    </row>
    <row r="622" ht="15.75" customHeight="1">
      <c r="A622" s="1"/>
      <c r="B622" s="73"/>
    </row>
    <row r="623" ht="15.75" customHeight="1">
      <c r="A623" s="1"/>
      <c r="B623" s="73"/>
    </row>
    <row r="624" ht="15.75" customHeight="1">
      <c r="A624" s="1"/>
      <c r="B624" s="73"/>
    </row>
    <row r="625" ht="15.75" customHeight="1">
      <c r="A625" s="1"/>
      <c r="B625" s="73"/>
    </row>
    <row r="626" ht="15.75" customHeight="1">
      <c r="A626" s="1"/>
      <c r="B626" s="73"/>
    </row>
    <row r="627" ht="15.75" customHeight="1">
      <c r="A627" s="1"/>
      <c r="B627" s="73"/>
    </row>
    <row r="628" ht="15.75" customHeight="1">
      <c r="A628" s="1"/>
      <c r="B628" s="73"/>
    </row>
    <row r="629" ht="15.75" customHeight="1">
      <c r="A629" s="1"/>
      <c r="B629" s="73"/>
    </row>
    <row r="630" ht="15.75" customHeight="1">
      <c r="A630" s="1"/>
      <c r="B630" s="73"/>
    </row>
    <row r="631" ht="15.75" customHeight="1">
      <c r="A631" s="1"/>
      <c r="B631" s="73"/>
    </row>
    <row r="632" ht="15.75" customHeight="1">
      <c r="A632" s="1"/>
      <c r="B632" s="73"/>
    </row>
    <row r="633" ht="15.75" customHeight="1">
      <c r="A633" s="1"/>
      <c r="B633" s="73"/>
    </row>
    <row r="634" ht="15.75" customHeight="1">
      <c r="A634" s="1"/>
      <c r="B634" s="73"/>
    </row>
    <row r="635" ht="15.75" customHeight="1">
      <c r="A635" s="1"/>
      <c r="B635" s="73"/>
    </row>
    <row r="636" ht="15.75" customHeight="1">
      <c r="A636" s="1"/>
      <c r="B636" s="73"/>
    </row>
    <row r="637" ht="15.75" customHeight="1">
      <c r="A637" s="1"/>
      <c r="B637" s="73"/>
    </row>
    <row r="638" ht="15.75" customHeight="1">
      <c r="A638" s="1"/>
      <c r="B638" s="73"/>
    </row>
    <row r="639" ht="15.75" customHeight="1">
      <c r="A639" s="1"/>
      <c r="B639" s="73"/>
    </row>
    <row r="640" ht="15.75" customHeight="1">
      <c r="A640" s="1"/>
      <c r="B640" s="73"/>
    </row>
    <row r="641" ht="15.75" customHeight="1">
      <c r="A641" s="1"/>
      <c r="B641" s="73"/>
    </row>
    <row r="642" ht="15.75" customHeight="1">
      <c r="A642" s="1"/>
      <c r="B642" s="73"/>
    </row>
    <row r="643" ht="15.75" customHeight="1">
      <c r="A643" s="1"/>
      <c r="B643" s="73"/>
    </row>
    <row r="644" ht="15.75" customHeight="1">
      <c r="A644" s="1"/>
      <c r="B644" s="73"/>
    </row>
    <row r="645" ht="15.75" customHeight="1">
      <c r="A645" s="1"/>
      <c r="B645" s="73"/>
    </row>
    <row r="646" ht="15.75" customHeight="1">
      <c r="A646" s="1"/>
      <c r="B646" s="73"/>
    </row>
    <row r="647" ht="15.75" customHeight="1">
      <c r="A647" s="1"/>
      <c r="B647" s="73"/>
    </row>
    <row r="648" ht="15.75" customHeight="1">
      <c r="A648" s="1"/>
      <c r="B648" s="73"/>
    </row>
    <row r="649" ht="15.75" customHeight="1">
      <c r="A649" s="1"/>
      <c r="B649" s="73"/>
    </row>
    <row r="650" ht="15.75" customHeight="1">
      <c r="A650" s="1"/>
      <c r="B650" s="73"/>
    </row>
    <row r="651" ht="15.75" customHeight="1">
      <c r="A651" s="1"/>
      <c r="B651" s="73"/>
    </row>
    <row r="652" ht="15.75" customHeight="1">
      <c r="A652" s="1"/>
      <c r="B652" s="73"/>
    </row>
    <row r="653" ht="15.75" customHeight="1">
      <c r="A653" s="1"/>
      <c r="B653" s="73"/>
    </row>
    <row r="654" ht="15.75" customHeight="1">
      <c r="A654" s="1"/>
      <c r="B654" s="73"/>
    </row>
    <row r="655" ht="15.75" customHeight="1">
      <c r="A655" s="1"/>
      <c r="B655" s="73"/>
    </row>
    <row r="656" ht="15.75" customHeight="1">
      <c r="A656" s="1"/>
      <c r="B656" s="73"/>
    </row>
    <row r="657" ht="15.75" customHeight="1">
      <c r="A657" s="1"/>
      <c r="B657" s="73"/>
    </row>
    <row r="658" ht="15.75" customHeight="1">
      <c r="A658" s="1"/>
      <c r="B658" s="73"/>
    </row>
    <row r="659" ht="15.75" customHeight="1">
      <c r="A659" s="1"/>
      <c r="B659" s="73"/>
    </row>
    <row r="660" ht="15.75" customHeight="1">
      <c r="A660" s="1"/>
      <c r="B660" s="73"/>
    </row>
    <row r="661" ht="15.75" customHeight="1">
      <c r="A661" s="1"/>
      <c r="B661" s="73"/>
    </row>
    <row r="662" ht="15.75" customHeight="1">
      <c r="A662" s="1"/>
      <c r="B662" s="73"/>
    </row>
    <row r="663" ht="15.75" customHeight="1">
      <c r="A663" s="1"/>
      <c r="B663" s="73"/>
    </row>
    <row r="664" ht="15.75" customHeight="1">
      <c r="A664" s="1"/>
      <c r="B664" s="73"/>
    </row>
    <row r="665" ht="15.75" customHeight="1">
      <c r="A665" s="1"/>
      <c r="B665" s="73"/>
    </row>
    <row r="666" ht="15.75" customHeight="1">
      <c r="A666" s="1"/>
      <c r="B666" s="73"/>
    </row>
    <row r="667" ht="15.75" customHeight="1">
      <c r="A667" s="1"/>
      <c r="B667" s="73"/>
    </row>
    <row r="668" ht="15.75" customHeight="1">
      <c r="A668" s="1"/>
      <c r="B668" s="73"/>
    </row>
    <row r="669" ht="15.75" customHeight="1">
      <c r="A669" s="1"/>
      <c r="B669" s="73"/>
    </row>
    <row r="670" ht="15.75" customHeight="1">
      <c r="A670" s="1"/>
      <c r="B670" s="73"/>
    </row>
    <row r="671" ht="15.75" customHeight="1">
      <c r="A671" s="1"/>
      <c r="B671" s="73"/>
    </row>
    <row r="672" ht="15.75" customHeight="1">
      <c r="A672" s="1"/>
      <c r="B672" s="73"/>
    </row>
    <row r="673" ht="15.75" customHeight="1">
      <c r="A673" s="1"/>
      <c r="B673" s="73"/>
    </row>
    <row r="674" ht="15.75" customHeight="1">
      <c r="A674" s="1"/>
      <c r="B674" s="73"/>
    </row>
    <row r="675" ht="15.75" customHeight="1">
      <c r="A675" s="1"/>
      <c r="B675" s="73"/>
    </row>
    <row r="676" ht="15.75" customHeight="1">
      <c r="A676" s="1"/>
      <c r="B676" s="73"/>
    </row>
    <row r="677" ht="15.75" customHeight="1">
      <c r="A677" s="1"/>
      <c r="B677" s="73"/>
    </row>
    <row r="678" ht="15.75" customHeight="1">
      <c r="A678" s="1"/>
      <c r="B678" s="73"/>
    </row>
    <row r="679" ht="15.75" customHeight="1">
      <c r="A679" s="1"/>
      <c r="B679" s="73"/>
    </row>
    <row r="680" ht="15.75" customHeight="1">
      <c r="A680" s="1"/>
      <c r="B680" s="73"/>
    </row>
    <row r="681" ht="15.75" customHeight="1">
      <c r="A681" s="1"/>
      <c r="B681" s="73"/>
    </row>
    <row r="682" ht="15.75" customHeight="1">
      <c r="A682" s="1"/>
      <c r="B682" s="73"/>
    </row>
    <row r="683" ht="15.75" customHeight="1">
      <c r="A683" s="1"/>
      <c r="B683" s="73"/>
    </row>
    <row r="684" ht="15.75" customHeight="1">
      <c r="A684" s="1"/>
      <c r="B684" s="73"/>
    </row>
    <row r="685" ht="15.75" customHeight="1">
      <c r="A685" s="1"/>
      <c r="B685" s="73"/>
    </row>
    <row r="686" ht="15.75" customHeight="1">
      <c r="A686" s="1"/>
      <c r="B686" s="73"/>
    </row>
    <row r="687" ht="15.75" customHeight="1">
      <c r="A687" s="1"/>
      <c r="B687" s="73"/>
    </row>
    <row r="688" ht="15.75" customHeight="1">
      <c r="A688" s="1"/>
      <c r="B688" s="73"/>
    </row>
    <row r="689" ht="15.75" customHeight="1">
      <c r="A689" s="1"/>
      <c r="B689" s="73"/>
    </row>
    <row r="690" ht="15.75" customHeight="1">
      <c r="A690" s="1"/>
      <c r="B690" s="73"/>
    </row>
    <row r="691" ht="15.75" customHeight="1">
      <c r="A691" s="1"/>
      <c r="B691" s="73"/>
    </row>
    <row r="692" ht="15.75" customHeight="1">
      <c r="A692" s="1"/>
      <c r="B692" s="73"/>
    </row>
    <row r="693" ht="15.75" customHeight="1">
      <c r="A693" s="1"/>
      <c r="B693" s="73"/>
    </row>
    <row r="694" ht="15.75" customHeight="1">
      <c r="A694" s="1"/>
      <c r="B694" s="73"/>
    </row>
    <row r="695" ht="15.75" customHeight="1">
      <c r="A695" s="1"/>
      <c r="B695" s="73"/>
    </row>
    <row r="696" ht="15.75" customHeight="1">
      <c r="A696" s="1"/>
      <c r="B696" s="73"/>
    </row>
    <row r="697" ht="15.75" customHeight="1">
      <c r="A697" s="1"/>
      <c r="B697" s="73"/>
    </row>
    <row r="698" ht="15.75" customHeight="1">
      <c r="A698" s="1"/>
      <c r="B698" s="73"/>
    </row>
    <row r="699" ht="15.75" customHeight="1">
      <c r="A699" s="1"/>
      <c r="B699" s="73"/>
    </row>
    <row r="700" ht="15.75" customHeight="1">
      <c r="A700" s="1"/>
      <c r="B700" s="73"/>
    </row>
    <row r="701" ht="15.75" customHeight="1">
      <c r="A701" s="1"/>
      <c r="B701" s="73"/>
    </row>
    <row r="702" ht="15.75" customHeight="1">
      <c r="A702" s="1"/>
      <c r="B702" s="73"/>
    </row>
    <row r="703" ht="15.75" customHeight="1">
      <c r="A703" s="1"/>
      <c r="B703" s="73"/>
    </row>
    <row r="704" ht="15.75" customHeight="1">
      <c r="A704" s="1"/>
      <c r="B704" s="73"/>
    </row>
    <row r="705" ht="15.75" customHeight="1">
      <c r="A705" s="1"/>
      <c r="B705" s="73"/>
    </row>
    <row r="706" ht="15.75" customHeight="1">
      <c r="A706" s="1"/>
      <c r="B706" s="73"/>
    </row>
    <row r="707" ht="15.75" customHeight="1">
      <c r="A707" s="1"/>
      <c r="B707" s="73"/>
    </row>
    <row r="708" ht="15.75" customHeight="1">
      <c r="A708" s="1"/>
      <c r="B708" s="73"/>
    </row>
    <row r="709" ht="15.75" customHeight="1">
      <c r="A709" s="1"/>
      <c r="B709" s="73"/>
    </row>
    <row r="710" ht="15.75" customHeight="1">
      <c r="A710" s="1"/>
      <c r="B710" s="73"/>
    </row>
    <row r="711" ht="15.75" customHeight="1">
      <c r="A711" s="1"/>
      <c r="B711" s="73"/>
    </row>
    <row r="712" ht="15.75" customHeight="1">
      <c r="A712" s="1"/>
      <c r="B712" s="73"/>
    </row>
    <row r="713" ht="15.75" customHeight="1">
      <c r="A713" s="1"/>
      <c r="B713" s="73"/>
    </row>
    <row r="714" ht="15.75" customHeight="1">
      <c r="A714" s="1"/>
      <c r="B714" s="73"/>
    </row>
    <row r="715" ht="15.75" customHeight="1">
      <c r="A715" s="1"/>
      <c r="B715" s="73"/>
    </row>
    <row r="716" ht="15.75" customHeight="1">
      <c r="A716" s="1"/>
      <c r="B716" s="73"/>
    </row>
    <row r="717" ht="15.75" customHeight="1">
      <c r="A717" s="1"/>
      <c r="B717" s="73"/>
    </row>
    <row r="718" ht="15.75" customHeight="1">
      <c r="A718" s="1"/>
      <c r="B718" s="73"/>
    </row>
    <row r="719" ht="15.75" customHeight="1">
      <c r="A719" s="1"/>
      <c r="B719" s="73"/>
    </row>
    <row r="720" ht="15.75" customHeight="1">
      <c r="A720" s="1"/>
      <c r="B720" s="73"/>
    </row>
    <row r="721" ht="15.75" customHeight="1">
      <c r="A721" s="1"/>
      <c r="B721" s="73"/>
    </row>
    <row r="722" ht="15.75" customHeight="1">
      <c r="A722" s="1"/>
      <c r="B722" s="73"/>
    </row>
    <row r="723" ht="15.75" customHeight="1">
      <c r="A723" s="1"/>
      <c r="B723" s="73"/>
    </row>
    <row r="724" ht="15.75" customHeight="1">
      <c r="A724" s="1"/>
      <c r="B724" s="73"/>
    </row>
    <row r="725" ht="15.75" customHeight="1">
      <c r="A725" s="1"/>
      <c r="B725" s="73"/>
    </row>
    <row r="726" ht="15.75" customHeight="1">
      <c r="A726" s="1"/>
      <c r="B726" s="73"/>
    </row>
    <row r="727" ht="15.75" customHeight="1">
      <c r="A727" s="1"/>
      <c r="B727" s="73"/>
    </row>
    <row r="728" ht="15.75" customHeight="1">
      <c r="A728" s="1"/>
      <c r="B728" s="73"/>
    </row>
    <row r="729" ht="15.75" customHeight="1">
      <c r="A729" s="1"/>
      <c r="B729" s="73"/>
    </row>
    <row r="730" ht="15.75" customHeight="1">
      <c r="A730" s="1"/>
      <c r="B730" s="73"/>
    </row>
    <row r="731" ht="15.75" customHeight="1">
      <c r="A731" s="1"/>
      <c r="B731" s="73"/>
    </row>
    <row r="732" ht="15.75" customHeight="1">
      <c r="A732" s="1"/>
      <c r="B732" s="73"/>
    </row>
    <row r="733" ht="15.75" customHeight="1">
      <c r="A733" s="1"/>
      <c r="B733" s="73"/>
    </row>
    <row r="734" ht="15.75" customHeight="1">
      <c r="A734" s="1"/>
      <c r="B734" s="73"/>
    </row>
    <row r="735" ht="15.75" customHeight="1">
      <c r="A735" s="1"/>
      <c r="B735" s="73"/>
    </row>
    <row r="736" ht="15.75" customHeight="1">
      <c r="A736" s="1"/>
      <c r="B736" s="73"/>
    </row>
    <row r="737" ht="15.75" customHeight="1">
      <c r="A737" s="1"/>
      <c r="B737" s="73"/>
    </row>
    <row r="738" ht="15.75" customHeight="1">
      <c r="A738" s="1"/>
      <c r="B738" s="73"/>
    </row>
    <row r="739" ht="15.75" customHeight="1">
      <c r="A739" s="1"/>
      <c r="B739" s="73"/>
    </row>
    <row r="740" ht="15.75" customHeight="1">
      <c r="A740" s="1"/>
      <c r="B740" s="73"/>
    </row>
    <row r="741" ht="15.75" customHeight="1">
      <c r="A741" s="1"/>
      <c r="B741" s="73"/>
    </row>
    <row r="742" ht="15.75" customHeight="1">
      <c r="A742" s="1"/>
      <c r="B742" s="73"/>
    </row>
    <row r="743" ht="15.75" customHeight="1">
      <c r="A743" s="1"/>
      <c r="B743" s="73"/>
    </row>
    <row r="744" ht="15.75" customHeight="1">
      <c r="A744" s="1"/>
      <c r="B744" s="73"/>
    </row>
    <row r="745" ht="15.75" customHeight="1">
      <c r="A745" s="1"/>
      <c r="B745" s="73"/>
    </row>
    <row r="746" ht="15.75" customHeight="1">
      <c r="A746" s="1"/>
      <c r="B746" s="73"/>
    </row>
    <row r="747" ht="15.75" customHeight="1">
      <c r="A747" s="1"/>
      <c r="B747" s="73"/>
    </row>
    <row r="748" ht="15.75" customHeight="1">
      <c r="A748" s="1"/>
      <c r="B748" s="73"/>
    </row>
    <row r="749" ht="15.75" customHeight="1">
      <c r="A749" s="1"/>
      <c r="B749" s="73"/>
    </row>
    <row r="750" ht="15.75" customHeight="1">
      <c r="A750" s="1"/>
      <c r="B750" s="73"/>
    </row>
    <row r="751" ht="15.75" customHeight="1">
      <c r="A751" s="1"/>
      <c r="B751" s="73"/>
    </row>
    <row r="752" ht="15.75" customHeight="1">
      <c r="A752" s="1"/>
      <c r="B752" s="73"/>
    </row>
    <row r="753" ht="15.75" customHeight="1">
      <c r="A753" s="1"/>
      <c r="B753" s="73"/>
    </row>
    <row r="754" ht="15.75" customHeight="1">
      <c r="A754" s="1"/>
      <c r="B754" s="73"/>
    </row>
    <row r="755" ht="15.75" customHeight="1">
      <c r="A755" s="1"/>
      <c r="B755" s="73"/>
    </row>
    <row r="756" ht="15.75" customHeight="1">
      <c r="A756" s="1"/>
      <c r="B756" s="73"/>
    </row>
    <row r="757" ht="15.75" customHeight="1">
      <c r="A757" s="1"/>
      <c r="B757" s="73"/>
    </row>
    <row r="758" ht="15.75" customHeight="1">
      <c r="A758" s="1"/>
      <c r="B758" s="73"/>
    </row>
    <row r="759" ht="15.75" customHeight="1">
      <c r="A759" s="1"/>
      <c r="B759" s="73"/>
    </row>
    <row r="760" ht="15.75" customHeight="1">
      <c r="A760" s="1"/>
      <c r="B760" s="73"/>
    </row>
    <row r="761" ht="15.75" customHeight="1">
      <c r="A761" s="1"/>
      <c r="B761" s="73"/>
    </row>
    <row r="762" ht="15.75" customHeight="1">
      <c r="A762" s="1"/>
      <c r="B762" s="73"/>
    </row>
    <row r="763" ht="15.75" customHeight="1">
      <c r="A763" s="1"/>
      <c r="B763" s="73"/>
    </row>
    <row r="764" ht="15.75" customHeight="1">
      <c r="A764" s="1"/>
      <c r="B764" s="73"/>
    </row>
    <row r="765" ht="15.75" customHeight="1">
      <c r="A765" s="1"/>
      <c r="B765" s="73"/>
    </row>
    <row r="766" ht="15.75" customHeight="1">
      <c r="A766" s="1"/>
      <c r="B766" s="73"/>
    </row>
    <row r="767" ht="15.75" customHeight="1">
      <c r="A767" s="1"/>
      <c r="B767" s="73"/>
    </row>
    <row r="768" ht="15.75" customHeight="1">
      <c r="A768" s="1"/>
      <c r="B768" s="73"/>
    </row>
    <row r="769" ht="15.75" customHeight="1">
      <c r="A769" s="1"/>
      <c r="B769" s="73"/>
    </row>
    <row r="770" ht="15.75" customHeight="1">
      <c r="A770" s="1"/>
      <c r="B770" s="73"/>
    </row>
    <row r="771" ht="15.75" customHeight="1">
      <c r="A771" s="1"/>
      <c r="B771" s="73"/>
    </row>
    <row r="772" ht="15.75" customHeight="1">
      <c r="A772" s="1"/>
      <c r="B772" s="73"/>
    </row>
    <row r="773" ht="15.75" customHeight="1">
      <c r="A773" s="1"/>
      <c r="B773" s="73"/>
    </row>
    <row r="774" ht="15.75" customHeight="1">
      <c r="A774" s="1"/>
      <c r="B774" s="73"/>
    </row>
    <row r="775" ht="15.75" customHeight="1">
      <c r="A775" s="1"/>
      <c r="B775" s="73"/>
    </row>
    <row r="776" ht="15.75" customHeight="1">
      <c r="A776" s="1"/>
      <c r="B776" s="73"/>
    </row>
    <row r="777" ht="15.75" customHeight="1">
      <c r="A777" s="1"/>
      <c r="B777" s="73"/>
    </row>
    <row r="778" ht="15.75" customHeight="1">
      <c r="A778" s="1"/>
      <c r="B778" s="73"/>
    </row>
    <row r="779" ht="15.75" customHeight="1">
      <c r="A779" s="1"/>
      <c r="B779" s="73"/>
    </row>
    <row r="780" ht="15.75" customHeight="1">
      <c r="A780" s="1"/>
      <c r="B780" s="73"/>
    </row>
    <row r="781" ht="15.75" customHeight="1">
      <c r="A781" s="1"/>
      <c r="B781" s="73"/>
    </row>
    <row r="782" ht="15.75" customHeight="1">
      <c r="A782" s="1"/>
      <c r="B782" s="73"/>
    </row>
    <row r="783" ht="15.75" customHeight="1">
      <c r="A783" s="1"/>
      <c r="B783" s="73"/>
    </row>
    <row r="784" ht="15.75" customHeight="1">
      <c r="A784" s="1"/>
      <c r="B784" s="73"/>
    </row>
    <row r="785" ht="15.75" customHeight="1">
      <c r="A785" s="1"/>
      <c r="B785" s="73"/>
    </row>
    <row r="786" ht="15.75" customHeight="1">
      <c r="A786" s="1"/>
      <c r="B786" s="73"/>
    </row>
    <row r="787" ht="15.75" customHeight="1">
      <c r="A787" s="1"/>
      <c r="B787" s="73"/>
    </row>
    <row r="788" ht="15.75" customHeight="1">
      <c r="A788" s="1"/>
      <c r="B788" s="73"/>
    </row>
    <row r="789" ht="15.75" customHeight="1">
      <c r="A789" s="1"/>
      <c r="B789" s="73"/>
    </row>
    <row r="790" ht="15.75" customHeight="1">
      <c r="A790" s="1"/>
      <c r="B790" s="73"/>
    </row>
    <row r="791" ht="15.75" customHeight="1">
      <c r="A791" s="1"/>
      <c r="B791" s="73"/>
    </row>
    <row r="792" ht="15.75" customHeight="1">
      <c r="A792" s="1"/>
      <c r="B792" s="73"/>
    </row>
    <row r="793" ht="15.75" customHeight="1">
      <c r="A793" s="1"/>
      <c r="B793" s="73"/>
    </row>
    <row r="794" ht="15.75" customHeight="1">
      <c r="A794" s="1"/>
      <c r="B794" s="73"/>
    </row>
    <row r="795" ht="15.75" customHeight="1">
      <c r="A795" s="1"/>
      <c r="B795" s="73"/>
    </row>
    <row r="796" ht="15.75" customHeight="1">
      <c r="A796" s="1"/>
      <c r="B796" s="73"/>
    </row>
    <row r="797" ht="15.75" customHeight="1">
      <c r="A797" s="1"/>
      <c r="B797" s="73"/>
    </row>
    <row r="798" ht="15.75" customHeight="1">
      <c r="A798" s="1"/>
      <c r="B798" s="73"/>
    </row>
    <row r="799" ht="15.75" customHeight="1">
      <c r="A799" s="1"/>
      <c r="B799" s="73"/>
    </row>
    <row r="800" ht="15.75" customHeight="1">
      <c r="A800" s="1"/>
      <c r="B800" s="73"/>
    </row>
    <row r="801" ht="15.75" customHeight="1">
      <c r="A801" s="1"/>
      <c r="B801" s="73"/>
    </row>
    <row r="802" ht="15.75" customHeight="1">
      <c r="A802" s="1"/>
      <c r="B802" s="73"/>
    </row>
    <row r="803" ht="15.75" customHeight="1">
      <c r="A803" s="1"/>
      <c r="B803" s="73"/>
    </row>
    <row r="804" ht="15.75" customHeight="1">
      <c r="A804" s="1"/>
      <c r="B804" s="73"/>
    </row>
    <row r="805" ht="15.75" customHeight="1">
      <c r="A805" s="1"/>
      <c r="B805" s="73"/>
    </row>
    <row r="806" ht="15.75" customHeight="1">
      <c r="A806" s="1"/>
      <c r="B806" s="73"/>
    </row>
    <row r="807" ht="15.75" customHeight="1">
      <c r="A807" s="1"/>
      <c r="B807" s="73"/>
    </row>
    <row r="808" ht="15.75" customHeight="1">
      <c r="A808" s="1"/>
      <c r="B808" s="73"/>
    </row>
    <row r="809" ht="15.75" customHeight="1">
      <c r="A809" s="1"/>
      <c r="B809" s="73"/>
    </row>
    <row r="810" ht="15.75" customHeight="1">
      <c r="A810" s="1"/>
      <c r="B810" s="73"/>
    </row>
    <row r="811" ht="15.75" customHeight="1">
      <c r="A811" s="1"/>
      <c r="B811" s="73"/>
    </row>
    <row r="812" ht="15.75" customHeight="1">
      <c r="A812" s="1"/>
      <c r="B812" s="73"/>
    </row>
    <row r="813" ht="15.75" customHeight="1">
      <c r="A813" s="1"/>
      <c r="B813" s="73"/>
    </row>
    <row r="814" ht="15.75" customHeight="1">
      <c r="A814" s="1"/>
      <c r="B814" s="73"/>
    </row>
    <row r="815" ht="15.75" customHeight="1">
      <c r="A815" s="1"/>
      <c r="B815" s="73"/>
    </row>
    <row r="816" ht="15.75" customHeight="1">
      <c r="A816" s="1"/>
      <c r="B816" s="73"/>
    </row>
    <row r="817" ht="15.75" customHeight="1">
      <c r="A817" s="1"/>
      <c r="B817" s="73"/>
    </row>
    <row r="818" ht="15.75" customHeight="1">
      <c r="A818" s="1"/>
      <c r="B818" s="73"/>
    </row>
    <row r="819" ht="15.75" customHeight="1">
      <c r="A819" s="1"/>
      <c r="B819" s="73"/>
    </row>
    <row r="820" ht="15.75" customHeight="1">
      <c r="A820" s="1"/>
      <c r="B820" s="73"/>
    </row>
    <row r="821" ht="15.75" customHeight="1">
      <c r="A821" s="1"/>
      <c r="B821" s="73"/>
    </row>
    <row r="822" ht="15.75" customHeight="1">
      <c r="A822" s="1"/>
      <c r="B822" s="73"/>
    </row>
    <row r="823" ht="15.75" customHeight="1">
      <c r="A823" s="1"/>
      <c r="B823" s="73"/>
    </row>
    <row r="824" ht="15.75" customHeight="1">
      <c r="A824" s="1"/>
      <c r="B824" s="73"/>
    </row>
    <row r="825" ht="15.75" customHeight="1">
      <c r="A825" s="1"/>
      <c r="B825" s="73"/>
    </row>
    <row r="826" ht="15.75" customHeight="1">
      <c r="A826" s="1"/>
      <c r="B826" s="73"/>
    </row>
    <row r="827" ht="15.75" customHeight="1">
      <c r="A827" s="1"/>
      <c r="B827" s="73"/>
    </row>
    <row r="828" ht="15.75" customHeight="1">
      <c r="A828" s="1"/>
      <c r="B828" s="73"/>
    </row>
    <row r="829" ht="15.75" customHeight="1">
      <c r="A829" s="1"/>
      <c r="B829" s="73"/>
    </row>
    <row r="830" ht="15.75" customHeight="1">
      <c r="A830" s="1"/>
      <c r="B830" s="73"/>
    </row>
    <row r="831" ht="15.75" customHeight="1">
      <c r="A831" s="1"/>
      <c r="B831" s="73"/>
    </row>
    <row r="832" ht="15.75" customHeight="1">
      <c r="A832" s="1"/>
      <c r="B832" s="73"/>
    </row>
    <row r="833" ht="15.75" customHeight="1">
      <c r="A833" s="1"/>
      <c r="B833" s="73"/>
    </row>
    <row r="834" ht="15.75" customHeight="1">
      <c r="A834" s="1"/>
      <c r="B834" s="73"/>
    </row>
    <row r="835" ht="15.75" customHeight="1">
      <c r="A835" s="1"/>
      <c r="B835" s="73"/>
    </row>
    <row r="836" ht="15.75" customHeight="1">
      <c r="A836" s="1"/>
      <c r="B836" s="73"/>
    </row>
    <row r="837" ht="15.75" customHeight="1">
      <c r="A837" s="1"/>
      <c r="B837" s="73"/>
    </row>
    <row r="838" ht="15.75" customHeight="1">
      <c r="A838" s="1"/>
      <c r="B838" s="73"/>
    </row>
    <row r="839" ht="15.75" customHeight="1">
      <c r="A839" s="1"/>
      <c r="B839" s="73"/>
    </row>
    <row r="840" ht="15.75" customHeight="1">
      <c r="A840" s="1"/>
      <c r="B840" s="73"/>
    </row>
    <row r="841" ht="15.75" customHeight="1">
      <c r="A841" s="1"/>
      <c r="B841" s="73"/>
    </row>
    <row r="842" ht="15.75" customHeight="1">
      <c r="A842" s="1"/>
      <c r="B842" s="73"/>
    </row>
    <row r="843" ht="15.75" customHeight="1">
      <c r="A843" s="1"/>
      <c r="B843" s="73"/>
    </row>
    <row r="844" ht="15.75" customHeight="1">
      <c r="A844" s="1"/>
      <c r="B844" s="73"/>
    </row>
    <row r="845" ht="15.75" customHeight="1">
      <c r="A845" s="1"/>
      <c r="B845" s="73"/>
    </row>
    <row r="846" ht="15.75" customHeight="1">
      <c r="A846" s="1"/>
      <c r="B846" s="73"/>
    </row>
    <row r="847" ht="15.75" customHeight="1">
      <c r="A847" s="1"/>
      <c r="B847" s="73"/>
    </row>
    <row r="848" ht="15.75" customHeight="1">
      <c r="A848" s="1"/>
      <c r="B848" s="73"/>
    </row>
    <row r="849" ht="15.75" customHeight="1">
      <c r="A849" s="1"/>
      <c r="B849" s="73"/>
    </row>
    <row r="850" ht="15.75" customHeight="1">
      <c r="A850" s="1"/>
      <c r="B850" s="73"/>
    </row>
    <row r="851" ht="15.75" customHeight="1">
      <c r="A851" s="1"/>
      <c r="B851" s="73"/>
    </row>
    <row r="852" ht="15.75" customHeight="1">
      <c r="A852" s="1"/>
      <c r="B852" s="73"/>
    </row>
    <row r="853" ht="15.75" customHeight="1">
      <c r="A853" s="1"/>
      <c r="B853" s="73"/>
    </row>
    <row r="854" ht="15.75" customHeight="1">
      <c r="A854" s="1"/>
      <c r="B854" s="73"/>
    </row>
    <row r="855" ht="15.75" customHeight="1">
      <c r="A855" s="1"/>
      <c r="B855" s="73"/>
    </row>
    <row r="856" ht="15.75" customHeight="1">
      <c r="A856" s="1"/>
      <c r="B856" s="73"/>
    </row>
    <row r="857" ht="15.75" customHeight="1">
      <c r="A857" s="1"/>
      <c r="B857" s="73"/>
    </row>
    <row r="858" ht="15.75" customHeight="1">
      <c r="A858" s="1"/>
      <c r="B858" s="73"/>
    </row>
    <row r="859" ht="15.75" customHeight="1">
      <c r="A859" s="1"/>
      <c r="B859" s="73"/>
    </row>
    <row r="860" ht="15.75" customHeight="1">
      <c r="A860" s="1"/>
      <c r="B860" s="73"/>
    </row>
    <row r="861" ht="15.75" customHeight="1">
      <c r="A861" s="1"/>
      <c r="B861" s="73"/>
    </row>
    <row r="862" ht="15.75" customHeight="1">
      <c r="A862" s="1"/>
      <c r="B862" s="73"/>
    </row>
    <row r="863" ht="15.75" customHeight="1">
      <c r="A863" s="1"/>
      <c r="B863" s="73"/>
    </row>
    <row r="864" ht="15.75" customHeight="1">
      <c r="A864" s="1"/>
      <c r="B864" s="73"/>
    </row>
    <row r="865" ht="15.75" customHeight="1">
      <c r="A865" s="1"/>
      <c r="B865" s="73"/>
    </row>
    <row r="866" ht="15.75" customHeight="1">
      <c r="A866" s="1"/>
      <c r="B866" s="73"/>
    </row>
    <row r="867" ht="15.75" customHeight="1">
      <c r="A867" s="1"/>
      <c r="B867" s="73"/>
    </row>
    <row r="868" ht="15.75" customHeight="1">
      <c r="A868" s="1"/>
      <c r="B868" s="73"/>
    </row>
    <row r="869" ht="15.75" customHeight="1">
      <c r="A869" s="1"/>
      <c r="B869" s="73"/>
    </row>
    <row r="870" ht="15.75" customHeight="1">
      <c r="A870" s="1"/>
      <c r="B870" s="73"/>
    </row>
    <row r="871" ht="15.75" customHeight="1">
      <c r="A871" s="1"/>
      <c r="B871" s="73"/>
    </row>
    <row r="872" ht="15.75" customHeight="1">
      <c r="A872" s="1"/>
      <c r="B872" s="73"/>
    </row>
    <row r="873" ht="15.75" customHeight="1">
      <c r="A873" s="1"/>
      <c r="B873" s="73"/>
    </row>
    <row r="874" ht="15.75" customHeight="1">
      <c r="A874" s="1"/>
      <c r="B874" s="73"/>
    </row>
    <row r="875" ht="15.75" customHeight="1">
      <c r="A875" s="1"/>
      <c r="B875" s="73"/>
    </row>
    <row r="876" ht="15.75" customHeight="1">
      <c r="A876" s="1"/>
      <c r="B876" s="73"/>
    </row>
    <row r="877" ht="15.75" customHeight="1">
      <c r="A877" s="1"/>
      <c r="B877" s="73"/>
    </row>
    <row r="878" ht="15.75" customHeight="1">
      <c r="A878" s="1"/>
      <c r="B878" s="73"/>
    </row>
    <row r="879" ht="15.75" customHeight="1">
      <c r="A879" s="1"/>
      <c r="B879" s="73"/>
    </row>
    <row r="880" ht="15.75" customHeight="1">
      <c r="A880" s="1"/>
      <c r="B880" s="73"/>
    </row>
    <row r="881" ht="15.75" customHeight="1">
      <c r="A881" s="1"/>
      <c r="B881" s="73"/>
    </row>
    <row r="882" ht="15.75" customHeight="1">
      <c r="A882" s="1"/>
      <c r="B882" s="73"/>
    </row>
    <row r="883" ht="15.75" customHeight="1">
      <c r="A883" s="1"/>
      <c r="B883" s="73"/>
    </row>
    <row r="884" ht="15.75" customHeight="1">
      <c r="A884" s="1"/>
      <c r="B884" s="73"/>
    </row>
    <row r="885" ht="15.75" customHeight="1">
      <c r="A885" s="1"/>
      <c r="B885" s="73"/>
    </row>
    <row r="886" ht="15.75" customHeight="1">
      <c r="A886" s="1"/>
      <c r="B886" s="73"/>
    </row>
    <row r="887" ht="15.75" customHeight="1">
      <c r="A887" s="1"/>
      <c r="B887" s="73"/>
    </row>
    <row r="888" ht="15.75" customHeight="1">
      <c r="A888" s="1"/>
      <c r="B888" s="73"/>
    </row>
    <row r="889" ht="15.75" customHeight="1">
      <c r="A889" s="1"/>
      <c r="B889" s="73"/>
    </row>
    <row r="890" ht="15.75" customHeight="1">
      <c r="A890" s="1"/>
      <c r="B890" s="73"/>
    </row>
    <row r="891" ht="15.75" customHeight="1">
      <c r="A891" s="1"/>
      <c r="B891" s="73"/>
    </row>
    <row r="892" ht="15.75" customHeight="1">
      <c r="A892" s="1"/>
      <c r="B892" s="73"/>
    </row>
    <row r="893" ht="15.75" customHeight="1">
      <c r="A893" s="1"/>
      <c r="B893" s="73"/>
    </row>
    <row r="894" ht="15.75" customHeight="1">
      <c r="A894" s="1"/>
      <c r="B894" s="73"/>
    </row>
    <row r="895" ht="15.75" customHeight="1">
      <c r="A895" s="1"/>
      <c r="B895" s="73"/>
    </row>
    <row r="896" ht="15.75" customHeight="1">
      <c r="A896" s="1"/>
      <c r="B896" s="73"/>
    </row>
    <row r="897" ht="15.75" customHeight="1">
      <c r="A897" s="1"/>
      <c r="B897" s="73"/>
    </row>
    <row r="898" ht="15.75" customHeight="1">
      <c r="A898" s="1"/>
      <c r="B898" s="73"/>
    </row>
    <row r="899" ht="15.75" customHeight="1">
      <c r="A899" s="1"/>
      <c r="B899" s="73"/>
    </row>
    <row r="900" ht="15.75" customHeight="1">
      <c r="A900" s="1"/>
      <c r="B900" s="73"/>
    </row>
    <row r="901" ht="15.75" customHeight="1">
      <c r="A901" s="1"/>
      <c r="B901" s="73"/>
    </row>
    <row r="902" ht="15.75" customHeight="1">
      <c r="A902" s="1"/>
      <c r="B902" s="73"/>
    </row>
    <row r="903" ht="15.75" customHeight="1">
      <c r="A903" s="1"/>
      <c r="B903" s="73"/>
    </row>
    <row r="904" ht="15.75" customHeight="1">
      <c r="A904" s="1"/>
      <c r="B904" s="73"/>
    </row>
    <row r="905" ht="15.75" customHeight="1">
      <c r="A905" s="1"/>
      <c r="B905" s="73"/>
    </row>
    <row r="906" ht="15.75" customHeight="1">
      <c r="A906" s="1"/>
      <c r="B906" s="73"/>
    </row>
    <row r="907" ht="15.75" customHeight="1">
      <c r="A907" s="1"/>
      <c r="B907" s="73"/>
    </row>
    <row r="908" ht="15.75" customHeight="1">
      <c r="A908" s="1"/>
      <c r="B908" s="73"/>
    </row>
    <row r="909" ht="15.75" customHeight="1">
      <c r="A909" s="1"/>
      <c r="B909" s="73"/>
    </row>
    <row r="910" ht="15.75" customHeight="1">
      <c r="A910" s="1"/>
      <c r="B910" s="73"/>
    </row>
    <row r="911" ht="15.75" customHeight="1">
      <c r="A911" s="1"/>
      <c r="B911" s="73"/>
    </row>
    <row r="912" ht="15.75" customHeight="1">
      <c r="A912" s="1"/>
      <c r="B912" s="73"/>
    </row>
    <row r="913" ht="15.75" customHeight="1">
      <c r="A913" s="1"/>
      <c r="B913" s="73"/>
    </row>
    <row r="914" ht="15.75" customHeight="1">
      <c r="A914" s="1"/>
      <c r="B914" s="73"/>
    </row>
    <row r="915" ht="15.75" customHeight="1">
      <c r="A915" s="1"/>
      <c r="B915" s="73"/>
    </row>
    <row r="916" ht="15.75" customHeight="1">
      <c r="A916" s="1"/>
      <c r="B916" s="73"/>
    </row>
    <row r="917" ht="15.75" customHeight="1">
      <c r="A917" s="1"/>
      <c r="B917" s="73"/>
    </row>
    <row r="918" ht="15.75" customHeight="1">
      <c r="A918" s="1"/>
      <c r="B918" s="73"/>
    </row>
    <row r="919" ht="15.75" customHeight="1">
      <c r="A919" s="1"/>
      <c r="B919" s="73"/>
    </row>
    <row r="920" ht="15.75" customHeight="1">
      <c r="A920" s="1"/>
      <c r="B920" s="73"/>
    </row>
    <row r="921" ht="15.75" customHeight="1">
      <c r="A921" s="1"/>
      <c r="B921" s="73"/>
    </row>
    <row r="922" ht="15.75" customHeight="1">
      <c r="A922" s="1"/>
      <c r="B922" s="73"/>
    </row>
    <row r="923" ht="15.75" customHeight="1">
      <c r="A923" s="1"/>
      <c r="B923" s="73"/>
    </row>
    <row r="924" ht="15.75" customHeight="1">
      <c r="A924" s="1"/>
      <c r="B924" s="73"/>
    </row>
    <row r="925" ht="15.75" customHeight="1">
      <c r="A925" s="1"/>
      <c r="B925" s="73"/>
    </row>
    <row r="926" ht="15.75" customHeight="1">
      <c r="A926" s="1"/>
      <c r="B926" s="73"/>
    </row>
    <row r="927" ht="15.75" customHeight="1">
      <c r="A927" s="1"/>
      <c r="B927" s="73"/>
    </row>
    <row r="928" ht="15.75" customHeight="1">
      <c r="A928" s="1"/>
      <c r="B928" s="73"/>
    </row>
    <row r="929" ht="15.75" customHeight="1">
      <c r="A929" s="1"/>
      <c r="B929" s="73"/>
    </row>
    <row r="930" ht="15.75" customHeight="1">
      <c r="A930" s="1"/>
      <c r="B930" s="73"/>
    </row>
    <row r="931" ht="15.75" customHeight="1">
      <c r="A931" s="1"/>
      <c r="B931" s="73"/>
    </row>
    <row r="932" ht="15.75" customHeight="1">
      <c r="A932" s="1"/>
      <c r="B932" s="73"/>
    </row>
    <row r="933" ht="15.75" customHeight="1">
      <c r="A933" s="1"/>
      <c r="B933" s="73"/>
    </row>
    <row r="934" ht="15.75" customHeight="1">
      <c r="A934" s="1"/>
      <c r="B934" s="73"/>
    </row>
    <row r="935" ht="15.75" customHeight="1">
      <c r="A935" s="1"/>
      <c r="B935" s="73"/>
    </row>
    <row r="936" ht="15.75" customHeight="1">
      <c r="A936" s="1"/>
      <c r="B936" s="73"/>
    </row>
    <row r="937" ht="15.75" customHeight="1">
      <c r="A937" s="1"/>
      <c r="B937" s="73"/>
    </row>
    <row r="938" ht="15.75" customHeight="1">
      <c r="A938" s="1"/>
      <c r="B938" s="73"/>
    </row>
    <row r="939" ht="15.75" customHeight="1">
      <c r="A939" s="1"/>
      <c r="B939" s="73"/>
    </row>
    <row r="940" ht="15.75" customHeight="1">
      <c r="A940" s="1"/>
      <c r="B940" s="73"/>
    </row>
    <row r="941" ht="15.75" customHeight="1">
      <c r="A941" s="1"/>
      <c r="B941" s="73"/>
    </row>
    <row r="942" ht="15.75" customHeight="1">
      <c r="A942" s="1"/>
      <c r="B942" s="73"/>
    </row>
    <row r="943" ht="15.75" customHeight="1">
      <c r="A943" s="1"/>
      <c r="B943" s="73"/>
    </row>
    <row r="944" ht="15.75" customHeight="1">
      <c r="A944" s="1"/>
      <c r="B944" s="73"/>
    </row>
    <row r="945" ht="15.75" customHeight="1">
      <c r="A945" s="1"/>
      <c r="B945" s="73"/>
    </row>
    <row r="946" ht="15.75" customHeight="1">
      <c r="A946" s="1"/>
      <c r="B946" s="73"/>
    </row>
    <row r="947" ht="15.75" customHeight="1">
      <c r="A947" s="1"/>
      <c r="B947" s="73"/>
    </row>
    <row r="948" ht="15.75" customHeight="1">
      <c r="A948" s="1"/>
      <c r="B948" s="73"/>
    </row>
    <row r="949" ht="15.75" customHeight="1">
      <c r="A949" s="1"/>
      <c r="B949" s="73"/>
    </row>
    <row r="950" ht="15.75" customHeight="1">
      <c r="A950" s="1"/>
      <c r="B950" s="73"/>
    </row>
    <row r="951" ht="15.75" customHeight="1">
      <c r="A951" s="1"/>
      <c r="B951" s="73"/>
    </row>
    <row r="952" ht="15.75" customHeight="1">
      <c r="A952" s="1"/>
      <c r="B952" s="73"/>
    </row>
    <row r="953" ht="15.75" customHeight="1">
      <c r="A953" s="1"/>
      <c r="B953" s="73"/>
    </row>
    <row r="954" ht="15.75" customHeight="1">
      <c r="A954" s="1"/>
      <c r="B954" s="73"/>
    </row>
    <row r="955" ht="15.75" customHeight="1">
      <c r="A955" s="1"/>
      <c r="B955" s="73"/>
    </row>
    <row r="956" ht="15.75" customHeight="1">
      <c r="A956" s="1"/>
      <c r="B956" s="73"/>
    </row>
    <row r="957" ht="15.75" customHeight="1">
      <c r="A957" s="1"/>
      <c r="B957" s="73"/>
    </row>
    <row r="958" ht="15.75" customHeight="1">
      <c r="A958" s="1"/>
      <c r="B958" s="73"/>
    </row>
    <row r="959" ht="15.75" customHeight="1">
      <c r="A959" s="1"/>
      <c r="B959" s="73"/>
    </row>
    <row r="960" ht="15.75" customHeight="1">
      <c r="A960" s="1"/>
      <c r="B960" s="73"/>
    </row>
    <row r="961" ht="15.75" customHeight="1">
      <c r="A961" s="1"/>
      <c r="B961" s="73"/>
    </row>
    <row r="962" ht="15.75" customHeight="1">
      <c r="A962" s="1"/>
      <c r="B962" s="73"/>
    </row>
    <row r="963" ht="15.75" customHeight="1">
      <c r="A963" s="1"/>
      <c r="B963" s="73"/>
    </row>
    <row r="964" ht="15.75" customHeight="1">
      <c r="A964" s="1"/>
      <c r="B964" s="73"/>
    </row>
    <row r="965" ht="15.75" customHeight="1">
      <c r="A965" s="1"/>
      <c r="B965" s="73"/>
    </row>
    <row r="966" ht="15.75" customHeight="1">
      <c r="A966" s="1"/>
      <c r="B966" s="73"/>
    </row>
    <row r="967" ht="15.75" customHeight="1">
      <c r="A967" s="1"/>
      <c r="B967" s="73"/>
    </row>
    <row r="968" ht="15.75" customHeight="1">
      <c r="A968" s="1"/>
      <c r="B968" s="73"/>
    </row>
    <row r="969" ht="15.75" customHeight="1">
      <c r="A969" s="1"/>
      <c r="B969" s="73"/>
    </row>
    <row r="970" ht="15.75" customHeight="1">
      <c r="A970" s="1"/>
      <c r="B970" s="73"/>
    </row>
    <row r="971" ht="15.75" customHeight="1">
      <c r="A971" s="1"/>
      <c r="B971" s="73"/>
    </row>
    <row r="972" ht="15.75" customHeight="1">
      <c r="A972" s="1"/>
      <c r="B972" s="73"/>
    </row>
    <row r="973" ht="15.75" customHeight="1">
      <c r="A973" s="1"/>
      <c r="B973" s="73"/>
    </row>
    <row r="974" ht="15.75" customHeight="1">
      <c r="A974" s="1"/>
      <c r="B974" s="73"/>
    </row>
    <row r="975" ht="15.75" customHeight="1">
      <c r="A975" s="1"/>
      <c r="B975" s="73"/>
    </row>
    <row r="976" ht="15.75" customHeight="1">
      <c r="A976" s="1"/>
      <c r="B976" s="73"/>
    </row>
    <row r="977" ht="15.75" customHeight="1">
      <c r="A977" s="1"/>
      <c r="B977" s="73"/>
    </row>
    <row r="978" ht="15.75" customHeight="1">
      <c r="A978" s="1"/>
      <c r="B978" s="73"/>
    </row>
    <row r="979" ht="15.75" customHeight="1">
      <c r="A979" s="1"/>
      <c r="B979" s="73"/>
    </row>
    <row r="980" ht="15.75" customHeight="1">
      <c r="A980" s="1"/>
      <c r="B980" s="73"/>
    </row>
    <row r="981" ht="15.75" customHeight="1">
      <c r="A981" s="1"/>
      <c r="B981" s="73"/>
    </row>
    <row r="982" ht="15.75" customHeight="1">
      <c r="A982" s="1"/>
      <c r="B982" s="73"/>
    </row>
    <row r="983" ht="15.75" customHeight="1">
      <c r="A983" s="1"/>
      <c r="B983" s="73"/>
    </row>
    <row r="984" ht="15.75" customHeight="1">
      <c r="A984" s="1"/>
      <c r="B984" s="73"/>
    </row>
    <row r="985" ht="15.75" customHeight="1">
      <c r="A985" s="1"/>
      <c r="B985" s="73"/>
    </row>
    <row r="986" ht="15.75" customHeight="1">
      <c r="A986" s="1"/>
      <c r="B986" s="73"/>
    </row>
    <row r="987" ht="15.75" customHeight="1">
      <c r="A987" s="1"/>
      <c r="B987" s="73"/>
    </row>
    <row r="988" ht="15.75" customHeight="1">
      <c r="A988" s="1"/>
      <c r="B988" s="73"/>
    </row>
    <row r="989" ht="15.75" customHeight="1">
      <c r="A989" s="1"/>
      <c r="B989" s="73"/>
    </row>
    <row r="990" ht="15.75" customHeight="1">
      <c r="A990" s="1"/>
      <c r="B990" s="73"/>
    </row>
    <row r="991" ht="15.75" customHeight="1">
      <c r="A991" s="1"/>
      <c r="B991" s="73"/>
    </row>
    <row r="992" ht="15.75" customHeight="1">
      <c r="A992" s="1"/>
      <c r="B992" s="73"/>
    </row>
    <row r="993" ht="15.75" customHeight="1">
      <c r="A993" s="1"/>
      <c r="B993" s="73"/>
    </row>
    <row r="994" ht="15.75" customHeight="1">
      <c r="A994" s="1"/>
      <c r="B994" s="73"/>
    </row>
    <row r="995" ht="15.75" customHeight="1">
      <c r="A995" s="1"/>
      <c r="B995" s="73"/>
    </row>
    <row r="996" ht="15.75" customHeight="1">
      <c r="A996" s="1"/>
      <c r="B996" s="73"/>
    </row>
    <row r="997" ht="15.75" customHeight="1">
      <c r="A997" s="1"/>
      <c r="B997" s="73"/>
    </row>
    <row r="998" ht="15.75" customHeight="1">
      <c r="A998" s="1"/>
      <c r="B998" s="73"/>
    </row>
    <row r="999" ht="15.75" customHeight="1">
      <c r="A999" s="1"/>
      <c r="B999" s="73"/>
    </row>
    <row r="1000" ht="15.75" customHeight="1">
      <c r="A1000" s="1"/>
      <c r="B1000" s="73"/>
    </row>
  </sheetData>
  <mergeCells count="17">
    <mergeCell ref="B2:B3"/>
    <mergeCell ref="B5:J5"/>
    <mergeCell ref="C9:N9"/>
    <mergeCell ref="O9:Z9"/>
    <mergeCell ref="AA9:AL9"/>
    <mergeCell ref="AM9:AX9"/>
    <mergeCell ref="AY9:BJ9"/>
    <mergeCell ref="AA47:AL47"/>
    <mergeCell ref="AM47:AX47"/>
    <mergeCell ref="C28:N28"/>
    <mergeCell ref="O28:Z28"/>
    <mergeCell ref="AA28:AL28"/>
    <mergeCell ref="AM28:AX28"/>
    <mergeCell ref="AY28:BJ28"/>
    <mergeCell ref="C47:N47"/>
    <mergeCell ref="O47:Z47"/>
    <mergeCell ref="AY47:BJ47"/>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0"/>
    <col customWidth="1" min="2" max="2" width="35.71"/>
    <col customWidth="1" min="3" max="62" width="11.57"/>
    <col customWidth="1" min="63" max="63" width="3.71"/>
  </cols>
  <sheetData>
    <row r="1">
      <c r="A1" s="1"/>
      <c r="B1" s="73"/>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279"/>
      <c r="B2" s="280" t="s">
        <v>259</v>
      </c>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row>
    <row r="3">
      <c r="A3" s="279"/>
      <c r="B3" s="281"/>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row>
    <row r="4">
      <c r="A4" s="279"/>
      <c r="B4" s="282"/>
      <c r="C4" s="279"/>
      <c r="D4" s="279"/>
      <c r="E4" s="279"/>
      <c r="F4" s="279"/>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row>
    <row r="5">
      <c r="A5" s="279"/>
      <c r="B5" s="283" t="s">
        <v>260</v>
      </c>
      <c r="C5" s="284"/>
      <c r="D5" s="284"/>
      <c r="E5" s="284"/>
      <c r="F5" s="284"/>
      <c r="G5" s="284"/>
      <c r="H5" s="284"/>
      <c r="I5" s="284"/>
      <c r="J5" s="284"/>
      <c r="K5" s="284"/>
      <c r="L5" s="284"/>
      <c r="M5" s="284"/>
      <c r="N5" s="285"/>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row>
    <row r="6">
      <c r="A6" s="279"/>
      <c r="B6" s="282"/>
      <c r="C6" s="279"/>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row>
    <row r="7">
      <c r="A7" s="279"/>
      <c r="B7" s="286"/>
      <c r="C7" s="287" t="s">
        <v>77</v>
      </c>
      <c r="D7" s="284"/>
      <c r="E7" s="284"/>
      <c r="F7" s="284"/>
      <c r="G7" s="284"/>
      <c r="H7" s="284"/>
      <c r="I7" s="284"/>
      <c r="J7" s="284"/>
      <c r="K7" s="284"/>
      <c r="L7" s="284"/>
      <c r="M7" s="284"/>
      <c r="N7" s="285"/>
      <c r="O7" s="287" t="s">
        <v>78</v>
      </c>
      <c r="P7" s="284"/>
      <c r="Q7" s="284"/>
      <c r="R7" s="284"/>
      <c r="S7" s="284"/>
      <c r="T7" s="284"/>
      <c r="U7" s="284"/>
      <c r="V7" s="284"/>
      <c r="W7" s="284"/>
      <c r="X7" s="284"/>
      <c r="Y7" s="284"/>
      <c r="Z7" s="285"/>
      <c r="AA7" s="287" t="s">
        <v>79</v>
      </c>
      <c r="AB7" s="284"/>
      <c r="AC7" s="284"/>
      <c r="AD7" s="284"/>
      <c r="AE7" s="284"/>
      <c r="AF7" s="284"/>
      <c r="AG7" s="284"/>
      <c r="AH7" s="284"/>
      <c r="AI7" s="284"/>
      <c r="AJ7" s="284"/>
      <c r="AK7" s="284"/>
      <c r="AL7" s="285"/>
      <c r="AM7" s="287" t="s">
        <v>80</v>
      </c>
      <c r="AN7" s="284"/>
      <c r="AO7" s="284"/>
      <c r="AP7" s="284"/>
      <c r="AQ7" s="284"/>
      <c r="AR7" s="284"/>
      <c r="AS7" s="284"/>
      <c r="AT7" s="284"/>
      <c r="AU7" s="284"/>
      <c r="AV7" s="284"/>
      <c r="AW7" s="284"/>
      <c r="AX7" s="285"/>
      <c r="AY7" s="287" t="s">
        <v>81</v>
      </c>
      <c r="AZ7" s="284"/>
      <c r="BA7" s="284"/>
      <c r="BB7" s="284"/>
      <c r="BC7" s="284"/>
      <c r="BD7" s="284"/>
      <c r="BE7" s="284"/>
      <c r="BF7" s="284"/>
      <c r="BG7" s="284"/>
      <c r="BH7" s="284"/>
      <c r="BI7" s="284"/>
      <c r="BJ7" s="285"/>
      <c r="BK7" s="279"/>
    </row>
    <row r="8">
      <c r="A8" s="279"/>
      <c r="B8" s="288" t="s">
        <v>228</v>
      </c>
      <c r="C8" s="289">
        <f>Config!$C$7</f>
        <v>45505</v>
      </c>
      <c r="D8" s="289">
        <f t="shared" ref="D8:BJ8" si="1">DATE(YEAR(C8),MONTH(C8)+1,DAY(C8))</f>
        <v>45536</v>
      </c>
      <c r="E8" s="289">
        <f t="shared" si="1"/>
        <v>45566</v>
      </c>
      <c r="F8" s="289">
        <f t="shared" si="1"/>
        <v>45597</v>
      </c>
      <c r="G8" s="289">
        <f t="shared" si="1"/>
        <v>45627</v>
      </c>
      <c r="H8" s="289">
        <f t="shared" si="1"/>
        <v>45658</v>
      </c>
      <c r="I8" s="289">
        <f t="shared" si="1"/>
        <v>45689</v>
      </c>
      <c r="J8" s="289">
        <f t="shared" si="1"/>
        <v>45717</v>
      </c>
      <c r="K8" s="289">
        <f t="shared" si="1"/>
        <v>45748</v>
      </c>
      <c r="L8" s="289">
        <f t="shared" si="1"/>
        <v>45778</v>
      </c>
      <c r="M8" s="289">
        <f t="shared" si="1"/>
        <v>45809</v>
      </c>
      <c r="N8" s="289">
        <f t="shared" si="1"/>
        <v>45839</v>
      </c>
      <c r="O8" s="289">
        <f t="shared" si="1"/>
        <v>45870</v>
      </c>
      <c r="P8" s="289">
        <f t="shared" si="1"/>
        <v>45901</v>
      </c>
      <c r="Q8" s="289">
        <f t="shared" si="1"/>
        <v>45931</v>
      </c>
      <c r="R8" s="289">
        <f t="shared" si="1"/>
        <v>45962</v>
      </c>
      <c r="S8" s="289">
        <f t="shared" si="1"/>
        <v>45992</v>
      </c>
      <c r="T8" s="289">
        <f t="shared" si="1"/>
        <v>46023</v>
      </c>
      <c r="U8" s="289">
        <f t="shared" si="1"/>
        <v>46054</v>
      </c>
      <c r="V8" s="289">
        <f t="shared" si="1"/>
        <v>46082</v>
      </c>
      <c r="W8" s="289">
        <f t="shared" si="1"/>
        <v>46113</v>
      </c>
      <c r="X8" s="289">
        <f t="shared" si="1"/>
        <v>46143</v>
      </c>
      <c r="Y8" s="289">
        <f t="shared" si="1"/>
        <v>46174</v>
      </c>
      <c r="Z8" s="289">
        <f t="shared" si="1"/>
        <v>46204</v>
      </c>
      <c r="AA8" s="289">
        <f t="shared" si="1"/>
        <v>46235</v>
      </c>
      <c r="AB8" s="289">
        <f t="shared" si="1"/>
        <v>46266</v>
      </c>
      <c r="AC8" s="289">
        <f t="shared" si="1"/>
        <v>46296</v>
      </c>
      <c r="AD8" s="289">
        <f t="shared" si="1"/>
        <v>46327</v>
      </c>
      <c r="AE8" s="289">
        <f t="shared" si="1"/>
        <v>46357</v>
      </c>
      <c r="AF8" s="289">
        <f t="shared" si="1"/>
        <v>46388</v>
      </c>
      <c r="AG8" s="289">
        <f t="shared" si="1"/>
        <v>46419</v>
      </c>
      <c r="AH8" s="289">
        <f t="shared" si="1"/>
        <v>46447</v>
      </c>
      <c r="AI8" s="289">
        <f t="shared" si="1"/>
        <v>46478</v>
      </c>
      <c r="AJ8" s="289">
        <f t="shared" si="1"/>
        <v>46508</v>
      </c>
      <c r="AK8" s="289">
        <f t="shared" si="1"/>
        <v>46539</v>
      </c>
      <c r="AL8" s="289">
        <f t="shared" si="1"/>
        <v>46569</v>
      </c>
      <c r="AM8" s="289">
        <f t="shared" si="1"/>
        <v>46600</v>
      </c>
      <c r="AN8" s="289">
        <f t="shared" si="1"/>
        <v>46631</v>
      </c>
      <c r="AO8" s="289">
        <f t="shared" si="1"/>
        <v>46661</v>
      </c>
      <c r="AP8" s="289">
        <f t="shared" si="1"/>
        <v>46692</v>
      </c>
      <c r="AQ8" s="289">
        <f t="shared" si="1"/>
        <v>46722</v>
      </c>
      <c r="AR8" s="289">
        <f t="shared" si="1"/>
        <v>46753</v>
      </c>
      <c r="AS8" s="289">
        <f t="shared" si="1"/>
        <v>46784</v>
      </c>
      <c r="AT8" s="289">
        <f t="shared" si="1"/>
        <v>46813</v>
      </c>
      <c r="AU8" s="289">
        <f t="shared" si="1"/>
        <v>46844</v>
      </c>
      <c r="AV8" s="289">
        <f t="shared" si="1"/>
        <v>46874</v>
      </c>
      <c r="AW8" s="289">
        <f t="shared" si="1"/>
        <v>46905</v>
      </c>
      <c r="AX8" s="289">
        <f t="shared" si="1"/>
        <v>46935</v>
      </c>
      <c r="AY8" s="289">
        <f t="shared" si="1"/>
        <v>46966</v>
      </c>
      <c r="AZ8" s="289">
        <f t="shared" si="1"/>
        <v>46997</v>
      </c>
      <c r="BA8" s="289">
        <f t="shared" si="1"/>
        <v>47027</v>
      </c>
      <c r="BB8" s="289">
        <f t="shared" si="1"/>
        <v>47058</v>
      </c>
      <c r="BC8" s="289">
        <f t="shared" si="1"/>
        <v>47088</v>
      </c>
      <c r="BD8" s="289">
        <f t="shared" si="1"/>
        <v>47119</v>
      </c>
      <c r="BE8" s="289">
        <f t="shared" si="1"/>
        <v>47150</v>
      </c>
      <c r="BF8" s="289">
        <f t="shared" si="1"/>
        <v>47178</v>
      </c>
      <c r="BG8" s="289">
        <f t="shared" si="1"/>
        <v>47209</v>
      </c>
      <c r="BH8" s="289">
        <f t="shared" si="1"/>
        <v>47239</v>
      </c>
      <c r="BI8" s="289">
        <f t="shared" si="1"/>
        <v>47270</v>
      </c>
      <c r="BJ8" s="289">
        <f t="shared" si="1"/>
        <v>47300</v>
      </c>
      <c r="BK8" s="279"/>
    </row>
    <row r="9">
      <c r="A9" s="279"/>
      <c r="B9" s="290" t="str">
        <f>Config!$B$14</f>
        <v> Abonnement Basique</v>
      </c>
      <c r="C9" s="291">
        <f>C29-C48+TVA!C49</f>
        <v>0</v>
      </c>
      <c r="D9" s="291">
        <f>D29-D48+TVA!D49</f>
        <v>0</v>
      </c>
      <c r="E9" s="291">
        <f>E29-E48+TVA!E49</f>
        <v>0</v>
      </c>
      <c r="F9" s="291">
        <f>F29-F48+TVA!F49</f>
        <v>0</v>
      </c>
      <c r="G9" s="291">
        <f>G29-G48+TVA!G49</f>
        <v>0</v>
      </c>
      <c r="H9" s="291">
        <f>H29-H48+TVA!H49</f>
        <v>0</v>
      </c>
      <c r="I9" s="291">
        <f>I29-I48+TVA!I49</f>
        <v>0</v>
      </c>
      <c r="J9" s="291">
        <f>J29-J48+TVA!J49</f>
        <v>0</v>
      </c>
      <c r="K9" s="291">
        <f>K29-K48+TVA!K49</f>
        <v>0</v>
      </c>
      <c r="L9" s="291">
        <f>L29-L48+TVA!L49</f>
        <v>0</v>
      </c>
      <c r="M9" s="291">
        <f>M29-M48+TVA!M49</f>
        <v>0</v>
      </c>
      <c r="N9" s="291">
        <f>N29-N48+TVA!N49</f>
        <v>0</v>
      </c>
      <c r="O9" s="291">
        <f>O29-O48+TVA!O49</f>
        <v>0</v>
      </c>
      <c r="P9" s="291">
        <f>P29-P48+TVA!P49</f>
        <v>0</v>
      </c>
      <c r="Q9" s="291">
        <f>Q29-Q48+TVA!Q49</f>
        <v>0</v>
      </c>
      <c r="R9" s="291">
        <f>R29-R48+TVA!R49</f>
        <v>0</v>
      </c>
      <c r="S9" s="291">
        <f>S29-S48+TVA!S49</f>
        <v>0</v>
      </c>
      <c r="T9" s="291">
        <f>T29-T48+TVA!T49</f>
        <v>0</v>
      </c>
      <c r="U9" s="291">
        <f>U29-U48+TVA!U49</f>
        <v>0</v>
      </c>
      <c r="V9" s="291">
        <f>V29-V48+TVA!V49</f>
        <v>0</v>
      </c>
      <c r="W9" s="291">
        <f>W29-W48+TVA!W49</f>
        <v>0</v>
      </c>
      <c r="X9" s="291">
        <f>X29-X48+TVA!X49</f>
        <v>0</v>
      </c>
      <c r="Y9" s="291">
        <f>Y29-Y48+TVA!Y49</f>
        <v>0</v>
      </c>
      <c r="Z9" s="291">
        <f>Z29-Z48+TVA!Z49</f>
        <v>0</v>
      </c>
      <c r="AA9" s="291">
        <f>AA29-AA48+TVA!AA49</f>
        <v>0</v>
      </c>
      <c r="AB9" s="291">
        <f>AB29-AB48+TVA!AB49</f>
        <v>0</v>
      </c>
      <c r="AC9" s="291">
        <f>AC29-AC48+TVA!AC49</f>
        <v>0</v>
      </c>
      <c r="AD9" s="291">
        <f>AD29-AD48+TVA!AD49</f>
        <v>0</v>
      </c>
      <c r="AE9" s="291">
        <f>AE29-AE48+TVA!AE49</f>
        <v>0</v>
      </c>
      <c r="AF9" s="291">
        <f>AF29-AF48+TVA!AF49</f>
        <v>0</v>
      </c>
      <c r="AG9" s="291">
        <f>AG29-AG48+TVA!AG49</f>
        <v>0</v>
      </c>
      <c r="AH9" s="291">
        <f>AH29-AH48+TVA!AH49</f>
        <v>0</v>
      </c>
      <c r="AI9" s="291">
        <f>AI29-AI48+TVA!AI49</f>
        <v>0</v>
      </c>
      <c r="AJ9" s="291">
        <f>AJ29-AJ48+TVA!AJ49</f>
        <v>0</v>
      </c>
      <c r="AK9" s="291">
        <f>AK29-AK48+TVA!AK49</f>
        <v>0</v>
      </c>
      <c r="AL9" s="291">
        <f>AL29-AL48+TVA!AL49</f>
        <v>0</v>
      </c>
      <c r="AM9" s="291">
        <f>AM29-AM48+TVA!AM49</f>
        <v>0</v>
      </c>
      <c r="AN9" s="291">
        <f>AN29-AN48+TVA!AN49</f>
        <v>0</v>
      </c>
      <c r="AO9" s="291">
        <f>AO29-AO48+TVA!AO49</f>
        <v>0</v>
      </c>
      <c r="AP9" s="291">
        <f>AP29-AP48+TVA!AP49</f>
        <v>0</v>
      </c>
      <c r="AQ9" s="291">
        <f>AQ29-AQ48+TVA!AQ49</f>
        <v>0</v>
      </c>
      <c r="AR9" s="291">
        <f>AR29-AR48+TVA!AR49</f>
        <v>0</v>
      </c>
      <c r="AS9" s="291">
        <f>AS29-AS48+TVA!AS49</f>
        <v>0</v>
      </c>
      <c r="AT9" s="291">
        <f>AT29-AT48+TVA!AT49</f>
        <v>0</v>
      </c>
      <c r="AU9" s="291">
        <f>AU29-AU48+TVA!AU49</f>
        <v>0</v>
      </c>
      <c r="AV9" s="291">
        <f>AV29-AV48+TVA!AV49</f>
        <v>0</v>
      </c>
      <c r="AW9" s="291">
        <f>AW29-AW48+TVA!AW49</f>
        <v>0</v>
      </c>
      <c r="AX9" s="291">
        <f>AX29-AX48+TVA!AX49</f>
        <v>0</v>
      </c>
      <c r="AY9" s="291">
        <f>AY29-AY48+TVA!AY49</f>
        <v>0</v>
      </c>
      <c r="AZ9" s="291">
        <f>AZ29-AZ48+TVA!AZ49</f>
        <v>0</v>
      </c>
      <c r="BA9" s="291">
        <f>BA29-BA48+TVA!BA49</f>
        <v>0</v>
      </c>
      <c r="BB9" s="291">
        <f>BB29-BB48+TVA!BB49</f>
        <v>0</v>
      </c>
      <c r="BC9" s="291">
        <f>BC29-BC48+TVA!BC49</f>
        <v>0</v>
      </c>
      <c r="BD9" s="291">
        <f>BD29-BD48+TVA!BD49</f>
        <v>0</v>
      </c>
      <c r="BE9" s="291">
        <f>BE29-BE48+TVA!BE49</f>
        <v>0</v>
      </c>
      <c r="BF9" s="291">
        <f>BF29-BF48+TVA!BF49</f>
        <v>0</v>
      </c>
      <c r="BG9" s="291">
        <f>BG29-BG48+TVA!BG49</f>
        <v>0</v>
      </c>
      <c r="BH9" s="291">
        <f>BH29-BH48+TVA!BH49</f>
        <v>0</v>
      </c>
      <c r="BI9" s="291">
        <f>BI29-BI48+TVA!BI49</f>
        <v>0</v>
      </c>
      <c r="BJ9" s="291">
        <f>BJ29-BJ48+TVA!BJ49</f>
        <v>0</v>
      </c>
      <c r="BK9" s="279"/>
    </row>
    <row r="10">
      <c r="A10" s="279"/>
      <c r="B10" s="290" t="str">
        <f>Config!$B$15</f>
        <v>Abonnement Premium</v>
      </c>
      <c r="C10" s="291">
        <f>C30-C49+TVA!C50</f>
        <v>0</v>
      </c>
      <c r="D10" s="291">
        <f>D30-D49+TVA!D50</f>
        <v>0</v>
      </c>
      <c r="E10" s="291">
        <f>E30-E49+TVA!E50</f>
        <v>0</v>
      </c>
      <c r="F10" s="291">
        <f>F30-F49+TVA!F50</f>
        <v>0</v>
      </c>
      <c r="G10" s="291">
        <f>G30-G49+TVA!G50</f>
        <v>0</v>
      </c>
      <c r="H10" s="291">
        <f>H30-H49+TVA!H50</f>
        <v>0</v>
      </c>
      <c r="I10" s="291">
        <f>I30-I49+TVA!I50</f>
        <v>0</v>
      </c>
      <c r="J10" s="291">
        <f>J30-J49+TVA!J50</f>
        <v>0</v>
      </c>
      <c r="K10" s="291">
        <f>K30-K49+TVA!K50</f>
        <v>0</v>
      </c>
      <c r="L10" s="291">
        <f>L30-L49+TVA!L50</f>
        <v>0</v>
      </c>
      <c r="M10" s="291">
        <f>M30-M49+TVA!M50</f>
        <v>0</v>
      </c>
      <c r="N10" s="291">
        <f>N30-N49+TVA!N50</f>
        <v>0</v>
      </c>
      <c r="O10" s="291">
        <f>O30-O49+TVA!O50</f>
        <v>0</v>
      </c>
      <c r="P10" s="291">
        <f>P30-P49+TVA!P50</f>
        <v>0</v>
      </c>
      <c r="Q10" s="291">
        <f>Q30-Q49+TVA!Q50</f>
        <v>0</v>
      </c>
      <c r="R10" s="291">
        <f>R30-R49+TVA!R50</f>
        <v>0</v>
      </c>
      <c r="S10" s="291">
        <f>S30-S49+TVA!S50</f>
        <v>0</v>
      </c>
      <c r="T10" s="291">
        <f>T30-T49+TVA!T50</f>
        <v>0</v>
      </c>
      <c r="U10" s="291">
        <f>U30-U49+TVA!U50</f>
        <v>0</v>
      </c>
      <c r="V10" s="291">
        <f>V30-V49+TVA!V50</f>
        <v>0</v>
      </c>
      <c r="W10" s="291">
        <f>W30-W49+TVA!W50</f>
        <v>0</v>
      </c>
      <c r="X10" s="291">
        <f>X30-X49+TVA!X50</f>
        <v>0</v>
      </c>
      <c r="Y10" s="291">
        <f>Y30-Y49+TVA!Y50</f>
        <v>0</v>
      </c>
      <c r="Z10" s="291">
        <f>Z30-Z49+TVA!Z50</f>
        <v>0</v>
      </c>
      <c r="AA10" s="291">
        <f>AA30-AA49+TVA!AA50</f>
        <v>0</v>
      </c>
      <c r="AB10" s="291">
        <f>AB30-AB49+TVA!AB50</f>
        <v>0</v>
      </c>
      <c r="AC10" s="291">
        <f>AC30-AC49+TVA!AC50</f>
        <v>0</v>
      </c>
      <c r="AD10" s="291">
        <f>AD30-AD49+TVA!AD50</f>
        <v>0</v>
      </c>
      <c r="AE10" s="291">
        <f>AE30-AE49+TVA!AE50</f>
        <v>0</v>
      </c>
      <c r="AF10" s="291">
        <f>AF30-AF49+TVA!AF50</f>
        <v>0</v>
      </c>
      <c r="AG10" s="291">
        <f>AG30-AG49+TVA!AG50</f>
        <v>0</v>
      </c>
      <c r="AH10" s="291">
        <f>AH30-AH49+TVA!AH50</f>
        <v>0</v>
      </c>
      <c r="AI10" s="291">
        <f>AI30-AI49+TVA!AI50</f>
        <v>0</v>
      </c>
      <c r="AJ10" s="291">
        <f>AJ30-AJ49+TVA!AJ50</f>
        <v>0</v>
      </c>
      <c r="AK10" s="291">
        <f>AK30-AK49+TVA!AK50</f>
        <v>0</v>
      </c>
      <c r="AL10" s="291">
        <f>AL30-AL49+TVA!AL50</f>
        <v>0</v>
      </c>
      <c r="AM10" s="291">
        <f>AM30-AM49+TVA!AM50</f>
        <v>0</v>
      </c>
      <c r="AN10" s="291">
        <f>AN30-AN49+TVA!AN50</f>
        <v>0</v>
      </c>
      <c r="AO10" s="291">
        <f>AO30-AO49+TVA!AO50</f>
        <v>0</v>
      </c>
      <c r="AP10" s="291">
        <f>AP30-AP49+TVA!AP50</f>
        <v>0</v>
      </c>
      <c r="AQ10" s="291">
        <f>AQ30-AQ49+TVA!AQ50</f>
        <v>0</v>
      </c>
      <c r="AR10" s="291">
        <f>AR30-AR49+TVA!AR50</f>
        <v>0</v>
      </c>
      <c r="AS10" s="291">
        <f>AS30-AS49+TVA!AS50</f>
        <v>0</v>
      </c>
      <c r="AT10" s="291">
        <f>AT30-AT49+TVA!AT50</f>
        <v>0</v>
      </c>
      <c r="AU10" s="291">
        <f>AU30-AU49+TVA!AU50</f>
        <v>0</v>
      </c>
      <c r="AV10" s="291">
        <f>AV30-AV49+TVA!AV50</f>
        <v>0</v>
      </c>
      <c r="AW10" s="291">
        <f>AW30-AW49+TVA!AW50</f>
        <v>0</v>
      </c>
      <c r="AX10" s="291">
        <f>AX30-AX49+TVA!AX50</f>
        <v>0</v>
      </c>
      <c r="AY10" s="291">
        <f>AY30-AY49+TVA!AY50</f>
        <v>0</v>
      </c>
      <c r="AZ10" s="291">
        <f>AZ30-AZ49+TVA!AZ50</f>
        <v>0</v>
      </c>
      <c r="BA10" s="291">
        <f>BA30-BA49+TVA!BA50</f>
        <v>0</v>
      </c>
      <c r="BB10" s="291">
        <f>BB30-BB49+TVA!BB50</f>
        <v>0</v>
      </c>
      <c r="BC10" s="291">
        <f>BC30-BC49+TVA!BC50</f>
        <v>0</v>
      </c>
      <c r="BD10" s="291">
        <f>BD30-BD49+TVA!BD50</f>
        <v>0</v>
      </c>
      <c r="BE10" s="291">
        <f>BE30-BE49+TVA!BE50</f>
        <v>0</v>
      </c>
      <c r="BF10" s="291">
        <f>BF30-BF49+TVA!BF50</f>
        <v>0</v>
      </c>
      <c r="BG10" s="291">
        <f>BG30-BG49+TVA!BG50</f>
        <v>0</v>
      </c>
      <c r="BH10" s="291">
        <f>BH30-BH49+TVA!BH50</f>
        <v>0</v>
      </c>
      <c r="BI10" s="291">
        <f>BI30-BI49+TVA!BI50</f>
        <v>0</v>
      </c>
      <c r="BJ10" s="291">
        <f>BJ30-BJ49+TVA!BJ50</f>
        <v>0</v>
      </c>
      <c r="BK10" s="279"/>
    </row>
    <row r="11">
      <c r="A11" s="279"/>
      <c r="B11" s="290" t="str">
        <f>Config!$B$16</f>
        <v>Conseil Personnalisé</v>
      </c>
      <c r="C11" s="291">
        <f>C31-C50+TVA!C51</f>
        <v>0</v>
      </c>
      <c r="D11" s="291">
        <f>D31-D50+TVA!D51</f>
        <v>0</v>
      </c>
      <c r="E11" s="291">
        <f>E31-E50+TVA!E51</f>
        <v>0</v>
      </c>
      <c r="F11" s="291">
        <f>F31-F50+TVA!F51</f>
        <v>0</v>
      </c>
      <c r="G11" s="291">
        <f>G31-G50+TVA!G51</f>
        <v>0</v>
      </c>
      <c r="H11" s="291">
        <f>H31-H50+TVA!H51</f>
        <v>0</v>
      </c>
      <c r="I11" s="291">
        <f>I31-I50+TVA!I51</f>
        <v>0</v>
      </c>
      <c r="J11" s="291">
        <f>J31-J50+TVA!J51</f>
        <v>0</v>
      </c>
      <c r="K11" s="291">
        <f>K31-K50+TVA!K51</f>
        <v>0</v>
      </c>
      <c r="L11" s="291">
        <f>L31-L50+TVA!L51</f>
        <v>0</v>
      </c>
      <c r="M11" s="291">
        <f>M31-M50+TVA!M51</f>
        <v>0</v>
      </c>
      <c r="N11" s="291">
        <f>N31-N50+TVA!N51</f>
        <v>0</v>
      </c>
      <c r="O11" s="291">
        <f>O31-O50+TVA!O51</f>
        <v>0</v>
      </c>
      <c r="P11" s="291">
        <f>P31-P50+TVA!P51</f>
        <v>0</v>
      </c>
      <c r="Q11" s="291">
        <f>Q31-Q50+TVA!Q51</f>
        <v>0</v>
      </c>
      <c r="R11" s="291">
        <f>R31-R50+TVA!R51</f>
        <v>0</v>
      </c>
      <c r="S11" s="291">
        <f>S31-S50+TVA!S51</f>
        <v>0</v>
      </c>
      <c r="T11" s="291">
        <f>T31-T50+TVA!T51</f>
        <v>0</v>
      </c>
      <c r="U11" s="291">
        <f>U31-U50+TVA!U51</f>
        <v>0</v>
      </c>
      <c r="V11" s="291">
        <f>V31-V50+TVA!V51</f>
        <v>0</v>
      </c>
      <c r="W11" s="291">
        <f>W31-W50+TVA!W51</f>
        <v>0</v>
      </c>
      <c r="X11" s="291">
        <f>X31-X50+TVA!X51</f>
        <v>0</v>
      </c>
      <c r="Y11" s="291">
        <f>Y31-Y50+TVA!Y51</f>
        <v>0</v>
      </c>
      <c r="Z11" s="291">
        <f>Z31-Z50+TVA!Z51</f>
        <v>0</v>
      </c>
      <c r="AA11" s="291">
        <f>AA31-AA50+TVA!AA51</f>
        <v>0</v>
      </c>
      <c r="AB11" s="291">
        <f>AB31-AB50+TVA!AB51</f>
        <v>0</v>
      </c>
      <c r="AC11" s="291">
        <f>AC31-AC50+TVA!AC51</f>
        <v>0</v>
      </c>
      <c r="AD11" s="291">
        <f>AD31-AD50+TVA!AD51</f>
        <v>0</v>
      </c>
      <c r="AE11" s="291">
        <f>AE31-AE50+TVA!AE51</f>
        <v>0</v>
      </c>
      <c r="AF11" s="291">
        <f>AF31-AF50+TVA!AF51</f>
        <v>0</v>
      </c>
      <c r="AG11" s="291">
        <f>AG31-AG50+TVA!AG51</f>
        <v>0</v>
      </c>
      <c r="AH11" s="291">
        <f>AH31-AH50+TVA!AH51</f>
        <v>0</v>
      </c>
      <c r="AI11" s="291">
        <f>AI31-AI50+TVA!AI51</f>
        <v>0</v>
      </c>
      <c r="AJ11" s="291">
        <f>AJ31-AJ50+TVA!AJ51</f>
        <v>0</v>
      </c>
      <c r="AK11" s="291">
        <f>AK31-AK50+TVA!AK51</f>
        <v>0</v>
      </c>
      <c r="AL11" s="291">
        <f>AL31-AL50+TVA!AL51</f>
        <v>0</v>
      </c>
      <c r="AM11" s="291">
        <f>AM31-AM50+TVA!AM51</f>
        <v>0</v>
      </c>
      <c r="AN11" s="291">
        <f>AN31-AN50+TVA!AN51</f>
        <v>0</v>
      </c>
      <c r="AO11" s="291">
        <f>AO31-AO50+TVA!AO51</f>
        <v>0</v>
      </c>
      <c r="AP11" s="291">
        <f>AP31-AP50+TVA!AP51</f>
        <v>0</v>
      </c>
      <c r="AQ11" s="291">
        <f>AQ31-AQ50+TVA!AQ51</f>
        <v>0</v>
      </c>
      <c r="AR11" s="291">
        <f>AR31-AR50+TVA!AR51</f>
        <v>0</v>
      </c>
      <c r="AS11" s="291">
        <f>AS31-AS50+TVA!AS51</f>
        <v>0</v>
      </c>
      <c r="AT11" s="291">
        <f>AT31-AT50+TVA!AT51</f>
        <v>0</v>
      </c>
      <c r="AU11" s="291">
        <f>AU31-AU50+TVA!AU51</f>
        <v>0</v>
      </c>
      <c r="AV11" s="291">
        <f>AV31-AV50+TVA!AV51</f>
        <v>0</v>
      </c>
      <c r="AW11" s="291">
        <f>AW31-AW50+TVA!AW51</f>
        <v>0</v>
      </c>
      <c r="AX11" s="291">
        <f>AX31-AX50+TVA!AX51</f>
        <v>0</v>
      </c>
      <c r="AY11" s="291">
        <f>AY31-AY50+TVA!AY51</f>
        <v>0</v>
      </c>
      <c r="AZ11" s="291">
        <f>AZ31-AZ50+TVA!AZ51</f>
        <v>0</v>
      </c>
      <c r="BA11" s="291">
        <f>BA31-BA50+TVA!BA51</f>
        <v>0</v>
      </c>
      <c r="BB11" s="291">
        <f>BB31-BB50+TVA!BB51</f>
        <v>0</v>
      </c>
      <c r="BC11" s="291">
        <f>BC31-BC50+TVA!BC51</f>
        <v>0</v>
      </c>
      <c r="BD11" s="291">
        <f>BD31-BD50+TVA!BD51</f>
        <v>0</v>
      </c>
      <c r="BE11" s="291">
        <f>BE31-BE50+TVA!BE51</f>
        <v>0</v>
      </c>
      <c r="BF11" s="291">
        <f>BF31-BF50+TVA!BF51</f>
        <v>0</v>
      </c>
      <c r="BG11" s="291">
        <f>BG31-BG50+TVA!BG51</f>
        <v>0</v>
      </c>
      <c r="BH11" s="291">
        <f>BH31-BH50+TVA!BH51</f>
        <v>0</v>
      </c>
      <c r="BI11" s="291">
        <f>BI31-BI50+TVA!BI51</f>
        <v>0</v>
      </c>
      <c r="BJ11" s="291">
        <f>BJ31-BJ50+TVA!BJ51</f>
        <v>0</v>
      </c>
      <c r="BK11" s="279"/>
    </row>
    <row r="12">
      <c r="A12" s="279"/>
      <c r="B12" s="290" t="str">
        <f>Config!$B$17</f>
        <v>Plateforme de Marché en Ligne</v>
      </c>
      <c r="C12" s="291">
        <f>C32-C51+TVA!C52</f>
        <v>0</v>
      </c>
      <c r="D12" s="291">
        <f>D32-D51+TVA!D52</f>
        <v>0</v>
      </c>
      <c r="E12" s="291">
        <f>E32-E51+TVA!E52</f>
        <v>0</v>
      </c>
      <c r="F12" s="291">
        <f>F32-F51+TVA!F52</f>
        <v>0</v>
      </c>
      <c r="G12" s="291">
        <f>G32-G51+TVA!G52</f>
        <v>0</v>
      </c>
      <c r="H12" s="291">
        <f>H32-H51+TVA!H52</f>
        <v>0</v>
      </c>
      <c r="I12" s="291">
        <f>I32-I51+TVA!I52</f>
        <v>0</v>
      </c>
      <c r="J12" s="291">
        <f>J32-J51+TVA!J52</f>
        <v>0</v>
      </c>
      <c r="K12" s="291">
        <f>K32-K51+TVA!K52</f>
        <v>0</v>
      </c>
      <c r="L12" s="291">
        <f>L32-L51+TVA!L52</f>
        <v>0</v>
      </c>
      <c r="M12" s="291">
        <f>M32-M51+TVA!M52</f>
        <v>0</v>
      </c>
      <c r="N12" s="291">
        <f>N32-N51+TVA!N52</f>
        <v>0</v>
      </c>
      <c r="O12" s="291">
        <f>O32-O51+TVA!O52</f>
        <v>0</v>
      </c>
      <c r="P12" s="291">
        <f>P32-P51+TVA!P52</f>
        <v>0</v>
      </c>
      <c r="Q12" s="291">
        <f>Q32-Q51+TVA!Q52</f>
        <v>0</v>
      </c>
      <c r="R12" s="291">
        <f>R32-R51+TVA!R52</f>
        <v>0</v>
      </c>
      <c r="S12" s="291">
        <f>S32-S51+TVA!S52</f>
        <v>0</v>
      </c>
      <c r="T12" s="291">
        <f>T32-T51+TVA!T52</f>
        <v>0</v>
      </c>
      <c r="U12" s="291">
        <f>U32-U51+TVA!U52</f>
        <v>0</v>
      </c>
      <c r="V12" s="291">
        <f>V32-V51+TVA!V52</f>
        <v>0</v>
      </c>
      <c r="W12" s="291">
        <f>W32-W51+TVA!W52</f>
        <v>0</v>
      </c>
      <c r="X12" s="291">
        <f>X32-X51+TVA!X52</f>
        <v>0</v>
      </c>
      <c r="Y12" s="291">
        <f>Y32-Y51+TVA!Y52</f>
        <v>0</v>
      </c>
      <c r="Z12" s="291">
        <f>Z32-Z51+TVA!Z52</f>
        <v>0</v>
      </c>
      <c r="AA12" s="291">
        <f>AA32-AA51+TVA!AA52</f>
        <v>0</v>
      </c>
      <c r="AB12" s="291">
        <f>AB32-AB51+TVA!AB52</f>
        <v>0</v>
      </c>
      <c r="AC12" s="291">
        <f>AC32-AC51+TVA!AC52</f>
        <v>0</v>
      </c>
      <c r="AD12" s="291">
        <f>AD32-AD51+TVA!AD52</f>
        <v>0</v>
      </c>
      <c r="AE12" s="291">
        <f>AE32-AE51+TVA!AE52</f>
        <v>0</v>
      </c>
      <c r="AF12" s="291">
        <f>AF32-AF51+TVA!AF52</f>
        <v>0</v>
      </c>
      <c r="AG12" s="291">
        <f>AG32-AG51+TVA!AG52</f>
        <v>0</v>
      </c>
      <c r="AH12" s="291">
        <f>AH32-AH51+TVA!AH52</f>
        <v>0</v>
      </c>
      <c r="AI12" s="291">
        <f>AI32-AI51+TVA!AI52</f>
        <v>0</v>
      </c>
      <c r="AJ12" s="291">
        <f>AJ32-AJ51+TVA!AJ52</f>
        <v>0</v>
      </c>
      <c r="AK12" s="291">
        <f>AK32-AK51+TVA!AK52</f>
        <v>0</v>
      </c>
      <c r="AL12" s="291">
        <f>AL32-AL51+TVA!AL52</f>
        <v>0</v>
      </c>
      <c r="AM12" s="291">
        <f>AM32-AM51+TVA!AM52</f>
        <v>0</v>
      </c>
      <c r="AN12" s="291">
        <f>AN32-AN51+TVA!AN52</f>
        <v>0</v>
      </c>
      <c r="AO12" s="291">
        <f>AO32-AO51+TVA!AO52</f>
        <v>0</v>
      </c>
      <c r="AP12" s="291">
        <f>AP32-AP51+TVA!AP52</f>
        <v>0</v>
      </c>
      <c r="AQ12" s="291">
        <f>AQ32-AQ51+TVA!AQ52</f>
        <v>0</v>
      </c>
      <c r="AR12" s="291">
        <f>AR32-AR51+TVA!AR52</f>
        <v>0</v>
      </c>
      <c r="AS12" s="291">
        <f>AS32-AS51+TVA!AS52</f>
        <v>0</v>
      </c>
      <c r="AT12" s="291">
        <f>AT32-AT51+TVA!AT52</f>
        <v>0</v>
      </c>
      <c r="AU12" s="291">
        <f>AU32-AU51+TVA!AU52</f>
        <v>0</v>
      </c>
      <c r="AV12" s="291">
        <f>AV32-AV51+TVA!AV52</f>
        <v>0</v>
      </c>
      <c r="AW12" s="291">
        <f>AW32-AW51+TVA!AW52</f>
        <v>0</v>
      </c>
      <c r="AX12" s="291">
        <f>AX32-AX51+TVA!AX52</f>
        <v>0</v>
      </c>
      <c r="AY12" s="291">
        <f>AY32-AY51+TVA!AY52</f>
        <v>0</v>
      </c>
      <c r="AZ12" s="291">
        <f>AZ32-AZ51+TVA!AZ52</f>
        <v>0</v>
      </c>
      <c r="BA12" s="291">
        <f>BA32-BA51+TVA!BA52</f>
        <v>0</v>
      </c>
      <c r="BB12" s="291">
        <f>BB32-BB51+TVA!BB52</f>
        <v>0</v>
      </c>
      <c r="BC12" s="291">
        <f>BC32-BC51+TVA!BC52</f>
        <v>0</v>
      </c>
      <c r="BD12" s="291">
        <f>BD32-BD51+TVA!BD52</f>
        <v>0</v>
      </c>
      <c r="BE12" s="291">
        <f>BE32-BE51+TVA!BE52</f>
        <v>0</v>
      </c>
      <c r="BF12" s="291">
        <f>BF32-BF51+TVA!BF52</f>
        <v>0</v>
      </c>
      <c r="BG12" s="291">
        <f>BG32-BG51+TVA!BG52</f>
        <v>0</v>
      </c>
      <c r="BH12" s="291">
        <f>BH32-BH51+TVA!BH52</f>
        <v>0</v>
      </c>
      <c r="BI12" s="291">
        <f>BI32-BI51+TVA!BI52</f>
        <v>0</v>
      </c>
      <c r="BJ12" s="291">
        <f>BJ32-BJ51+TVA!BJ52</f>
        <v>0</v>
      </c>
      <c r="BK12" s="279"/>
    </row>
    <row r="13">
      <c r="A13" s="279"/>
      <c r="B13" s="290" t="str">
        <f>Config!$B$18</f>
        <v>Formations et Ateliers</v>
      </c>
      <c r="C13" s="291">
        <f>C33-C52+TVA!C53</f>
        <v>0</v>
      </c>
      <c r="D13" s="291">
        <f>D33-D52+TVA!D53</f>
        <v>0</v>
      </c>
      <c r="E13" s="291">
        <f>E33-E52+TVA!E53</f>
        <v>0</v>
      </c>
      <c r="F13" s="291">
        <f>F33-F52+TVA!F53</f>
        <v>0</v>
      </c>
      <c r="G13" s="291">
        <f>G33-G52+TVA!G53</f>
        <v>0</v>
      </c>
      <c r="H13" s="291">
        <f>H33-H52+TVA!H53</f>
        <v>0</v>
      </c>
      <c r="I13" s="291">
        <f>I33-I52+TVA!I53</f>
        <v>0</v>
      </c>
      <c r="J13" s="291">
        <f>J33-J52+TVA!J53</f>
        <v>0</v>
      </c>
      <c r="K13" s="291">
        <f>K33-K52+TVA!K53</f>
        <v>0</v>
      </c>
      <c r="L13" s="291">
        <f>L33-L52+TVA!L53</f>
        <v>0</v>
      </c>
      <c r="M13" s="291">
        <f>M33-M52+TVA!M53</f>
        <v>0</v>
      </c>
      <c r="N13" s="291">
        <f>N33-N52+TVA!N53</f>
        <v>0</v>
      </c>
      <c r="O13" s="291">
        <f>O33-O52+TVA!O53</f>
        <v>0</v>
      </c>
      <c r="P13" s="291">
        <f>P33-P52+TVA!P53</f>
        <v>0</v>
      </c>
      <c r="Q13" s="291">
        <f>Q33-Q52+TVA!Q53</f>
        <v>0</v>
      </c>
      <c r="R13" s="291">
        <f>R33-R52+TVA!R53</f>
        <v>0</v>
      </c>
      <c r="S13" s="291">
        <f>S33-S52+TVA!S53</f>
        <v>0</v>
      </c>
      <c r="T13" s="291">
        <f>T33-T52+TVA!T53</f>
        <v>0</v>
      </c>
      <c r="U13" s="291">
        <f>U33-U52+TVA!U53</f>
        <v>0</v>
      </c>
      <c r="V13" s="291">
        <f>V33-V52+TVA!V53</f>
        <v>0</v>
      </c>
      <c r="W13" s="291">
        <f>W33-W52+TVA!W53</f>
        <v>0</v>
      </c>
      <c r="X13" s="291">
        <f>X33-X52+TVA!X53</f>
        <v>0</v>
      </c>
      <c r="Y13" s="291">
        <f>Y33-Y52+TVA!Y53</f>
        <v>0</v>
      </c>
      <c r="Z13" s="291">
        <f>Z33-Z52+TVA!Z53</f>
        <v>0</v>
      </c>
      <c r="AA13" s="291">
        <f>AA33-AA52+TVA!AA53</f>
        <v>0</v>
      </c>
      <c r="AB13" s="291">
        <f>AB33-AB52+TVA!AB53</f>
        <v>0</v>
      </c>
      <c r="AC13" s="291">
        <f>AC33-AC52+TVA!AC53</f>
        <v>0</v>
      </c>
      <c r="AD13" s="291">
        <f>AD33-AD52+TVA!AD53</f>
        <v>0</v>
      </c>
      <c r="AE13" s="291">
        <f>AE33-AE52+TVA!AE53</f>
        <v>0</v>
      </c>
      <c r="AF13" s="291">
        <f>AF33-AF52+TVA!AF53</f>
        <v>0</v>
      </c>
      <c r="AG13" s="291">
        <f>AG33-AG52+TVA!AG53</f>
        <v>0</v>
      </c>
      <c r="AH13" s="291">
        <f>AH33-AH52+TVA!AH53</f>
        <v>0</v>
      </c>
      <c r="AI13" s="291">
        <f>AI33-AI52+TVA!AI53</f>
        <v>0</v>
      </c>
      <c r="AJ13" s="291">
        <f>AJ33-AJ52+TVA!AJ53</f>
        <v>0</v>
      </c>
      <c r="AK13" s="291">
        <f>AK33-AK52+TVA!AK53</f>
        <v>0</v>
      </c>
      <c r="AL13" s="291">
        <f>AL33-AL52+TVA!AL53</f>
        <v>0</v>
      </c>
      <c r="AM13" s="291">
        <f>AM33-AM52+TVA!AM53</f>
        <v>0</v>
      </c>
      <c r="AN13" s="291">
        <f>AN33-AN52+TVA!AN53</f>
        <v>0</v>
      </c>
      <c r="AO13" s="291">
        <f>AO33-AO52+TVA!AO53</f>
        <v>0</v>
      </c>
      <c r="AP13" s="291">
        <f>AP33-AP52+TVA!AP53</f>
        <v>0</v>
      </c>
      <c r="AQ13" s="291">
        <f>AQ33-AQ52+TVA!AQ53</f>
        <v>0</v>
      </c>
      <c r="AR13" s="291">
        <f>AR33-AR52+TVA!AR53</f>
        <v>0</v>
      </c>
      <c r="AS13" s="291">
        <f>AS33-AS52+TVA!AS53</f>
        <v>0</v>
      </c>
      <c r="AT13" s="291">
        <f>AT33-AT52+TVA!AT53</f>
        <v>0</v>
      </c>
      <c r="AU13" s="291">
        <f>AU33-AU52+TVA!AU53</f>
        <v>0</v>
      </c>
      <c r="AV13" s="291">
        <f>AV33-AV52+TVA!AV53</f>
        <v>0</v>
      </c>
      <c r="AW13" s="291">
        <f>AW33-AW52+TVA!AW53</f>
        <v>0</v>
      </c>
      <c r="AX13" s="291">
        <f>AX33-AX52+TVA!AX53</f>
        <v>0</v>
      </c>
      <c r="AY13" s="291">
        <f>AY33-AY52+TVA!AY53</f>
        <v>0</v>
      </c>
      <c r="AZ13" s="291">
        <f>AZ33-AZ52+TVA!AZ53</f>
        <v>0</v>
      </c>
      <c r="BA13" s="291">
        <f>BA33-BA52+TVA!BA53</f>
        <v>0</v>
      </c>
      <c r="BB13" s="291">
        <f>BB33-BB52+TVA!BB53</f>
        <v>0</v>
      </c>
      <c r="BC13" s="291">
        <f>BC33-BC52+TVA!BC53</f>
        <v>0</v>
      </c>
      <c r="BD13" s="291">
        <f>BD33-BD52+TVA!BD53</f>
        <v>0</v>
      </c>
      <c r="BE13" s="291">
        <f>BE33-BE52+TVA!BE53</f>
        <v>0</v>
      </c>
      <c r="BF13" s="291">
        <f>BF33-BF52+TVA!BF53</f>
        <v>0</v>
      </c>
      <c r="BG13" s="291">
        <f>BG33-BG52+TVA!BG53</f>
        <v>0</v>
      </c>
      <c r="BH13" s="291">
        <f>BH33-BH52+TVA!BH53</f>
        <v>0</v>
      </c>
      <c r="BI13" s="291">
        <f>BI33-BI52+TVA!BI53</f>
        <v>0</v>
      </c>
      <c r="BJ13" s="291">
        <f>BJ33-BJ52+TVA!BJ53</f>
        <v>0</v>
      </c>
      <c r="BK13" s="279"/>
    </row>
    <row r="14">
      <c r="A14" s="279"/>
      <c r="B14" s="290" t="str">
        <f>Config!$B$19</f>
        <v>Commission ventes 2%</v>
      </c>
      <c r="C14" s="291">
        <f>C34-C53+TVA!C54</f>
        <v>0</v>
      </c>
      <c r="D14" s="291">
        <f>D34-D53+TVA!D54</f>
        <v>0</v>
      </c>
      <c r="E14" s="291">
        <f>E34-E53+TVA!E54</f>
        <v>0</v>
      </c>
      <c r="F14" s="291">
        <f>F34-F53+TVA!F54</f>
        <v>0</v>
      </c>
      <c r="G14" s="291">
        <f>G34-G53+TVA!G54</f>
        <v>0</v>
      </c>
      <c r="H14" s="291">
        <f>H34-H53+TVA!H54</f>
        <v>0</v>
      </c>
      <c r="I14" s="291">
        <f>I34-I53+TVA!I54</f>
        <v>0</v>
      </c>
      <c r="J14" s="291">
        <f>J34-J53+TVA!J54</f>
        <v>0</v>
      </c>
      <c r="K14" s="291">
        <f>K34-K53+TVA!K54</f>
        <v>0</v>
      </c>
      <c r="L14" s="291">
        <f>L34-L53+TVA!L54</f>
        <v>0</v>
      </c>
      <c r="M14" s="291">
        <f>M34-M53+TVA!M54</f>
        <v>0</v>
      </c>
      <c r="N14" s="291">
        <f>N34-N53+TVA!N54</f>
        <v>0</v>
      </c>
      <c r="O14" s="291">
        <f>O34-O53+TVA!O54</f>
        <v>0</v>
      </c>
      <c r="P14" s="291">
        <f>P34-P53+TVA!P54</f>
        <v>0</v>
      </c>
      <c r="Q14" s="291">
        <f>Q34-Q53+TVA!Q54</f>
        <v>0</v>
      </c>
      <c r="R14" s="291">
        <f>R34-R53+TVA!R54</f>
        <v>0</v>
      </c>
      <c r="S14" s="291">
        <f>S34-S53+TVA!S54</f>
        <v>0</v>
      </c>
      <c r="T14" s="291">
        <f>T34-T53+TVA!T54</f>
        <v>0</v>
      </c>
      <c r="U14" s="291">
        <f>U34-U53+TVA!U54</f>
        <v>0</v>
      </c>
      <c r="V14" s="291">
        <f>V34-V53+TVA!V54</f>
        <v>0</v>
      </c>
      <c r="W14" s="291">
        <f>W34-W53+TVA!W54</f>
        <v>0</v>
      </c>
      <c r="X14" s="291">
        <f>X34-X53+TVA!X54</f>
        <v>0</v>
      </c>
      <c r="Y14" s="291">
        <f>Y34-Y53+TVA!Y54</f>
        <v>0</v>
      </c>
      <c r="Z14" s="291">
        <f>Z34-Z53+TVA!Z54</f>
        <v>0</v>
      </c>
      <c r="AA14" s="291">
        <f>AA34-AA53+TVA!AA54</f>
        <v>0</v>
      </c>
      <c r="AB14" s="291">
        <f>AB34-AB53+TVA!AB54</f>
        <v>0</v>
      </c>
      <c r="AC14" s="291">
        <f>AC34-AC53+TVA!AC54</f>
        <v>0</v>
      </c>
      <c r="AD14" s="291">
        <f>AD34-AD53+TVA!AD54</f>
        <v>0</v>
      </c>
      <c r="AE14" s="291">
        <f>AE34-AE53+TVA!AE54</f>
        <v>0</v>
      </c>
      <c r="AF14" s="291">
        <f>AF34-AF53+TVA!AF54</f>
        <v>0</v>
      </c>
      <c r="AG14" s="291">
        <f>AG34-AG53+TVA!AG54</f>
        <v>0</v>
      </c>
      <c r="AH14" s="291">
        <f>AH34-AH53+TVA!AH54</f>
        <v>0</v>
      </c>
      <c r="AI14" s="291">
        <f>AI34-AI53+TVA!AI54</f>
        <v>0</v>
      </c>
      <c r="AJ14" s="291">
        <f>AJ34-AJ53+TVA!AJ54</f>
        <v>0</v>
      </c>
      <c r="AK14" s="291">
        <f>AK34-AK53+TVA!AK54</f>
        <v>0</v>
      </c>
      <c r="AL14" s="291">
        <f>AL34-AL53+TVA!AL54</f>
        <v>0</v>
      </c>
      <c r="AM14" s="291">
        <f>AM34-AM53+TVA!AM54</f>
        <v>0</v>
      </c>
      <c r="AN14" s="291">
        <f>AN34-AN53+TVA!AN54</f>
        <v>0</v>
      </c>
      <c r="AO14" s="291">
        <f>AO34-AO53+TVA!AO54</f>
        <v>0</v>
      </c>
      <c r="AP14" s="291">
        <f>AP34-AP53+TVA!AP54</f>
        <v>0</v>
      </c>
      <c r="AQ14" s="291">
        <f>AQ34-AQ53+TVA!AQ54</f>
        <v>0</v>
      </c>
      <c r="AR14" s="291">
        <f>AR34-AR53+TVA!AR54</f>
        <v>0</v>
      </c>
      <c r="AS14" s="291">
        <f>AS34-AS53+TVA!AS54</f>
        <v>0</v>
      </c>
      <c r="AT14" s="291">
        <f>AT34-AT53+TVA!AT54</f>
        <v>0</v>
      </c>
      <c r="AU14" s="291">
        <f>AU34-AU53+TVA!AU54</f>
        <v>0</v>
      </c>
      <c r="AV14" s="291">
        <f>AV34-AV53+TVA!AV54</f>
        <v>0</v>
      </c>
      <c r="AW14" s="291">
        <f>AW34-AW53+TVA!AW54</f>
        <v>0</v>
      </c>
      <c r="AX14" s="291">
        <f>AX34-AX53+TVA!AX54</f>
        <v>0</v>
      </c>
      <c r="AY14" s="291">
        <f>AY34-AY53+TVA!AY54</f>
        <v>0</v>
      </c>
      <c r="AZ14" s="291">
        <f>AZ34-AZ53+TVA!AZ54</f>
        <v>0</v>
      </c>
      <c r="BA14" s="291">
        <f>BA34-BA53+TVA!BA54</f>
        <v>0</v>
      </c>
      <c r="BB14" s="291">
        <f>BB34-BB53+TVA!BB54</f>
        <v>0</v>
      </c>
      <c r="BC14" s="291">
        <f>BC34-BC53+TVA!BC54</f>
        <v>0</v>
      </c>
      <c r="BD14" s="291">
        <f>BD34-BD53+TVA!BD54</f>
        <v>0</v>
      </c>
      <c r="BE14" s="291">
        <f>BE34-BE53+TVA!BE54</f>
        <v>0</v>
      </c>
      <c r="BF14" s="291">
        <f>BF34-BF53+TVA!BF54</f>
        <v>0</v>
      </c>
      <c r="BG14" s="291">
        <f>BG34-BG53+TVA!BG54</f>
        <v>0</v>
      </c>
      <c r="BH14" s="291">
        <f>BH34-BH53+TVA!BH54</f>
        <v>0</v>
      </c>
      <c r="BI14" s="291">
        <f>BI34-BI53+TVA!BI54</f>
        <v>0</v>
      </c>
      <c r="BJ14" s="291">
        <f>BJ34-BJ53+TVA!BJ54</f>
        <v>0</v>
      </c>
      <c r="BK14" s="279"/>
    </row>
    <row r="15">
      <c r="A15" s="279"/>
      <c r="B15" s="290" t="str">
        <f>Config!$B$20</f>
        <v/>
      </c>
      <c r="C15" s="291">
        <f>C35-C54+TVA!C55</f>
        <v>0</v>
      </c>
      <c r="D15" s="291">
        <f>D35-D54+TVA!D55</f>
        <v>0</v>
      </c>
      <c r="E15" s="291">
        <f>E35-E54+TVA!E55</f>
        <v>0</v>
      </c>
      <c r="F15" s="291">
        <f>F35-F54+TVA!F55</f>
        <v>0</v>
      </c>
      <c r="G15" s="291">
        <f>G35-G54+TVA!G55</f>
        <v>0</v>
      </c>
      <c r="H15" s="291">
        <f>H35-H54+TVA!H55</f>
        <v>0</v>
      </c>
      <c r="I15" s="291">
        <f>I35-I54+TVA!I55</f>
        <v>0</v>
      </c>
      <c r="J15" s="291">
        <f>J35-J54+TVA!J55</f>
        <v>0</v>
      </c>
      <c r="K15" s="291">
        <f>K35-K54+TVA!K55</f>
        <v>0</v>
      </c>
      <c r="L15" s="291">
        <f>L35-L54+TVA!L55</f>
        <v>0</v>
      </c>
      <c r="M15" s="291">
        <f>M35-M54+TVA!M55</f>
        <v>0</v>
      </c>
      <c r="N15" s="291">
        <f>N35-N54+TVA!N55</f>
        <v>0</v>
      </c>
      <c r="O15" s="291">
        <f>O35-O54+TVA!O55</f>
        <v>0</v>
      </c>
      <c r="P15" s="291">
        <f>P35-P54+TVA!P55</f>
        <v>0</v>
      </c>
      <c r="Q15" s="291">
        <f>Q35-Q54+TVA!Q55</f>
        <v>0</v>
      </c>
      <c r="R15" s="291">
        <f>R35-R54+TVA!R55</f>
        <v>0</v>
      </c>
      <c r="S15" s="291">
        <f>S35-S54+TVA!S55</f>
        <v>0</v>
      </c>
      <c r="T15" s="291">
        <f>T35-T54+TVA!T55</f>
        <v>0</v>
      </c>
      <c r="U15" s="291">
        <f>U35-U54+TVA!U55</f>
        <v>0</v>
      </c>
      <c r="V15" s="291">
        <f>V35-V54+TVA!V55</f>
        <v>0</v>
      </c>
      <c r="W15" s="291">
        <f>W35-W54+TVA!W55</f>
        <v>0</v>
      </c>
      <c r="X15" s="291">
        <f>X35-X54+TVA!X55</f>
        <v>0</v>
      </c>
      <c r="Y15" s="291">
        <f>Y35-Y54+TVA!Y55</f>
        <v>0</v>
      </c>
      <c r="Z15" s="291">
        <f>Z35-Z54+TVA!Z55</f>
        <v>0</v>
      </c>
      <c r="AA15" s="291">
        <f>AA35-AA54+TVA!AA55</f>
        <v>0</v>
      </c>
      <c r="AB15" s="291">
        <f>AB35-AB54+TVA!AB55</f>
        <v>0</v>
      </c>
      <c r="AC15" s="291">
        <f>AC35-AC54+TVA!AC55</f>
        <v>0</v>
      </c>
      <c r="AD15" s="291">
        <f>AD35-AD54+TVA!AD55</f>
        <v>0</v>
      </c>
      <c r="AE15" s="291">
        <f>AE35-AE54+TVA!AE55</f>
        <v>0</v>
      </c>
      <c r="AF15" s="291">
        <f>AF35-AF54+TVA!AF55</f>
        <v>0</v>
      </c>
      <c r="AG15" s="291">
        <f>AG35-AG54+TVA!AG55</f>
        <v>0</v>
      </c>
      <c r="AH15" s="291">
        <f>AH35-AH54+TVA!AH55</f>
        <v>0</v>
      </c>
      <c r="AI15" s="291">
        <f>AI35-AI54+TVA!AI55</f>
        <v>0</v>
      </c>
      <c r="AJ15" s="291">
        <f>AJ35-AJ54+TVA!AJ55</f>
        <v>0</v>
      </c>
      <c r="AK15" s="291">
        <f>AK35-AK54+TVA!AK55</f>
        <v>0</v>
      </c>
      <c r="AL15" s="291">
        <f>AL35-AL54+TVA!AL55</f>
        <v>0</v>
      </c>
      <c r="AM15" s="291">
        <f>AM35-AM54+TVA!AM55</f>
        <v>0</v>
      </c>
      <c r="AN15" s="291">
        <f>AN35-AN54+TVA!AN55</f>
        <v>0</v>
      </c>
      <c r="AO15" s="291">
        <f>AO35-AO54+TVA!AO55</f>
        <v>0</v>
      </c>
      <c r="AP15" s="291">
        <f>AP35-AP54+TVA!AP55</f>
        <v>0</v>
      </c>
      <c r="AQ15" s="291">
        <f>AQ35-AQ54+TVA!AQ55</f>
        <v>0</v>
      </c>
      <c r="AR15" s="291">
        <f>AR35-AR54+TVA!AR55</f>
        <v>0</v>
      </c>
      <c r="AS15" s="291">
        <f>AS35-AS54+TVA!AS55</f>
        <v>0</v>
      </c>
      <c r="AT15" s="291">
        <f>AT35-AT54+TVA!AT55</f>
        <v>0</v>
      </c>
      <c r="AU15" s="291">
        <f>AU35-AU54+TVA!AU55</f>
        <v>0</v>
      </c>
      <c r="AV15" s="291">
        <f>AV35-AV54+TVA!AV55</f>
        <v>0</v>
      </c>
      <c r="AW15" s="291">
        <f>AW35-AW54+TVA!AW55</f>
        <v>0</v>
      </c>
      <c r="AX15" s="291">
        <f>AX35-AX54+TVA!AX55</f>
        <v>0</v>
      </c>
      <c r="AY15" s="291">
        <f>AY35-AY54+TVA!AY55</f>
        <v>0</v>
      </c>
      <c r="AZ15" s="291">
        <f>AZ35-AZ54+TVA!AZ55</f>
        <v>0</v>
      </c>
      <c r="BA15" s="291">
        <f>BA35-BA54+TVA!BA55</f>
        <v>0</v>
      </c>
      <c r="BB15" s="291">
        <f>BB35-BB54+TVA!BB55</f>
        <v>0</v>
      </c>
      <c r="BC15" s="291">
        <f>BC35-BC54+TVA!BC55</f>
        <v>0</v>
      </c>
      <c r="BD15" s="291">
        <f>BD35-BD54+TVA!BD55</f>
        <v>0</v>
      </c>
      <c r="BE15" s="291">
        <f>BE35-BE54+TVA!BE55</f>
        <v>0</v>
      </c>
      <c r="BF15" s="291">
        <f>BF35-BF54+TVA!BF55</f>
        <v>0</v>
      </c>
      <c r="BG15" s="291">
        <f>BG35-BG54+TVA!BG55</f>
        <v>0</v>
      </c>
      <c r="BH15" s="291">
        <f>BH35-BH54+TVA!BH55</f>
        <v>0</v>
      </c>
      <c r="BI15" s="291">
        <f>BI35-BI54+TVA!BI55</f>
        <v>0</v>
      </c>
      <c r="BJ15" s="291">
        <f>BJ35-BJ54+TVA!BJ55</f>
        <v>0</v>
      </c>
      <c r="BK15" s="279"/>
    </row>
    <row r="16">
      <c r="A16" s="279"/>
      <c r="B16" s="290" t="str">
        <f>Config!$B$21</f>
        <v/>
      </c>
      <c r="C16" s="291">
        <f>C36-C55+TVA!C56</f>
        <v>0</v>
      </c>
      <c r="D16" s="291">
        <f>D36-D55+TVA!D56</f>
        <v>0</v>
      </c>
      <c r="E16" s="291">
        <f>E36-E55+TVA!E56</f>
        <v>0</v>
      </c>
      <c r="F16" s="291">
        <f>F36-F55+TVA!F56</f>
        <v>0</v>
      </c>
      <c r="G16" s="291">
        <f>G36-G55+TVA!G56</f>
        <v>0</v>
      </c>
      <c r="H16" s="291">
        <f>H36-H55+TVA!H56</f>
        <v>0</v>
      </c>
      <c r="I16" s="291">
        <f>I36-I55+TVA!I56</f>
        <v>0</v>
      </c>
      <c r="J16" s="291">
        <f>J36-J55+TVA!J56</f>
        <v>0</v>
      </c>
      <c r="K16" s="291">
        <f>K36-K55+TVA!K56</f>
        <v>0</v>
      </c>
      <c r="L16" s="291">
        <f>L36-L55+TVA!L56</f>
        <v>0</v>
      </c>
      <c r="M16" s="291">
        <f>M36-M55+TVA!M56</f>
        <v>0</v>
      </c>
      <c r="N16" s="291">
        <f>N36-N55+TVA!N56</f>
        <v>0</v>
      </c>
      <c r="O16" s="291">
        <f>O36-O55+TVA!O56</f>
        <v>0</v>
      </c>
      <c r="P16" s="291">
        <f>P36-P55+TVA!P56</f>
        <v>0</v>
      </c>
      <c r="Q16" s="291">
        <f>Q36-Q55+TVA!Q56</f>
        <v>0</v>
      </c>
      <c r="R16" s="291">
        <f>R36-R55+TVA!R56</f>
        <v>0</v>
      </c>
      <c r="S16" s="291">
        <f>S36-S55+TVA!S56</f>
        <v>0</v>
      </c>
      <c r="T16" s="291">
        <f>T36-T55+TVA!T56</f>
        <v>0</v>
      </c>
      <c r="U16" s="291">
        <f>U36-U55+TVA!U56</f>
        <v>0</v>
      </c>
      <c r="V16" s="291">
        <f>V36-V55+TVA!V56</f>
        <v>0</v>
      </c>
      <c r="W16" s="291">
        <f>W36-W55+TVA!W56</f>
        <v>0</v>
      </c>
      <c r="X16" s="291">
        <f>X36-X55+TVA!X56</f>
        <v>0</v>
      </c>
      <c r="Y16" s="291">
        <f>Y36-Y55+TVA!Y56</f>
        <v>0</v>
      </c>
      <c r="Z16" s="291">
        <f>Z36-Z55+TVA!Z56</f>
        <v>0</v>
      </c>
      <c r="AA16" s="291">
        <f>AA36-AA55+TVA!AA56</f>
        <v>0</v>
      </c>
      <c r="AB16" s="291">
        <f>AB36-AB55+TVA!AB56</f>
        <v>0</v>
      </c>
      <c r="AC16" s="291">
        <f>AC36-AC55+TVA!AC56</f>
        <v>0</v>
      </c>
      <c r="AD16" s="291">
        <f>AD36-AD55+TVA!AD56</f>
        <v>0</v>
      </c>
      <c r="AE16" s="291">
        <f>AE36-AE55+TVA!AE56</f>
        <v>0</v>
      </c>
      <c r="AF16" s="291">
        <f>AF36-AF55+TVA!AF56</f>
        <v>0</v>
      </c>
      <c r="AG16" s="291">
        <f>AG36-AG55+TVA!AG56</f>
        <v>0</v>
      </c>
      <c r="AH16" s="291">
        <f>AH36-AH55+TVA!AH56</f>
        <v>0</v>
      </c>
      <c r="AI16" s="291">
        <f>AI36-AI55+TVA!AI56</f>
        <v>0</v>
      </c>
      <c r="AJ16" s="291">
        <f>AJ36-AJ55+TVA!AJ56</f>
        <v>0</v>
      </c>
      <c r="AK16" s="291">
        <f>AK36-AK55+TVA!AK56</f>
        <v>0</v>
      </c>
      <c r="AL16" s="291">
        <f>AL36-AL55+TVA!AL56</f>
        <v>0</v>
      </c>
      <c r="AM16" s="291">
        <f>AM36-AM55+TVA!AM56</f>
        <v>0</v>
      </c>
      <c r="AN16" s="291">
        <f>AN36-AN55+TVA!AN56</f>
        <v>0</v>
      </c>
      <c r="AO16" s="291">
        <f>AO36-AO55+TVA!AO56</f>
        <v>0</v>
      </c>
      <c r="AP16" s="291">
        <f>AP36-AP55+TVA!AP56</f>
        <v>0</v>
      </c>
      <c r="AQ16" s="291">
        <f>AQ36-AQ55+TVA!AQ56</f>
        <v>0</v>
      </c>
      <c r="AR16" s="291">
        <f>AR36-AR55+TVA!AR56</f>
        <v>0</v>
      </c>
      <c r="AS16" s="291">
        <f>AS36-AS55+TVA!AS56</f>
        <v>0</v>
      </c>
      <c r="AT16" s="291">
        <f>AT36-AT55+TVA!AT56</f>
        <v>0</v>
      </c>
      <c r="AU16" s="291">
        <f>AU36-AU55+TVA!AU56</f>
        <v>0</v>
      </c>
      <c r="AV16" s="291">
        <f>AV36-AV55+TVA!AV56</f>
        <v>0</v>
      </c>
      <c r="AW16" s="291">
        <f>AW36-AW55+TVA!AW56</f>
        <v>0</v>
      </c>
      <c r="AX16" s="291">
        <f>AX36-AX55+TVA!AX56</f>
        <v>0</v>
      </c>
      <c r="AY16" s="291">
        <f>AY36-AY55+TVA!AY56</f>
        <v>0</v>
      </c>
      <c r="AZ16" s="291">
        <f>AZ36-AZ55+TVA!AZ56</f>
        <v>0</v>
      </c>
      <c r="BA16" s="291">
        <f>BA36-BA55+TVA!BA56</f>
        <v>0</v>
      </c>
      <c r="BB16" s="291">
        <f>BB36-BB55+TVA!BB56</f>
        <v>0</v>
      </c>
      <c r="BC16" s="291">
        <f>BC36-BC55+TVA!BC56</f>
        <v>0</v>
      </c>
      <c r="BD16" s="291">
        <f>BD36-BD55+TVA!BD56</f>
        <v>0</v>
      </c>
      <c r="BE16" s="291">
        <f>BE36-BE55+TVA!BE56</f>
        <v>0</v>
      </c>
      <c r="BF16" s="291">
        <f>BF36-BF55+TVA!BF56</f>
        <v>0</v>
      </c>
      <c r="BG16" s="291">
        <f>BG36-BG55+TVA!BG56</f>
        <v>0</v>
      </c>
      <c r="BH16" s="291">
        <f>BH36-BH55+TVA!BH56</f>
        <v>0</v>
      </c>
      <c r="BI16" s="291">
        <f>BI36-BI55+TVA!BI56</f>
        <v>0</v>
      </c>
      <c r="BJ16" s="291">
        <f>BJ36-BJ55+TVA!BJ56</f>
        <v>0</v>
      </c>
      <c r="BK16" s="279"/>
    </row>
    <row r="17">
      <c r="A17" s="279"/>
      <c r="B17" s="290" t="str">
        <f>Config!$B$22</f>
        <v/>
      </c>
      <c r="C17" s="291">
        <f>C41-C60+TVA!C57</f>
        <v>0</v>
      </c>
      <c r="D17" s="291">
        <f>D41-D60+TVA!D57</f>
        <v>0</v>
      </c>
      <c r="E17" s="291">
        <f>E41-E60+TVA!E57</f>
        <v>0</v>
      </c>
      <c r="F17" s="291">
        <f>F41-F60+TVA!F57</f>
        <v>0</v>
      </c>
      <c r="G17" s="291">
        <f>G41-G60+TVA!G57</f>
        <v>0</v>
      </c>
      <c r="H17" s="291">
        <f>H41-H60+TVA!H57</f>
        <v>0</v>
      </c>
      <c r="I17" s="291">
        <f>I41-I60+TVA!I57</f>
        <v>0</v>
      </c>
      <c r="J17" s="291">
        <f>J41-J60+TVA!J57</f>
        <v>0</v>
      </c>
      <c r="K17" s="291">
        <f>K41-K60+TVA!K57</f>
        <v>0</v>
      </c>
      <c r="L17" s="291">
        <f>L41-L60+TVA!L57</f>
        <v>0</v>
      </c>
      <c r="M17" s="291">
        <f>M41-M60+TVA!M57</f>
        <v>0</v>
      </c>
      <c r="N17" s="291">
        <f>N41-N60+TVA!N57</f>
        <v>0</v>
      </c>
      <c r="O17" s="291">
        <f>O41-O60+TVA!O57</f>
        <v>0</v>
      </c>
      <c r="P17" s="291">
        <f>P41-P60+TVA!P57</f>
        <v>0</v>
      </c>
      <c r="Q17" s="291">
        <f>Q41-Q60+TVA!Q57</f>
        <v>0</v>
      </c>
      <c r="R17" s="291">
        <f>R41-R60+TVA!R57</f>
        <v>0</v>
      </c>
      <c r="S17" s="291">
        <f>S41-S60+TVA!S57</f>
        <v>0</v>
      </c>
      <c r="T17" s="291">
        <f>T41-T60+TVA!T57</f>
        <v>0</v>
      </c>
      <c r="U17" s="291">
        <f>U41-U60+TVA!U57</f>
        <v>0</v>
      </c>
      <c r="V17" s="291">
        <f>V41-V60+TVA!V57</f>
        <v>0</v>
      </c>
      <c r="W17" s="291">
        <f>W41-W60+TVA!W57</f>
        <v>0</v>
      </c>
      <c r="X17" s="291">
        <f>X41-X60+TVA!X57</f>
        <v>0</v>
      </c>
      <c r="Y17" s="291">
        <f>Y41-Y60+TVA!Y57</f>
        <v>0</v>
      </c>
      <c r="Z17" s="291">
        <f>Z41-Z60+TVA!Z57</f>
        <v>0</v>
      </c>
      <c r="AA17" s="291">
        <f>AA41-AA60+TVA!AA57</f>
        <v>0</v>
      </c>
      <c r="AB17" s="291">
        <f>AB41-AB60+TVA!AB57</f>
        <v>0</v>
      </c>
      <c r="AC17" s="291">
        <f>AC41-AC60+TVA!AC57</f>
        <v>0</v>
      </c>
      <c r="AD17" s="291">
        <f>AD41-AD60+TVA!AD57</f>
        <v>0</v>
      </c>
      <c r="AE17" s="291">
        <f>AE41-AE60+TVA!AE57</f>
        <v>0</v>
      </c>
      <c r="AF17" s="291">
        <f>AF41-AF60+TVA!AF57</f>
        <v>0</v>
      </c>
      <c r="AG17" s="291">
        <f>AG41-AG60+TVA!AG57</f>
        <v>0</v>
      </c>
      <c r="AH17" s="291">
        <f>AH41-AH60+TVA!AH57</f>
        <v>0</v>
      </c>
      <c r="AI17" s="291">
        <f>AI41-AI60+TVA!AI57</f>
        <v>0</v>
      </c>
      <c r="AJ17" s="291">
        <f>AJ41-AJ60+TVA!AJ57</f>
        <v>0</v>
      </c>
      <c r="AK17" s="291">
        <f>AK41-AK60+TVA!AK57</f>
        <v>0</v>
      </c>
      <c r="AL17" s="291">
        <f>AL41-AL60+TVA!AL57</f>
        <v>0</v>
      </c>
      <c r="AM17" s="291">
        <f>AM41-AM60+TVA!AM57</f>
        <v>0</v>
      </c>
      <c r="AN17" s="291">
        <f>AN41-AN60+TVA!AN57</f>
        <v>0</v>
      </c>
      <c r="AO17" s="291">
        <f>AO41-AO60+TVA!AO57</f>
        <v>0</v>
      </c>
      <c r="AP17" s="291">
        <f>AP41-AP60+TVA!AP57</f>
        <v>0</v>
      </c>
      <c r="AQ17" s="291">
        <f>AQ41-AQ60+TVA!AQ57</f>
        <v>0</v>
      </c>
      <c r="AR17" s="291">
        <f>AR41-AR60+TVA!AR57</f>
        <v>0</v>
      </c>
      <c r="AS17" s="291">
        <f>AS41-AS60+TVA!AS57</f>
        <v>0</v>
      </c>
      <c r="AT17" s="291">
        <f>AT41-AT60+TVA!AT57</f>
        <v>0</v>
      </c>
      <c r="AU17" s="291">
        <f>AU41-AU60+TVA!AU57</f>
        <v>0</v>
      </c>
      <c r="AV17" s="291">
        <f>AV41-AV60+TVA!AV57</f>
        <v>0</v>
      </c>
      <c r="AW17" s="291">
        <f>AW41-AW60+TVA!AW57</f>
        <v>0</v>
      </c>
      <c r="AX17" s="291">
        <f>AX41-AX60+TVA!AX57</f>
        <v>0</v>
      </c>
      <c r="AY17" s="291">
        <f>AY41-AY60+TVA!AY57</f>
        <v>0</v>
      </c>
      <c r="AZ17" s="291">
        <f>AZ41-AZ60+TVA!AZ57</f>
        <v>0</v>
      </c>
      <c r="BA17" s="291">
        <f>BA41-BA60+TVA!BA57</f>
        <v>0</v>
      </c>
      <c r="BB17" s="291">
        <f>BB41-BB60+TVA!BB57</f>
        <v>0</v>
      </c>
      <c r="BC17" s="291">
        <f>BC41-BC60+TVA!BC57</f>
        <v>0</v>
      </c>
      <c r="BD17" s="291">
        <f>BD41-BD60+TVA!BD57</f>
        <v>0</v>
      </c>
      <c r="BE17" s="291">
        <f>BE41-BE60+TVA!BE57</f>
        <v>0</v>
      </c>
      <c r="BF17" s="291">
        <f>BF41-BF60+TVA!BF57</f>
        <v>0</v>
      </c>
      <c r="BG17" s="291">
        <f>BG41-BG60+TVA!BG57</f>
        <v>0</v>
      </c>
      <c r="BH17" s="291">
        <f>BH41-BH60+TVA!BH57</f>
        <v>0</v>
      </c>
      <c r="BI17" s="291">
        <f>BI41-BI60+TVA!BI57</f>
        <v>0</v>
      </c>
      <c r="BJ17" s="291">
        <f>BJ41-BJ60+TVA!BJ57</f>
        <v>0</v>
      </c>
      <c r="BK17" s="279"/>
    </row>
    <row r="18">
      <c r="A18" s="279"/>
      <c r="B18" s="290" t="str">
        <f>Config!$B$23</f>
        <v/>
      </c>
      <c r="C18" s="291">
        <f>C42-C61+TVA!C58</f>
        <v>0</v>
      </c>
      <c r="D18" s="291">
        <f>D42-D61+TVA!D58</f>
        <v>0</v>
      </c>
      <c r="E18" s="291">
        <f>E42-E61+TVA!E58</f>
        <v>0</v>
      </c>
      <c r="F18" s="291">
        <f>F42-F61+TVA!F58</f>
        <v>0</v>
      </c>
      <c r="G18" s="291">
        <f>G42-G61+TVA!G58</f>
        <v>0</v>
      </c>
      <c r="H18" s="291">
        <f>H42-H61+TVA!H58</f>
        <v>0</v>
      </c>
      <c r="I18" s="291">
        <f>I42-I61+TVA!I58</f>
        <v>0</v>
      </c>
      <c r="J18" s="291">
        <f>J42-J61+TVA!J58</f>
        <v>0</v>
      </c>
      <c r="K18" s="291">
        <f>K42-K61+TVA!K58</f>
        <v>0</v>
      </c>
      <c r="L18" s="291">
        <f>L42-L61+TVA!L58</f>
        <v>0</v>
      </c>
      <c r="M18" s="291">
        <f>M42-M61+TVA!M58</f>
        <v>0</v>
      </c>
      <c r="N18" s="291">
        <f>N42-N61+TVA!N58</f>
        <v>0</v>
      </c>
      <c r="O18" s="291">
        <f>O42-O61+TVA!O58</f>
        <v>0</v>
      </c>
      <c r="P18" s="291">
        <f>P42-P61+TVA!P58</f>
        <v>0</v>
      </c>
      <c r="Q18" s="291">
        <f>Q42-Q61+TVA!Q58</f>
        <v>0</v>
      </c>
      <c r="R18" s="291">
        <f>R42-R61+TVA!R58</f>
        <v>0</v>
      </c>
      <c r="S18" s="291">
        <f>S42-S61+TVA!S58</f>
        <v>0</v>
      </c>
      <c r="T18" s="291">
        <f>T42-T61+TVA!T58</f>
        <v>0</v>
      </c>
      <c r="U18" s="291">
        <f>U42-U61+TVA!U58</f>
        <v>0</v>
      </c>
      <c r="V18" s="291">
        <f>V42-V61+TVA!V58</f>
        <v>0</v>
      </c>
      <c r="W18" s="291">
        <f>W42-W61+TVA!W58</f>
        <v>0</v>
      </c>
      <c r="X18" s="291">
        <f>X42-X61+TVA!X58</f>
        <v>0</v>
      </c>
      <c r="Y18" s="291">
        <f>Y42-Y61+TVA!Y58</f>
        <v>0</v>
      </c>
      <c r="Z18" s="291">
        <f>Z42-Z61+TVA!Z58</f>
        <v>0</v>
      </c>
      <c r="AA18" s="291">
        <f>AA42-AA61+TVA!AA58</f>
        <v>0</v>
      </c>
      <c r="AB18" s="291">
        <f>AB42-AB61+TVA!AB58</f>
        <v>0</v>
      </c>
      <c r="AC18" s="291">
        <f>AC42-AC61+TVA!AC58</f>
        <v>0</v>
      </c>
      <c r="AD18" s="291">
        <f>AD42-AD61+TVA!AD58</f>
        <v>0</v>
      </c>
      <c r="AE18" s="291">
        <f>AE42-AE61+TVA!AE58</f>
        <v>0</v>
      </c>
      <c r="AF18" s="291">
        <f>AF42-AF61+TVA!AF58</f>
        <v>0</v>
      </c>
      <c r="AG18" s="291">
        <f>AG42-AG61+TVA!AG58</f>
        <v>0</v>
      </c>
      <c r="AH18" s="291">
        <f>AH42-AH61+TVA!AH58</f>
        <v>0</v>
      </c>
      <c r="AI18" s="291">
        <f>AI42-AI61+TVA!AI58</f>
        <v>0</v>
      </c>
      <c r="AJ18" s="291">
        <f>AJ42-AJ61+TVA!AJ58</f>
        <v>0</v>
      </c>
      <c r="AK18" s="291">
        <f>AK42-AK61+TVA!AK58</f>
        <v>0</v>
      </c>
      <c r="AL18" s="291">
        <f>AL42-AL61+TVA!AL58</f>
        <v>0</v>
      </c>
      <c r="AM18" s="291">
        <f>AM42-AM61+TVA!AM58</f>
        <v>0</v>
      </c>
      <c r="AN18" s="291">
        <f>AN42-AN61+TVA!AN58</f>
        <v>0</v>
      </c>
      <c r="AO18" s="291">
        <f>AO42-AO61+TVA!AO58</f>
        <v>0</v>
      </c>
      <c r="AP18" s="291">
        <f>AP42-AP61+TVA!AP58</f>
        <v>0</v>
      </c>
      <c r="AQ18" s="291">
        <f>AQ42-AQ61+TVA!AQ58</f>
        <v>0</v>
      </c>
      <c r="AR18" s="291">
        <f>AR42-AR61+TVA!AR58</f>
        <v>0</v>
      </c>
      <c r="AS18" s="291">
        <f>AS42-AS61+TVA!AS58</f>
        <v>0</v>
      </c>
      <c r="AT18" s="291">
        <f>AT42-AT61+TVA!AT58</f>
        <v>0</v>
      </c>
      <c r="AU18" s="291">
        <f>AU42-AU61+TVA!AU58</f>
        <v>0</v>
      </c>
      <c r="AV18" s="291">
        <f>AV42-AV61+TVA!AV58</f>
        <v>0</v>
      </c>
      <c r="AW18" s="291">
        <f>AW42-AW61+TVA!AW58</f>
        <v>0</v>
      </c>
      <c r="AX18" s="291">
        <f>AX42-AX61+TVA!AX58</f>
        <v>0</v>
      </c>
      <c r="AY18" s="291">
        <f>AY42-AY61+TVA!AY58</f>
        <v>0</v>
      </c>
      <c r="AZ18" s="291">
        <f>AZ42-AZ61+TVA!AZ58</f>
        <v>0</v>
      </c>
      <c r="BA18" s="291">
        <f>BA42-BA61+TVA!BA58</f>
        <v>0</v>
      </c>
      <c r="BB18" s="291">
        <f>BB42-BB61+TVA!BB58</f>
        <v>0</v>
      </c>
      <c r="BC18" s="291">
        <f>BC42-BC61+TVA!BC58</f>
        <v>0</v>
      </c>
      <c r="BD18" s="291">
        <f>BD42-BD61+TVA!BD58</f>
        <v>0</v>
      </c>
      <c r="BE18" s="291">
        <f>BE42-BE61+TVA!BE58</f>
        <v>0</v>
      </c>
      <c r="BF18" s="291">
        <f>BF42-BF61+TVA!BF58</f>
        <v>0</v>
      </c>
      <c r="BG18" s="291">
        <f>BG42-BG61+TVA!BG58</f>
        <v>0</v>
      </c>
      <c r="BH18" s="291">
        <f>BH42-BH61+TVA!BH58</f>
        <v>0</v>
      </c>
      <c r="BI18" s="291">
        <f>BI42-BI61+TVA!BI58</f>
        <v>0</v>
      </c>
      <c r="BJ18" s="291">
        <f>BJ42-BJ61+TVA!BJ58</f>
        <v>0</v>
      </c>
      <c r="BK18" s="279"/>
    </row>
    <row r="19">
      <c r="A19" s="279"/>
      <c r="B19" s="290" t="str">
        <f>Config!$B$24</f>
        <v/>
      </c>
      <c r="C19" s="291">
        <f>C43-C62+TVA!C59</f>
        <v>0</v>
      </c>
      <c r="D19" s="291">
        <f>D43-D62+TVA!D59</f>
        <v>0</v>
      </c>
      <c r="E19" s="291">
        <f>E43-E62+TVA!E59</f>
        <v>0</v>
      </c>
      <c r="F19" s="291">
        <f>F43-F62+TVA!F59</f>
        <v>0</v>
      </c>
      <c r="G19" s="291">
        <f>G43-G62+TVA!G59</f>
        <v>0</v>
      </c>
      <c r="H19" s="291">
        <f>H43-H62+TVA!H59</f>
        <v>0</v>
      </c>
      <c r="I19" s="291">
        <f>I43-I62+TVA!I59</f>
        <v>0</v>
      </c>
      <c r="J19" s="291">
        <f>J43-J62+TVA!J59</f>
        <v>0</v>
      </c>
      <c r="K19" s="291">
        <f>K43-K62+TVA!K59</f>
        <v>0</v>
      </c>
      <c r="L19" s="291">
        <f>L43-L62+TVA!L59</f>
        <v>0</v>
      </c>
      <c r="M19" s="291">
        <f>M43-M62+TVA!M59</f>
        <v>0</v>
      </c>
      <c r="N19" s="291">
        <f>N43-N62+TVA!N59</f>
        <v>0</v>
      </c>
      <c r="O19" s="291">
        <f>O43-O62+TVA!O59</f>
        <v>0</v>
      </c>
      <c r="P19" s="291">
        <f>P43-P62+TVA!P59</f>
        <v>0</v>
      </c>
      <c r="Q19" s="291">
        <f>Q43-Q62+TVA!Q59</f>
        <v>0</v>
      </c>
      <c r="R19" s="291">
        <f>R43-R62+TVA!R59</f>
        <v>0</v>
      </c>
      <c r="S19" s="291">
        <f>S43-S62+TVA!S59</f>
        <v>0</v>
      </c>
      <c r="T19" s="291">
        <f>T43-T62+TVA!T59</f>
        <v>0</v>
      </c>
      <c r="U19" s="291">
        <f>U43-U62+TVA!U59</f>
        <v>0</v>
      </c>
      <c r="V19" s="291">
        <f>V43-V62+TVA!V59</f>
        <v>0</v>
      </c>
      <c r="W19" s="291">
        <f>W43-W62+TVA!W59</f>
        <v>0</v>
      </c>
      <c r="X19" s="291">
        <f>X43-X62+TVA!X59</f>
        <v>0</v>
      </c>
      <c r="Y19" s="291">
        <f>Y43-Y62+TVA!Y59</f>
        <v>0</v>
      </c>
      <c r="Z19" s="291">
        <f>Z43-Z62+TVA!Z59</f>
        <v>0</v>
      </c>
      <c r="AA19" s="291">
        <f>AA43-AA62+TVA!AA59</f>
        <v>0</v>
      </c>
      <c r="AB19" s="291">
        <f>AB43-AB62+TVA!AB59</f>
        <v>0</v>
      </c>
      <c r="AC19" s="291">
        <f>AC43-AC62+TVA!AC59</f>
        <v>0</v>
      </c>
      <c r="AD19" s="291">
        <f>AD43-AD62+TVA!AD59</f>
        <v>0</v>
      </c>
      <c r="AE19" s="291">
        <f>AE43-AE62+TVA!AE59</f>
        <v>0</v>
      </c>
      <c r="AF19" s="291">
        <f>AF43-AF62+TVA!AF59</f>
        <v>0</v>
      </c>
      <c r="AG19" s="291">
        <f>AG43-AG62+TVA!AG59</f>
        <v>0</v>
      </c>
      <c r="AH19" s="291">
        <f>AH43-AH62+TVA!AH59</f>
        <v>0</v>
      </c>
      <c r="AI19" s="291">
        <f>AI43-AI62+TVA!AI59</f>
        <v>0</v>
      </c>
      <c r="AJ19" s="291">
        <f>AJ43-AJ62+TVA!AJ59</f>
        <v>0</v>
      </c>
      <c r="AK19" s="291">
        <f>AK43-AK62+TVA!AK59</f>
        <v>0</v>
      </c>
      <c r="AL19" s="291">
        <f>AL43-AL62+TVA!AL59</f>
        <v>0</v>
      </c>
      <c r="AM19" s="291">
        <f>AM43-AM62+TVA!AM59</f>
        <v>0</v>
      </c>
      <c r="AN19" s="291">
        <f>AN43-AN62+TVA!AN59</f>
        <v>0</v>
      </c>
      <c r="AO19" s="291">
        <f>AO43-AO62+TVA!AO59</f>
        <v>0</v>
      </c>
      <c r="AP19" s="291">
        <f>AP43-AP62+TVA!AP59</f>
        <v>0</v>
      </c>
      <c r="AQ19" s="291">
        <f>AQ43-AQ62+TVA!AQ59</f>
        <v>0</v>
      </c>
      <c r="AR19" s="291">
        <f>AR43-AR62+TVA!AR59</f>
        <v>0</v>
      </c>
      <c r="AS19" s="291">
        <f>AS43-AS62+TVA!AS59</f>
        <v>0</v>
      </c>
      <c r="AT19" s="291">
        <f>AT43-AT62+TVA!AT59</f>
        <v>0</v>
      </c>
      <c r="AU19" s="291">
        <f>AU43-AU62+TVA!AU59</f>
        <v>0</v>
      </c>
      <c r="AV19" s="291">
        <f>AV43-AV62+TVA!AV59</f>
        <v>0</v>
      </c>
      <c r="AW19" s="291">
        <f>AW43-AW62+TVA!AW59</f>
        <v>0</v>
      </c>
      <c r="AX19" s="291">
        <f>AX43-AX62+TVA!AX59</f>
        <v>0</v>
      </c>
      <c r="AY19" s="291">
        <f>AY43-AY62+TVA!AY59</f>
        <v>0</v>
      </c>
      <c r="AZ19" s="291">
        <f>AZ43-AZ62+TVA!AZ59</f>
        <v>0</v>
      </c>
      <c r="BA19" s="291">
        <f>BA43-BA62+TVA!BA59</f>
        <v>0</v>
      </c>
      <c r="BB19" s="291">
        <f>BB43-BB62+TVA!BB59</f>
        <v>0</v>
      </c>
      <c r="BC19" s="291">
        <f>BC43-BC62+TVA!BC59</f>
        <v>0</v>
      </c>
      <c r="BD19" s="291">
        <f>BD43-BD62+TVA!BD59</f>
        <v>0</v>
      </c>
      <c r="BE19" s="291">
        <f>BE43-BE62+TVA!BE59</f>
        <v>0</v>
      </c>
      <c r="BF19" s="291">
        <f>BF43-BF62+TVA!BF59</f>
        <v>0</v>
      </c>
      <c r="BG19" s="291">
        <f>BG43-BG62+TVA!BG59</f>
        <v>0</v>
      </c>
      <c r="BH19" s="291">
        <f>BH43-BH62+TVA!BH59</f>
        <v>0</v>
      </c>
      <c r="BI19" s="291">
        <f>BI43-BI62+TVA!BI59</f>
        <v>0</v>
      </c>
      <c r="BJ19" s="291">
        <f>BJ43-BJ62+TVA!BJ59</f>
        <v>0</v>
      </c>
      <c r="BK19" s="279"/>
    </row>
    <row r="20">
      <c r="A20" s="279"/>
      <c r="B20" s="290" t="str">
        <f>Config!$B$25</f>
        <v/>
      </c>
      <c r="C20" s="291">
        <f>C44-C63+TVA!C60</f>
        <v>0</v>
      </c>
      <c r="D20" s="291">
        <f>D44-D63+TVA!D60</f>
        <v>0</v>
      </c>
      <c r="E20" s="291">
        <f>E44-E63+TVA!E60</f>
        <v>0</v>
      </c>
      <c r="F20" s="291">
        <f>F44-F63+TVA!F60</f>
        <v>0</v>
      </c>
      <c r="G20" s="291">
        <f>G44-G63+TVA!G60</f>
        <v>0</v>
      </c>
      <c r="H20" s="291">
        <f>H44-H63+TVA!H60</f>
        <v>0</v>
      </c>
      <c r="I20" s="291">
        <f>I44-I63+TVA!I60</f>
        <v>0</v>
      </c>
      <c r="J20" s="291">
        <f>J44-J63+TVA!J60</f>
        <v>0</v>
      </c>
      <c r="K20" s="291">
        <f>K44-K63+TVA!K60</f>
        <v>0</v>
      </c>
      <c r="L20" s="291">
        <f>L44-L63+TVA!L60</f>
        <v>0</v>
      </c>
      <c r="M20" s="291">
        <f>M44-M63+TVA!M60</f>
        <v>0</v>
      </c>
      <c r="N20" s="291">
        <f>N44-N63+TVA!N60</f>
        <v>0</v>
      </c>
      <c r="O20" s="291">
        <f>O44-O63+TVA!O60</f>
        <v>0</v>
      </c>
      <c r="P20" s="291">
        <f>P44-P63+TVA!P60</f>
        <v>0</v>
      </c>
      <c r="Q20" s="291">
        <f>Q44-Q63+TVA!Q60</f>
        <v>0</v>
      </c>
      <c r="R20" s="291">
        <f>R44-R63+TVA!R60</f>
        <v>0</v>
      </c>
      <c r="S20" s="291">
        <f>S44-S63+TVA!S60</f>
        <v>0</v>
      </c>
      <c r="T20" s="291">
        <f>T44-T63+TVA!T60</f>
        <v>0</v>
      </c>
      <c r="U20" s="291">
        <f>U44-U63+TVA!U60</f>
        <v>0</v>
      </c>
      <c r="V20" s="291">
        <f>V44-V63+TVA!V60</f>
        <v>0</v>
      </c>
      <c r="W20" s="291">
        <f>W44-W63+TVA!W60</f>
        <v>0</v>
      </c>
      <c r="X20" s="291">
        <f>X44-X63+TVA!X60</f>
        <v>0</v>
      </c>
      <c r="Y20" s="291">
        <f>Y44-Y63+TVA!Y60</f>
        <v>0</v>
      </c>
      <c r="Z20" s="291">
        <f>Z44-Z63+TVA!Z60</f>
        <v>0</v>
      </c>
      <c r="AA20" s="291">
        <f>AA44-AA63+TVA!AA60</f>
        <v>0</v>
      </c>
      <c r="AB20" s="291">
        <f>AB44-AB63+TVA!AB60</f>
        <v>0</v>
      </c>
      <c r="AC20" s="291">
        <f>AC44-AC63+TVA!AC60</f>
        <v>0</v>
      </c>
      <c r="AD20" s="291">
        <f>AD44-AD63+TVA!AD60</f>
        <v>0</v>
      </c>
      <c r="AE20" s="291">
        <f>AE44-AE63+TVA!AE60</f>
        <v>0</v>
      </c>
      <c r="AF20" s="291">
        <f>AF44-AF63+TVA!AF60</f>
        <v>0</v>
      </c>
      <c r="AG20" s="291">
        <f>AG44-AG63+TVA!AG60</f>
        <v>0</v>
      </c>
      <c r="AH20" s="291">
        <f>AH44-AH63+TVA!AH60</f>
        <v>0</v>
      </c>
      <c r="AI20" s="291">
        <f>AI44-AI63+TVA!AI60</f>
        <v>0</v>
      </c>
      <c r="AJ20" s="291">
        <f>AJ44-AJ63+TVA!AJ60</f>
        <v>0</v>
      </c>
      <c r="AK20" s="291">
        <f>AK44-AK63+TVA!AK60</f>
        <v>0</v>
      </c>
      <c r="AL20" s="291">
        <f>AL44-AL63+TVA!AL60</f>
        <v>0</v>
      </c>
      <c r="AM20" s="291">
        <f>AM44-AM63+TVA!AM60</f>
        <v>0</v>
      </c>
      <c r="AN20" s="291">
        <f>AN44-AN63+TVA!AN60</f>
        <v>0</v>
      </c>
      <c r="AO20" s="291">
        <f>AO44-AO63+TVA!AO60</f>
        <v>0</v>
      </c>
      <c r="AP20" s="291">
        <f>AP44-AP63+TVA!AP60</f>
        <v>0</v>
      </c>
      <c r="AQ20" s="291">
        <f>AQ44-AQ63+TVA!AQ60</f>
        <v>0</v>
      </c>
      <c r="AR20" s="291">
        <f>AR44-AR63+TVA!AR60</f>
        <v>0</v>
      </c>
      <c r="AS20" s="291">
        <f>AS44-AS63+TVA!AS60</f>
        <v>0</v>
      </c>
      <c r="AT20" s="291">
        <f>AT44-AT63+TVA!AT60</f>
        <v>0</v>
      </c>
      <c r="AU20" s="291">
        <f>AU44-AU63+TVA!AU60</f>
        <v>0</v>
      </c>
      <c r="AV20" s="291">
        <f>AV44-AV63+TVA!AV60</f>
        <v>0</v>
      </c>
      <c r="AW20" s="291">
        <f>AW44-AW63+TVA!AW60</f>
        <v>0</v>
      </c>
      <c r="AX20" s="291">
        <f>AX44-AX63+TVA!AX60</f>
        <v>0</v>
      </c>
      <c r="AY20" s="291">
        <f>AY44-AY63+TVA!AY60</f>
        <v>0</v>
      </c>
      <c r="AZ20" s="291">
        <f>AZ44-AZ63+TVA!AZ60</f>
        <v>0</v>
      </c>
      <c r="BA20" s="291">
        <f>BA44-BA63+TVA!BA60</f>
        <v>0</v>
      </c>
      <c r="BB20" s="291">
        <f>BB44-BB63+TVA!BB60</f>
        <v>0</v>
      </c>
      <c r="BC20" s="291">
        <f>BC44-BC63+TVA!BC60</f>
        <v>0</v>
      </c>
      <c r="BD20" s="291">
        <f>BD44-BD63+TVA!BD60</f>
        <v>0</v>
      </c>
      <c r="BE20" s="291">
        <f>BE44-BE63+TVA!BE60</f>
        <v>0</v>
      </c>
      <c r="BF20" s="291">
        <f>BF44-BF63+TVA!BF60</f>
        <v>0</v>
      </c>
      <c r="BG20" s="291">
        <f>BG44-BG63+TVA!BG60</f>
        <v>0</v>
      </c>
      <c r="BH20" s="291">
        <f>BH44-BH63+TVA!BH60</f>
        <v>0</v>
      </c>
      <c r="BI20" s="291">
        <f>BI44-BI63+TVA!BI60</f>
        <v>0</v>
      </c>
      <c r="BJ20" s="291">
        <f>BJ44-BJ63+TVA!BJ60</f>
        <v>0</v>
      </c>
      <c r="BK20" s="279"/>
    </row>
    <row r="21" ht="15.75" customHeight="1">
      <c r="A21" s="279"/>
      <c r="B21" s="282"/>
      <c r="C21" s="279"/>
      <c r="D21" s="279"/>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79"/>
      <c r="BK21" s="279"/>
    </row>
    <row r="22" ht="15.75" customHeight="1">
      <c r="A22" s="279"/>
      <c r="B22" s="292" t="s">
        <v>91</v>
      </c>
      <c r="C22" s="293">
        <f>C42-C61+TVA!C62+SUM('Trésorerie'!$C45:C45)</f>
        <v>731376.5396</v>
      </c>
      <c r="D22" s="293">
        <f>D42-D61+TVA!D62+SUM('Trésorerie'!$C45:D45)</f>
        <v>731376.5396</v>
      </c>
      <c r="E22" s="293">
        <f>E42-E61+TVA!E62+SUM('Trésorerie'!$C45:E45)</f>
        <v>731376.5396</v>
      </c>
      <c r="F22" s="293">
        <f>F42-F61+TVA!F62+SUM('Trésorerie'!$C45:F45)</f>
        <v>731376.5396</v>
      </c>
      <c r="G22" s="293">
        <f>G42-G61+TVA!G62+SUM('Trésorerie'!$C45:G45)</f>
        <v>731376.5396</v>
      </c>
      <c r="H22" s="293">
        <f>H42-H61+TVA!H62+SUM('Trésorerie'!$C45:H45)</f>
        <v>1931376.54</v>
      </c>
      <c r="I22" s="293">
        <f>I42-I61+TVA!I62+SUM('Trésorerie'!$C45:I45)</f>
        <v>731376.5396</v>
      </c>
      <c r="J22" s="293">
        <f>J42-J61+TVA!J62+SUM('Trésorerie'!$C45:J45)</f>
        <v>731376.5396</v>
      </c>
      <c r="K22" s="293">
        <f>K42-K61+TVA!K62+SUM('Trésorerie'!$C45:K45)</f>
        <v>731376.5396</v>
      </c>
      <c r="L22" s="293">
        <f>L42-L61+TVA!L62+SUM('Trésorerie'!$C45:L45)</f>
        <v>731376.5396</v>
      </c>
      <c r="M22" s="293">
        <f>M42-M61+TVA!M62+SUM('Trésorerie'!$C45:M45)</f>
        <v>731376.5396</v>
      </c>
      <c r="N22" s="293">
        <f>N42-N61+TVA!N62+SUM('Trésorerie'!$C45:N45)</f>
        <v>731376.5396</v>
      </c>
      <c r="O22" s="293">
        <f>O42-O61+TVA!O62+SUM('Trésorerie'!$C45:O45)</f>
        <v>2613796.765</v>
      </c>
      <c r="P22" s="293">
        <f>P42-P61+TVA!P62+SUM('Trésorerie'!$C45:P45)</f>
        <v>1413796.765</v>
      </c>
      <c r="Q22" s="293">
        <f>Q42-Q61+TVA!Q62+SUM('Trésorerie'!$C45:Q45)</f>
        <v>1413796.765</v>
      </c>
      <c r="R22" s="293">
        <f>R42-R61+TVA!R62+SUM('Trésorerie'!$C45:R45)</f>
        <v>1413796.765</v>
      </c>
      <c r="S22" s="293">
        <f>S42-S61+TVA!S62+SUM('Trésorerie'!$C45:S45)</f>
        <v>1413796.765</v>
      </c>
      <c r="T22" s="293">
        <f>T42-T61+TVA!T62+SUM('Trésorerie'!$C45:T45)</f>
        <v>1413796.765</v>
      </c>
      <c r="U22" s="293">
        <f>U42-U61+TVA!U62+SUM('Trésorerie'!$C45:U45)</f>
        <v>1413796.765</v>
      </c>
      <c r="V22" s="293">
        <f>V42-V61+TVA!V62+SUM('Trésorerie'!$C45:V45)</f>
        <v>1413796.765</v>
      </c>
      <c r="W22" s="293">
        <f>W42-W61+TVA!W62+SUM('Trésorerie'!$C45:W45)</f>
        <v>1413796.765</v>
      </c>
      <c r="X22" s="293">
        <f>X42-X61+TVA!X62+SUM('Trésorerie'!$C45:X45)</f>
        <v>1413796.765</v>
      </c>
      <c r="Y22" s="293">
        <f>Y42-Y61+TVA!Y62+SUM('Trésorerie'!$C45:Y45)</f>
        <v>1413796.765</v>
      </c>
      <c r="Z22" s="293">
        <f>Z42-Z61+TVA!Z62+SUM('Trésorerie'!$C45:Z45)</f>
        <v>1413796.765</v>
      </c>
      <c r="AA22" s="293">
        <f>AA42-AA61+TVA!AA62+SUM('Trésorerie'!$C45:AA45)</f>
        <v>4671914.116</v>
      </c>
      <c r="AB22" s="293">
        <f>AB42-AB61+TVA!AB62+SUM('Trésorerie'!$C45:AB45)</f>
        <v>3071914.116</v>
      </c>
      <c r="AC22" s="293">
        <f>AC42-AC61+TVA!AC62+SUM('Trésorerie'!$C45:AC45)</f>
        <v>3071914.116</v>
      </c>
      <c r="AD22" s="293">
        <f>AD42-AD61+TVA!AD62+SUM('Trésorerie'!$C45:AD45)</f>
        <v>3071914.116</v>
      </c>
      <c r="AE22" s="293">
        <f>AE42-AE61+TVA!AE62+SUM('Trésorerie'!$C45:AE45)</f>
        <v>3071914.116</v>
      </c>
      <c r="AF22" s="293">
        <f>AF42-AF61+TVA!AF62+SUM('Trésorerie'!$C45:AF45)</f>
        <v>3071914.116</v>
      </c>
      <c r="AG22" s="293">
        <f>AG42-AG61+TVA!AG62+SUM('Trésorerie'!$C45:AG45)</f>
        <v>3071914.116</v>
      </c>
      <c r="AH22" s="293">
        <f>AH42-AH61+TVA!AH62+SUM('Trésorerie'!$C45:AH45)</f>
        <v>3071914.116</v>
      </c>
      <c r="AI22" s="293">
        <f>AI42-AI61+TVA!AI62+SUM('Trésorerie'!$C45:AI45)</f>
        <v>3071914.116</v>
      </c>
      <c r="AJ22" s="293">
        <f>AJ42-AJ61+TVA!AJ62+SUM('Trésorerie'!$C45:AJ45)</f>
        <v>3071914.116</v>
      </c>
      <c r="AK22" s="293">
        <f>AK42-AK61+TVA!AK62+SUM('Trésorerie'!$C45:AK45)</f>
        <v>3071914.116</v>
      </c>
      <c r="AL22" s="293">
        <f>AL42-AL61+TVA!AL62+SUM('Trésorerie'!$C45:AL45)</f>
        <v>3071914.116</v>
      </c>
      <c r="AM22" s="293">
        <f>AM42-AM61+TVA!AM62+SUM('Trésorerie'!$C45:AM45)</f>
        <v>4754166.667</v>
      </c>
      <c r="AN22" s="293">
        <f>AN42-AN61+TVA!AN62+SUM('Trésorerie'!$C45:AN45)</f>
        <v>4754166.667</v>
      </c>
      <c r="AO22" s="293">
        <f>AO42-AO61+TVA!AO62+SUM('Trésorerie'!$C45:AO45)</f>
        <v>4754166.667</v>
      </c>
      <c r="AP22" s="293">
        <f>AP42-AP61+TVA!AP62+SUM('Trésorerie'!$C45:AP45)</f>
        <v>4754166.667</v>
      </c>
      <c r="AQ22" s="293">
        <f>AQ42-AQ61+TVA!AQ62+SUM('Trésorerie'!$C45:AQ45)</f>
        <v>4754166.667</v>
      </c>
      <c r="AR22" s="293">
        <f>AR42-AR61+TVA!AR62+SUM('Trésorerie'!$C45:AR45)</f>
        <v>4754166.667</v>
      </c>
      <c r="AS22" s="293">
        <f>AS42-AS61+TVA!AS62+SUM('Trésorerie'!$C45:AS45)</f>
        <v>4754166.667</v>
      </c>
      <c r="AT22" s="293">
        <f>AT42-AT61+TVA!AT62+SUM('Trésorerie'!$C45:AT45)</f>
        <v>4754166.667</v>
      </c>
      <c r="AU22" s="293">
        <f>AU42-AU61+TVA!AU62+SUM('Trésorerie'!$C45:AU45)</f>
        <v>4754166.667</v>
      </c>
      <c r="AV22" s="293">
        <f>AV42-AV61+TVA!AV62+SUM('Trésorerie'!$C45:AV45)</f>
        <v>4754166.667</v>
      </c>
      <c r="AW22" s="293">
        <f>AW42-AW61+TVA!AW62+SUM('Trésorerie'!$C45:AW45)</f>
        <v>4754166.667</v>
      </c>
      <c r="AX22" s="293">
        <f>AX42-AX61+TVA!AX62+SUM('Trésorerie'!$C45:AX45)</f>
        <v>4754166.667</v>
      </c>
      <c r="AY22" s="293">
        <f>AY42-AY61+TVA!AY62+SUM('Trésorerie'!$C45:AY45)</f>
        <v>8331666.667</v>
      </c>
      <c r="AZ22" s="293">
        <f>AZ42-AZ61+TVA!AZ62+SUM('Trésorerie'!$C45:AZ45)</f>
        <v>8331666.667</v>
      </c>
      <c r="BA22" s="293">
        <f>BA42-BA61+TVA!BA62+SUM('Trésorerie'!$C45:BA45)</f>
        <v>8331666.667</v>
      </c>
      <c r="BB22" s="293">
        <f>BB42-BB61+TVA!BB62+SUM('Trésorerie'!$C45:BB45)</f>
        <v>8331666.667</v>
      </c>
      <c r="BC22" s="293">
        <f>BC42-BC61+TVA!BC62+SUM('Trésorerie'!$C45:BC45)</f>
        <v>8331666.667</v>
      </c>
      <c r="BD22" s="293">
        <f>BD42-BD61+TVA!BD62+SUM('Trésorerie'!$C45:BD45)</f>
        <v>8331666.667</v>
      </c>
      <c r="BE22" s="293">
        <f>BE42-BE61+TVA!BE62+SUM('Trésorerie'!$C45:BE45)</f>
        <v>8331666.667</v>
      </c>
      <c r="BF22" s="293">
        <f>BF42-BF61+TVA!BF62+SUM('Trésorerie'!$C45:BF45)</f>
        <v>8331666.667</v>
      </c>
      <c r="BG22" s="293">
        <f>BG42-BG61+TVA!BG62+SUM('Trésorerie'!$C45:BG45)</f>
        <v>8331666.667</v>
      </c>
      <c r="BH22" s="293">
        <f>BH42-BH61+TVA!BH62+SUM('Trésorerie'!$C45:BH45)</f>
        <v>8331666.667</v>
      </c>
      <c r="BI22" s="293">
        <f>BI42-BI61+TVA!BI62+SUM('Trésorerie'!$C45:BI45)</f>
        <v>8331666.667</v>
      </c>
      <c r="BJ22" s="293">
        <f>BJ42-BJ61+TVA!BJ62+SUM('Trésorerie'!$C45:BJ45)</f>
        <v>8331666.667</v>
      </c>
      <c r="BK22" s="279"/>
    </row>
    <row r="23" ht="15.75" customHeight="1">
      <c r="A23" s="279"/>
      <c r="B23" s="292" t="s">
        <v>261</v>
      </c>
      <c r="C23" s="294">
        <f>MAX(C22:N22)</f>
        <v>1931376.54</v>
      </c>
      <c r="D23" s="284"/>
      <c r="E23" s="284"/>
      <c r="F23" s="284"/>
      <c r="G23" s="284"/>
      <c r="H23" s="284"/>
      <c r="I23" s="284"/>
      <c r="J23" s="284"/>
      <c r="K23" s="284"/>
      <c r="L23" s="284"/>
      <c r="M23" s="284"/>
      <c r="N23" s="285"/>
      <c r="O23" s="294">
        <f>MAX(O22:Z22)</f>
        <v>2613796.765</v>
      </c>
      <c r="P23" s="284"/>
      <c r="Q23" s="284"/>
      <c r="R23" s="284"/>
      <c r="S23" s="284"/>
      <c r="T23" s="284"/>
      <c r="U23" s="284"/>
      <c r="V23" s="284"/>
      <c r="W23" s="284"/>
      <c r="X23" s="284"/>
      <c r="Y23" s="284"/>
      <c r="Z23" s="285"/>
      <c r="AA23" s="294">
        <f>MAX(AA22:AL22)</f>
        <v>4671914.116</v>
      </c>
      <c r="AB23" s="284"/>
      <c r="AC23" s="284"/>
      <c r="AD23" s="284"/>
      <c r="AE23" s="284"/>
      <c r="AF23" s="284"/>
      <c r="AG23" s="284"/>
      <c r="AH23" s="284"/>
      <c r="AI23" s="284"/>
      <c r="AJ23" s="284"/>
      <c r="AK23" s="284"/>
      <c r="AL23" s="285"/>
      <c r="AM23" s="294">
        <f>MAX(AM22:AX22)</f>
        <v>4754166.667</v>
      </c>
      <c r="AN23" s="284"/>
      <c r="AO23" s="284"/>
      <c r="AP23" s="284"/>
      <c r="AQ23" s="284"/>
      <c r="AR23" s="284"/>
      <c r="AS23" s="284"/>
      <c r="AT23" s="284"/>
      <c r="AU23" s="284"/>
      <c r="AV23" s="284"/>
      <c r="AW23" s="284"/>
      <c r="AX23" s="285"/>
      <c r="AY23" s="294">
        <f>MAX(AY22:BJ22)</f>
        <v>8331666.667</v>
      </c>
      <c r="AZ23" s="284"/>
      <c r="BA23" s="284"/>
      <c r="BB23" s="284"/>
      <c r="BC23" s="284"/>
      <c r="BD23" s="284"/>
      <c r="BE23" s="284"/>
      <c r="BF23" s="284"/>
      <c r="BG23" s="284"/>
      <c r="BH23" s="284"/>
      <c r="BI23" s="284"/>
      <c r="BJ23" s="285"/>
      <c r="BK23" s="279"/>
    </row>
    <row r="24" ht="15.75" customHeight="1">
      <c r="A24" s="279"/>
      <c r="B24" s="282"/>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row>
    <row r="25" ht="15.0" customHeight="1">
      <c r="A25" s="279"/>
      <c r="B25" s="295" t="s">
        <v>240</v>
      </c>
      <c r="C25" s="296"/>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row>
    <row r="26" ht="15.0" customHeight="1">
      <c r="A26" s="279"/>
      <c r="B26" s="282"/>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row>
    <row r="27" ht="15.0" customHeight="1">
      <c r="A27" s="279"/>
      <c r="B27" s="286"/>
      <c r="C27" s="297" t="s">
        <v>77</v>
      </c>
      <c r="D27" s="284"/>
      <c r="E27" s="284"/>
      <c r="F27" s="284"/>
      <c r="G27" s="284"/>
      <c r="H27" s="284"/>
      <c r="I27" s="284"/>
      <c r="J27" s="284"/>
      <c r="K27" s="284"/>
      <c r="L27" s="284"/>
      <c r="M27" s="284"/>
      <c r="N27" s="285"/>
      <c r="O27" s="297" t="s">
        <v>78</v>
      </c>
      <c r="P27" s="284"/>
      <c r="Q27" s="284"/>
      <c r="R27" s="284"/>
      <c r="S27" s="284"/>
      <c r="T27" s="284"/>
      <c r="U27" s="284"/>
      <c r="V27" s="284"/>
      <c r="W27" s="284"/>
      <c r="X27" s="284"/>
      <c r="Y27" s="284"/>
      <c r="Z27" s="285"/>
      <c r="AA27" s="297" t="s">
        <v>79</v>
      </c>
      <c r="AB27" s="284"/>
      <c r="AC27" s="284"/>
      <c r="AD27" s="284"/>
      <c r="AE27" s="284"/>
      <c r="AF27" s="284"/>
      <c r="AG27" s="284"/>
      <c r="AH27" s="284"/>
      <c r="AI27" s="284"/>
      <c r="AJ27" s="284"/>
      <c r="AK27" s="284"/>
      <c r="AL27" s="285"/>
      <c r="AM27" s="297" t="s">
        <v>80</v>
      </c>
      <c r="AN27" s="284"/>
      <c r="AO27" s="284"/>
      <c r="AP27" s="284"/>
      <c r="AQ27" s="284"/>
      <c r="AR27" s="284"/>
      <c r="AS27" s="284"/>
      <c r="AT27" s="284"/>
      <c r="AU27" s="284"/>
      <c r="AV27" s="284"/>
      <c r="AW27" s="284"/>
      <c r="AX27" s="285"/>
      <c r="AY27" s="297" t="s">
        <v>81</v>
      </c>
      <c r="AZ27" s="284"/>
      <c r="BA27" s="284"/>
      <c r="BB27" s="284"/>
      <c r="BC27" s="284"/>
      <c r="BD27" s="284"/>
      <c r="BE27" s="284"/>
      <c r="BF27" s="284"/>
      <c r="BG27" s="284"/>
      <c r="BH27" s="284"/>
      <c r="BI27" s="284"/>
      <c r="BJ27" s="285"/>
      <c r="BK27" s="279"/>
    </row>
    <row r="28" ht="15.0" customHeight="1">
      <c r="A28" s="279"/>
      <c r="B28" s="292" t="s">
        <v>228</v>
      </c>
      <c r="C28" s="298">
        <f>Config!$C$7</f>
        <v>45505</v>
      </c>
      <c r="D28" s="298">
        <f t="shared" ref="D28:BJ28" si="2">DATE(YEAR(C28),MONTH(C28)+1,DAY(C28))</f>
        <v>45536</v>
      </c>
      <c r="E28" s="298">
        <f t="shared" si="2"/>
        <v>45566</v>
      </c>
      <c r="F28" s="298">
        <f t="shared" si="2"/>
        <v>45597</v>
      </c>
      <c r="G28" s="298">
        <f t="shared" si="2"/>
        <v>45627</v>
      </c>
      <c r="H28" s="298">
        <f t="shared" si="2"/>
        <v>45658</v>
      </c>
      <c r="I28" s="298">
        <f t="shared" si="2"/>
        <v>45689</v>
      </c>
      <c r="J28" s="298">
        <f t="shared" si="2"/>
        <v>45717</v>
      </c>
      <c r="K28" s="298">
        <f t="shared" si="2"/>
        <v>45748</v>
      </c>
      <c r="L28" s="298">
        <f t="shared" si="2"/>
        <v>45778</v>
      </c>
      <c r="M28" s="298">
        <f t="shared" si="2"/>
        <v>45809</v>
      </c>
      <c r="N28" s="298">
        <f t="shared" si="2"/>
        <v>45839</v>
      </c>
      <c r="O28" s="298">
        <f t="shared" si="2"/>
        <v>45870</v>
      </c>
      <c r="P28" s="298">
        <f t="shared" si="2"/>
        <v>45901</v>
      </c>
      <c r="Q28" s="298">
        <f t="shared" si="2"/>
        <v>45931</v>
      </c>
      <c r="R28" s="298">
        <f t="shared" si="2"/>
        <v>45962</v>
      </c>
      <c r="S28" s="298">
        <f t="shared" si="2"/>
        <v>45992</v>
      </c>
      <c r="T28" s="298">
        <f t="shared" si="2"/>
        <v>46023</v>
      </c>
      <c r="U28" s="298">
        <f t="shared" si="2"/>
        <v>46054</v>
      </c>
      <c r="V28" s="298">
        <f t="shared" si="2"/>
        <v>46082</v>
      </c>
      <c r="W28" s="298">
        <f t="shared" si="2"/>
        <v>46113</v>
      </c>
      <c r="X28" s="298">
        <f t="shared" si="2"/>
        <v>46143</v>
      </c>
      <c r="Y28" s="298">
        <f t="shared" si="2"/>
        <v>46174</v>
      </c>
      <c r="Z28" s="298">
        <f t="shared" si="2"/>
        <v>46204</v>
      </c>
      <c r="AA28" s="298">
        <f t="shared" si="2"/>
        <v>46235</v>
      </c>
      <c r="AB28" s="298">
        <f t="shared" si="2"/>
        <v>46266</v>
      </c>
      <c r="AC28" s="298">
        <f t="shared" si="2"/>
        <v>46296</v>
      </c>
      <c r="AD28" s="298">
        <f t="shared" si="2"/>
        <v>46327</v>
      </c>
      <c r="AE28" s="298">
        <f t="shared" si="2"/>
        <v>46357</v>
      </c>
      <c r="AF28" s="298">
        <f t="shared" si="2"/>
        <v>46388</v>
      </c>
      <c r="AG28" s="298">
        <f t="shared" si="2"/>
        <v>46419</v>
      </c>
      <c r="AH28" s="298">
        <f t="shared" si="2"/>
        <v>46447</v>
      </c>
      <c r="AI28" s="298">
        <f t="shared" si="2"/>
        <v>46478</v>
      </c>
      <c r="AJ28" s="298">
        <f t="shared" si="2"/>
        <v>46508</v>
      </c>
      <c r="AK28" s="298">
        <f t="shared" si="2"/>
        <v>46539</v>
      </c>
      <c r="AL28" s="298">
        <f t="shared" si="2"/>
        <v>46569</v>
      </c>
      <c r="AM28" s="298">
        <f t="shared" si="2"/>
        <v>46600</v>
      </c>
      <c r="AN28" s="298">
        <f t="shared" si="2"/>
        <v>46631</v>
      </c>
      <c r="AO28" s="298">
        <f t="shared" si="2"/>
        <v>46661</v>
      </c>
      <c r="AP28" s="298">
        <f t="shared" si="2"/>
        <v>46692</v>
      </c>
      <c r="AQ28" s="298">
        <f t="shared" si="2"/>
        <v>46722</v>
      </c>
      <c r="AR28" s="298">
        <f t="shared" si="2"/>
        <v>46753</v>
      </c>
      <c r="AS28" s="298">
        <f t="shared" si="2"/>
        <v>46784</v>
      </c>
      <c r="AT28" s="298">
        <f t="shared" si="2"/>
        <v>46813</v>
      </c>
      <c r="AU28" s="298">
        <f t="shared" si="2"/>
        <v>46844</v>
      </c>
      <c r="AV28" s="298">
        <f t="shared" si="2"/>
        <v>46874</v>
      </c>
      <c r="AW28" s="298">
        <f t="shared" si="2"/>
        <v>46905</v>
      </c>
      <c r="AX28" s="298">
        <f t="shared" si="2"/>
        <v>46935</v>
      </c>
      <c r="AY28" s="298">
        <f t="shared" si="2"/>
        <v>46966</v>
      </c>
      <c r="AZ28" s="298">
        <f t="shared" si="2"/>
        <v>46997</v>
      </c>
      <c r="BA28" s="298">
        <f t="shared" si="2"/>
        <v>47027</v>
      </c>
      <c r="BB28" s="298">
        <f t="shared" si="2"/>
        <v>47058</v>
      </c>
      <c r="BC28" s="298">
        <f t="shared" si="2"/>
        <v>47088</v>
      </c>
      <c r="BD28" s="298">
        <f t="shared" si="2"/>
        <v>47119</v>
      </c>
      <c r="BE28" s="298">
        <f t="shared" si="2"/>
        <v>47150</v>
      </c>
      <c r="BF28" s="298">
        <f t="shared" si="2"/>
        <v>47178</v>
      </c>
      <c r="BG28" s="298">
        <f t="shared" si="2"/>
        <v>47209</v>
      </c>
      <c r="BH28" s="298">
        <f t="shared" si="2"/>
        <v>47239</v>
      </c>
      <c r="BI28" s="298">
        <f t="shared" si="2"/>
        <v>47270</v>
      </c>
      <c r="BJ28" s="298">
        <f t="shared" si="2"/>
        <v>47300</v>
      </c>
      <c r="BK28" s="279"/>
    </row>
    <row r="29" ht="15.0" customHeight="1">
      <c r="A29" s="279"/>
      <c r="B29" s="299" t="str">
        <f>Config!$B$14</f>
        <v> Abonnement Basique</v>
      </c>
      <c r="C29" s="293">
        <f>'Commandes - Calculs auto'!C29-'Commandes - Calculs auto'!C9</f>
        <v>0</v>
      </c>
      <c r="D29" s="293">
        <f>C29+'Commandes - Calculs auto'!D29-'Commandes - Calculs auto'!D9</f>
        <v>0</v>
      </c>
      <c r="E29" s="293">
        <f>D29+'Commandes - Calculs auto'!E29-'Commandes - Calculs auto'!E9</f>
        <v>0</v>
      </c>
      <c r="F29" s="293">
        <f>E29+'Commandes - Calculs auto'!F29-'Commandes - Calculs auto'!F9</f>
        <v>0</v>
      </c>
      <c r="G29" s="293">
        <f>F29+'Commandes - Calculs auto'!G29-'Commandes - Calculs auto'!G9</f>
        <v>0</v>
      </c>
      <c r="H29" s="293">
        <f>G29+'Commandes - Calculs auto'!H29-'Commandes - Calculs auto'!H9</f>
        <v>0</v>
      </c>
      <c r="I29" s="293">
        <f>H29+'Commandes - Calculs auto'!I29-'Commandes - Calculs auto'!I9</f>
        <v>0</v>
      </c>
      <c r="J29" s="293">
        <f>I29+'Commandes - Calculs auto'!J29-'Commandes - Calculs auto'!J9</f>
        <v>0</v>
      </c>
      <c r="K29" s="293">
        <f>J29+'Commandes - Calculs auto'!K29-'Commandes - Calculs auto'!K9</f>
        <v>0</v>
      </c>
      <c r="L29" s="293">
        <f>K29+'Commandes - Calculs auto'!L29-'Commandes - Calculs auto'!L9</f>
        <v>0</v>
      </c>
      <c r="M29" s="293">
        <f>L29+'Commandes - Calculs auto'!M29-'Commandes - Calculs auto'!M9</f>
        <v>0</v>
      </c>
      <c r="N29" s="293">
        <f>M29+'Commandes - Calculs auto'!N29-'Commandes - Calculs auto'!N9</f>
        <v>0</v>
      </c>
      <c r="O29" s="293">
        <f>N29+'Commandes - Calculs auto'!O29-'Commandes - Calculs auto'!O9</f>
        <v>0</v>
      </c>
      <c r="P29" s="293">
        <f>O29+'Commandes - Calculs auto'!P29-'Commandes - Calculs auto'!P9</f>
        <v>0</v>
      </c>
      <c r="Q29" s="293">
        <f>P29+'Commandes - Calculs auto'!Q29-'Commandes - Calculs auto'!Q9</f>
        <v>0</v>
      </c>
      <c r="R29" s="293">
        <f>Q29+'Commandes - Calculs auto'!R29-'Commandes - Calculs auto'!R9</f>
        <v>0</v>
      </c>
      <c r="S29" s="293">
        <f>R29+'Commandes - Calculs auto'!S29-'Commandes - Calculs auto'!S9</f>
        <v>0</v>
      </c>
      <c r="T29" s="293">
        <f>S29+'Commandes - Calculs auto'!T29-'Commandes - Calculs auto'!T9</f>
        <v>0</v>
      </c>
      <c r="U29" s="293">
        <f>T29+'Commandes - Calculs auto'!U29-'Commandes - Calculs auto'!U9</f>
        <v>0</v>
      </c>
      <c r="V29" s="293">
        <f>U29+'Commandes - Calculs auto'!V29-'Commandes - Calculs auto'!V9</f>
        <v>0</v>
      </c>
      <c r="W29" s="293">
        <f>V29+'Commandes - Calculs auto'!W29-'Commandes - Calculs auto'!W9</f>
        <v>0</v>
      </c>
      <c r="X29" s="293">
        <f>W29+'Commandes - Calculs auto'!X29-'Commandes - Calculs auto'!X9</f>
        <v>0</v>
      </c>
      <c r="Y29" s="293">
        <f>X29+'Commandes - Calculs auto'!Y29-'Commandes - Calculs auto'!Y9</f>
        <v>0</v>
      </c>
      <c r="Z29" s="293">
        <f>Y29+'Commandes - Calculs auto'!Z29-'Commandes - Calculs auto'!Z9</f>
        <v>0</v>
      </c>
      <c r="AA29" s="293">
        <f>Z29+'Commandes - Calculs auto'!AA29-'Commandes - Calculs auto'!AA9</f>
        <v>0</v>
      </c>
      <c r="AB29" s="293">
        <f>AA29+'Commandes - Calculs auto'!AB29-'Commandes - Calculs auto'!AB9</f>
        <v>0</v>
      </c>
      <c r="AC29" s="293">
        <f>AB29+'Commandes - Calculs auto'!AC29-'Commandes - Calculs auto'!AC9</f>
        <v>0</v>
      </c>
      <c r="AD29" s="293">
        <f>AC29+'Commandes - Calculs auto'!AD29-'Commandes - Calculs auto'!AD9</f>
        <v>0</v>
      </c>
      <c r="AE29" s="293">
        <f>AD29+'Commandes - Calculs auto'!AE29-'Commandes - Calculs auto'!AE9</f>
        <v>0</v>
      </c>
      <c r="AF29" s="293">
        <f>AE29+'Commandes - Calculs auto'!AF29-'Commandes - Calculs auto'!AF9</f>
        <v>0</v>
      </c>
      <c r="AG29" s="293">
        <f>AF29+'Commandes - Calculs auto'!AG29-'Commandes - Calculs auto'!AG9</f>
        <v>0</v>
      </c>
      <c r="AH29" s="293">
        <f>AG29+'Commandes - Calculs auto'!AH29-'Commandes - Calculs auto'!AH9</f>
        <v>0</v>
      </c>
      <c r="AI29" s="293">
        <f>AH29+'Commandes - Calculs auto'!AI29-'Commandes - Calculs auto'!AI9</f>
        <v>0</v>
      </c>
      <c r="AJ29" s="293">
        <f>AI29+'Commandes - Calculs auto'!AJ29-'Commandes - Calculs auto'!AJ9</f>
        <v>0</v>
      </c>
      <c r="AK29" s="293">
        <f>AJ29+'Commandes - Calculs auto'!AK29-'Commandes - Calculs auto'!AK9</f>
        <v>0</v>
      </c>
      <c r="AL29" s="293">
        <f>AK29+'Commandes - Calculs auto'!AL29-'Commandes - Calculs auto'!AL9</f>
        <v>0</v>
      </c>
      <c r="AM29" s="293">
        <f>AL29+'Commandes - Calculs auto'!AM29-'Commandes - Calculs auto'!AM9</f>
        <v>0</v>
      </c>
      <c r="AN29" s="293">
        <f>AM29+'Commandes - Calculs auto'!AN29-'Commandes - Calculs auto'!AN9</f>
        <v>0</v>
      </c>
      <c r="AO29" s="293">
        <f>AN29+'Commandes - Calculs auto'!AO29-'Commandes - Calculs auto'!AO9</f>
        <v>0</v>
      </c>
      <c r="AP29" s="293">
        <f>AO29+'Commandes - Calculs auto'!AP29-'Commandes - Calculs auto'!AP9</f>
        <v>0</v>
      </c>
      <c r="AQ29" s="293">
        <f>AP29+'Commandes - Calculs auto'!AQ29-'Commandes - Calculs auto'!AQ9</f>
        <v>0</v>
      </c>
      <c r="AR29" s="293">
        <f>AQ29+'Commandes - Calculs auto'!AR29-'Commandes - Calculs auto'!AR9</f>
        <v>0</v>
      </c>
      <c r="AS29" s="293">
        <f>AR29+'Commandes - Calculs auto'!AS29-'Commandes - Calculs auto'!AS9</f>
        <v>0</v>
      </c>
      <c r="AT29" s="293">
        <f>AS29+'Commandes - Calculs auto'!AT29-'Commandes - Calculs auto'!AT9</f>
        <v>0</v>
      </c>
      <c r="AU29" s="293">
        <f>AT29+'Commandes - Calculs auto'!AU29-'Commandes - Calculs auto'!AU9</f>
        <v>0</v>
      </c>
      <c r="AV29" s="293">
        <f>AU29+'Commandes - Calculs auto'!AV29-'Commandes - Calculs auto'!AV9</f>
        <v>0</v>
      </c>
      <c r="AW29" s="293">
        <f>AV29+'Commandes - Calculs auto'!AW29-'Commandes - Calculs auto'!AW9</f>
        <v>0</v>
      </c>
      <c r="AX29" s="293">
        <f>AW29+'Commandes - Calculs auto'!AX29-'Commandes - Calculs auto'!AX9</f>
        <v>0</v>
      </c>
      <c r="AY29" s="293">
        <f>AX29+'Commandes - Calculs auto'!AY29-'Commandes - Calculs auto'!AY9</f>
        <v>0</v>
      </c>
      <c r="AZ29" s="293">
        <f>AY29+'Commandes - Calculs auto'!AZ29-'Commandes - Calculs auto'!AZ9</f>
        <v>0</v>
      </c>
      <c r="BA29" s="293">
        <f>AZ29+'Commandes - Calculs auto'!BA29-'Commandes - Calculs auto'!BA9</f>
        <v>0</v>
      </c>
      <c r="BB29" s="293">
        <f>BA29+'Commandes - Calculs auto'!BB29-'Commandes - Calculs auto'!BB9</f>
        <v>0</v>
      </c>
      <c r="BC29" s="293">
        <f>BB29+'Commandes - Calculs auto'!BC29-'Commandes - Calculs auto'!BC9</f>
        <v>0</v>
      </c>
      <c r="BD29" s="293">
        <f>BC29+'Commandes - Calculs auto'!BD29-'Commandes - Calculs auto'!BD9</f>
        <v>0</v>
      </c>
      <c r="BE29" s="293">
        <f>BD29+'Commandes - Calculs auto'!BE29-'Commandes - Calculs auto'!BE9</f>
        <v>0</v>
      </c>
      <c r="BF29" s="293">
        <f>BE29+'Commandes - Calculs auto'!BF29-'Commandes - Calculs auto'!BF9</f>
        <v>0</v>
      </c>
      <c r="BG29" s="293">
        <f>BF29+'Commandes - Calculs auto'!BG29-'Commandes - Calculs auto'!BG9</f>
        <v>0</v>
      </c>
      <c r="BH29" s="293">
        <f>BG29+'Commandes - Calculs auto'!BH29-'Commandes - Calculs auto'!BH9</f>
        <v>0</v>
      </c>
      <c r="BI29" s="293">
        <f>BH29+'Commandes - Calculs auto'!BI29-'Commandes - Calculs auto'!BI9</f>
        <v>0</v>
      </c>
      <c r="BJ29" s="293">
        <f>BI29+'Commandes - Calculs auto'!BJ29-'Commandes - Calculs auto'!BJ9</f>
        <v>0</v>
      </c>
      <c r="BK29" s="279"/>
    </row>
    <row r="30" ht="15.0" customHeight="1">
      <c r="A30" s="279"/>
      <c r="B30" s="299" t="str">
        <f>Config!$B$15</f>
        <v>Abonnement Premium</v>
      </c>
      <c r="C30" s="293">
        <f>'Commandes - Calculs auto'!C30-'Commandes - Calculs auto'!C10</f>
        <v>0</v>
      </c>
      <c r="D30" s="293">
        <f>C30+'Commandes - Calculs auto'!D30-'Commandes - Calculs auto'!D10</f>
        <v>0</v>
      </c>
      <c r="E30" s="293">
        <f>D30+'Commandes - Calculs auto'!E30-'Commandes - Calculs auto'!E10</f>
        <v>0</v>
      </c>
      <c r="F30" s="293">
        <f>E30+'Commandes - Calculs auto'!F30-'Commandes - Calculs auto'!F10</f>
        <v>0</v>
      </c>
      <c r="G30" s="293">
        <f>F30+'Commandes - Calculs auto'!G30-'Commandes - Calculs auto'!G10</f>
        <v>0</v>
      </c>
      <c r="H30" s="293">
        <f>G30+'Commandes - Calculs auto'!H30-'Commandes - Calculs auto'!H10</f>
        <v>0</v>
      </c>
      <c r="I30" s="293">
        <f>H30+'Commandes - Calculs auto'!I30-'Commandes - Calculs auto'!I10</f>
        <v>0</v>
      </c>
      <c r="J30" s="293">
        <f>I30+'Commandes - Calculs auto'!J30-'Commandes - Calculs auto'!J10</f>
        <v>0</v>
      </c>
      <c r="K30" s="293">
        <f>J30+'Commandes - Calculs auto'!K30-'Commandes - Calculs auto'!K10</f>
        <v>0</v>
      </c>
      <c r="L30" s="293">
        <f>K30+'Commandes - Calculs auto'!L30-'Commandes - Calculs auto'!L10</f>
        <v>0</v>
      </c>
      <c r="M30" s="293">
        <f>L30+'Commandes - Calculs auto'!M30-'Commandes - Calculs auto'!M10</f>
        <v>0</v>
      </c>
      <c r="N30" s="293">
        <f>M30+'Commandes - Calculs auto'!N30-'Commandes - Calculs auto'!N10</f>
        <v>0</v>
      </c>
      <c r="O30" s="293">
        <f>N30+'Commandes - Calculs auto'!O30-'Commandes - Calculs auto'!O10</f>
        <v>0</v>
      </c>
      <c r="P30" s="293">
        <f>O30+'Commandes - Calculs auto'!P30-'Commandes - Calculs auto'!P10</f>
        <v>0</v>
      </c>
      <c r="Q30" s="293">
        <f>P30+'Commandes - Calculs auto'!Q30-'Commandes - Calculs auto'!Q10</f>
        <v>0</v>
      </c>
      <c r="R30" s="293">
        <f>Q30+'Commandes - Calculs auto'!R30-'Commandes - Calculs auto'!R10</f>
        <v>0</v>
      </c>
      <c r="S30" s="293">
        <f>R30+'Commandes - Calculs auto'!S30-'Commandes - Calculs auto'!S10</f>
        <v>0</v>
      </c>
      <c r="T30" s="293">
        <f>S30+'Commandes - Calculs auto'!T30-'Commandes - Calculs auto'!T10</f>
        <v>0</v>
      </c>
      <c r="U30" s="293">
        <f>T30+'Commandes - Calculs auto'!U30-'Commandes - Calculs auto'!U10</f>
        <v>0</v>
      </c>
      <c r="V30" s="293">
        <f>U30+'Commandes - Calculs auto'!V30-'Commandes - Calculs auto'!V10</f>
        <v>0</v>
      </c>
      <c r="W30" s="293">
        <f>V30+'Commandes - Calculs auto'!W30-'Commandes - Calculs auto'!W10</f>
        <v>0</v>
      </c>
      <c r="X30" s="293">
        <f>W30+'Commandes - Calculs auto'!X30-'Commandes - Calculs auto'!X10</f>
        <v>0</v>
      </c>
      <c r="Y30" s="293">
        <f>X30+'Commandes - Calculs auto'!Y30-'Commandes - Calculs auto'!Y10</f>
        <v>0</v>
      </c>
      <c r="Z30" s="293">
        <f>Y30+'Commandes - Calculs auto'!Z30-'Commandes - Calculs auto'!Z10</f>
        <v>0</v>
      </c>
      <c r="AA30" s="293">
        <f>Z30+'Commandes - Calculs auto'!AA30-'Commandes - Calculs auto'!AA10</f>
        <v>0</v>
      </c>
      <c r="AB30" s="293">
        <f>AA30+'Commandes - Calculs auto'!AB30-'Commandes - Calculs auto'!AB10</f>
        <v>0</v>
      </c>
      <c r="AC30" s="293">
        <f>AB30+'Commandes - Calculs auto'!AC30-'Commandes - Calculs auto'!AC10</f>
        <v>0</v>
      </c>
      <c r="AD30" s="293">
        <f>AC30+'Commandes - Calculs auto'!AD30-'Commandes - Calculs auto'!AD10</f>
        <v>0</v>
      </c>
      <c r="AE30" s="293">
        <f>AD30+'Commandes - Calculs auto'!AE30-'Commandes - Calculs auto'!AE10</f>
        <v>0</v>
      </c>
      <c r="AF30" s="293">
        <f>AE30+'Commandes - Calculs auto'!AF30-'Commandes - Calculs auto'!AF10</f>
        <v>0</v>
      </c>
      <c r="AG30" s="293">
        <f>AF30+'Commandes - Calculs auto'!AG30-'Commandes - Calculs auto'!AG10</f>
        <v>0</v>
      </c>
      <c r="AH30" s="293">
        <f>AG30+'Commandes - Calculs auto'!AH30-'Commandes - Calculs auto'!AH10</f>
        <v>0</v>
      </c>
      <c r="AI30" s="293">
        <f>AH30+'Commandes - Calculs auto'!AI30-'Commandes - Calculs auto'!AI10</f>
        <v>0</v>
      </c>
      <c r="AJ30" s="293">
        <f>AI30+'Commandes - Calculs auto'!AJ30-'Commandes - Calculs auto'!AJ10</f>
        <v>0</v>
      </c>
      <c r="AK30" s="293">
        <f>AJ30+'Commandes - Calculs auto'!AK30-'Commandes - Calculs auto'!AK10</f>
        <v>0</v>
      </c>
      <c r="AL30" s="293">
        <f>AK30+'Commandes - Calculs auto'!AL30-'Commandes - Calculs auto'!AL10</f>
        <v>0</v>
      </c>
      <c r="AM30" s="293">
        <f>AL30+'Commandes - Calculs auto'!AM30-'Commandes - Calculs auto'!AM10</f>
        <v>0</v>
      </c>
      <c r="AN30" s="293">
        <f>AM30+'Commandes - Calculs auto'!AN30-'Commandes - Calculs auto'!AN10</f>
        <v>0</v>
      </c>
      <c r="AO30" s="293">
        <f>AN30+'Commandes - Calculs auto'!AO30-'Commandes - Calculs auto'!AO10</f>
        <v>0</v>
      </c>
      <c r="AP30" s="293">
        <f>AO30+'Commandes - Calculs auto'!AP30-'Commandes - Calculs auto'!AP10</f>
        <v>0</v>
      </c>
      <c r="AQ30" s="293">
        <f>AP30+'Commandes - Calculs auto'!AQ30-'Commandes - Calculs auto'!AQ10</f>
        <v>0</v>
      </c>
      <c r="AR30" s="293">
        <f>AQ30+'Commandes - Calculs auto'!AR30-'Commandes - Calculs auto'!AR10</f>
        <v>0</v>
      </c>
      <c r="AS30" s="293">
        <f>AR30+'Commandes - Calculs auto'!AS30-'Commandes - Calculs auto'!AS10</f>
        <v>0</v>
      </c>
      <c r="AT30" s="293">
        <f>AS30+'Commandes - Calculs auto'!AT30-'Commandes - Calculs auto'!AT10</f>
        <v>0</v>
      </c>
      <c r="AU30" s="293">
        <f>AT30+'Commandes - Calculs auto'!AU30-'Commandes - Calculs auto'!AU10</f>
        <v>0</v>
      </c>
      <c r="AV30" s="293">
        <f>AU30+'Commandes - Calculs auto'!AV30-'Commandes - Calculs auto'!AV10</f>
        <v>0</v>
      </c>
      <c r="AW30" s="293">
        <f>AV30+'Commandes - Calculs auto'!AW30-'Commandes - Calculs auto'!AW10</f>
        <v>0</v>
      </c>
      <c r="AX30" s="293">
        <f>AW30+'Commandes - Calculs auto'!AX30-'Commandes - Calculs auto'!AX10</f>
        <v>0</v>
      </c>
      <c r="AY30" s="293">
        <f>AX30+'Commandes - Calculs auto'!AY30-'Commandes - Calculs auto'!AY10</f>
        <v>0</v>
      </c>
      <c r="AZ30" s="293">
        <f>AY30+'Commandes - Calculs auto'!AZ30-'Commandes - Calculs auto'!AZ10</f>
        <v>0</v>
      </c>
      <c r="BA30" s="293">
        <f>AZ30+'Commandes - Calculs auto'!BA30-'Commandes - Calculs auto'!BA10</f>
        <v>0</v>
      </c>
      <c r="BB30" s="293">
        <f>BA30+'Commandes - Calculs auto'!BB30-'Commandes - Calculs auto'!BB10</f>
        <v>0</v>
      </c>
      <c r="BC30" s="293">
        <f>BB30+'Commandes - Calculs auto'!BC30-'Commandes - Calculs auto'!BC10</f>
        <v>0</v>
      </c>
      <c r="BD30" s="293">
        <f>BC30+'Commandes - Calculs auto'!BD30-'Commandes - Calculs auto'!BD10</f>
        <v>0</v>
      </c>
      <c r="BE30" s="293">
        <f>BD30+'Commandes - Calculs auto'!BE30-'Commandes - Calculs auto'!BE10</f>
        <v>0</v>
      </c>
      <c r="BF30" s="293">
        <f>BE30+'Commandes - Calculs auto'!BF30-'Commandes - Calculs auto'!BF10</f>
        <v>0</v>
      </c>
      <c r="BG30" s="293">
        <f>BF30+'Commandes - Calculs auto'!BG30-'Commandes - Calculs auto'!BG10</f>
        <v>0</v>
      </c>
      <c r="BH30" s="293">
        <f>BG30+'Commandes - Calculs auto'!BH30-'Commandes - Calculs auto'!BH10</f>
        <v>0</v>
      </c>
      <c r="BI30" s="293">
        <f>BH30+'Commandes - Calculs auto'!BI30-'Commandes - Calculs auto'!BI10</f>
        <v>0</v>
      </c>
      <c r="BJ30" s="293">
        <f>BI30+'Commandes - Calculs auto'!BJ30-'Commandes - Calculs auto'!BJ10</f>
        <v>0</v>
      </c>
      <c r="BK30" s="279"/>
    </row>
    <row r="31" ht="15.0" customHeight="1">
      <c r="A31" s="279"/>
      <c r="B31" s="299" t="str">
        <f>Config!$B$16</f>
        <v>Conseil Personnalisé</v>
      </c>
      <c r="C31" s="293">
        <f>'Commandes - Calculs auto'!C31-'Commandes - Calculs auto'!C11</f>
        <v>0</v>
      </c>
      <c r="D31" s="293">
        <f>C31+'Commandes - Calculs auto'!D31-'Commandes - Calculs auto'!D11</f>
        <v>0</v>
      </c>
      <c r="E31" s="293">
        <f>D31+'Commandes - Calculs auto'!E31-'Commandes - Calculs auto'!E11</f>
        <v>0</v>
      </c>
      <c r="F31" s="293">
        <f>E31+'Commandes - Calculs auto'!F31-'Commandes - Calculs auto'!F11</f>
        <v>0</v>
      </c>
      <c r="G31" s="293">
        <f>F31+'Commandes - Calculs auto'!G31-'Commandes - Calculs auto'!G11</f>
        <v>0</v>
      </c>
      <c r="H31" s="293">
        <f>G31+'Commandes - Calculs auto'!H31-'Commandes - Calculs auto'!H11</f>
        <v>0</v>
      </c>
      <c r="I31" s="293">
        <f>H31+'Commandes - Calculs auto'!I31-'Commandes - Calculs auto'!I11</f>
        <v>0</v>
      </c>
      <c r="J31" s="293">
        <f>I31+'Commandes - Calculs auto'!J31-'Commandes - Calculs auto'!J11</f>
        <v>0</v>
      </c>
      <c r="K31" s="293">
        <f>J31+'Commandes - Calculs auto'!K31-'Commandes - Calculs auto'!K11</f>
        <v>0</v>
      </c>
      <c r="L31" s="293">
        <f>K31+'Commandes - Calculs auto'!L31-'Commandes - Calculs auto'!L11</f>
        <v>0</v>
      </c>
      <c r="M31" s="293">
        <f>L31+'Commandes - Calculs auto'!M31-'Commandes - Calculs auto'!M11</f>
        <v>0</v>
      </c>
      <c r="N31" s="293">
        <f>M31+'Commandes - Calculs auto'!N31-'Commandes - Calculs auto'!N11</f>
        <v>0</v>
      </c>
      <c r="O31" s="293">
        <f>N31+'Commandes - Calculs auto'!O31-'Commandes - Calculs auto'!O11</f>
        <v>0</v>
      </c>
      <c r="P31" s="293">
        <f>O31+'Commandes - Calculs auto'!P31-'Commandes - Calculs auto'!P11</f>
        <v>0</v>
      </c>
      <c r="Q31" s="293">
        <f>P31+'Commandes - Calculs auto'!Q31-'Commandes - Calculs auto'!Q11</f>
        <v>0</v>
      </c>
      <c r="R31" s="293">
        <f>Q31+'Commandes - Calculs auto'!R31-'Commandes - Calculs auto'!R11</f>
        <v>0</v>
      </c>
      <c r="S31" s="293">
        <f>R31+'Commandes - Calculs auto'!S31-'Commandes - Calculs auto'!S11</f>
        <v>0</v>
      </c>
      <c r="T31" s="293">
        <f>S31+'Commandes - Calculs auto'!T31-'Commandes - Calculs auto'!T11</f>
        <v>0</v>
      </c>
      <c r="U31" s="293">
        <f>T31+'Commandes - Calculs auto'!U31-'Commandes - Calculs auto'!U11</f>
        <v>0</v>
      </c>
      <c r="V31" s="293">
        <f>U31+'Commandes - Calculs auto'!V31-'Commandes - Calculs auto'!V11</f>
        <v>0</v>
      </c>
      <c r="W31" s="293">
        <f>V31+'Commandes - Calculs auto'!W31-'Commandes - Calculs auto'!W11</f>
        <v>0</v>
      </c>
      <c r="X31" s="293">
        <f>W31+'Commandes - Calculs auto'!X31-'Commandes - Calculs auto'!X11</f>
        <v>0</v>
      </c>
      <c r="Y31" s="293">
        <f>X31+'Commandes - Calculs auto'!Y31-'Commandes - Calculs auto'!Y11</f>
        <v>0</v>
      </c>
      <c r="Z31" s="293">
        <f>Y31+'Commandes - Calculs auto'!Z31-'Commandes - Calculs auto'!Z11</f>
        <v>0</v>
      </c>
      <c r="AA31" s="293">
        <f>Z31+'Commandes - Calculs auto'!AA31-'Commandes - Calculs auto'!AA11</f>
        <v>0</v>
      </c>
      <c r="AB31" s="293">
        <f>AA31+'Commandes - Calculs auto'!AB31-'Commandes - Calculs auto'!AB11</f>
        <v>0</v>
      </c>
      <c r="AC31" s="293">
        <f>AB31+'Commandes - Calculs auto'!AC31-'Commandes - Calculs auto'!AC11</f>
        <v>0</v>
      </c>
      <c r="AD31" s="293">
        <f>AC31+'Commandes - Calculs auto'!AD31-'Commandes - Calculs auto'!AD11</f>
        <v>0</v>
      </c>
      <c r="AE31" s="293">
        <f>AD31+'Commandes - Calculs auto'!AE31-'Commandes - Calculs auto'!AE11</f>
        <v>0</v>
      </c>
      <c r="AF31" s="293">
        <f>AE31+'Commandes - Calculs auto'!AF31-'Commandes - Calculs auto'!AF11</f>
        <v>0</v>
      </c>
      <c r="AG31" s="293">
        <f>AF31+'Commandes - Calculs auto'!AG31-'Commandes - Calculs auto'!AG11</f>
        <v>0</v>
      </c>
      <c r="AH31" s="293">
        <f>AG31+'Commandes - Calculs auto'!AH31-'Commandes - Calculs auto'!AH11</f>
        <v>0</v>
      </c>
      <c r="AI31" s="293">
        <f>AH31+'Commandes - Calculs auto'!AI31-'Commandes - Calculs auto'!AI11</f>
        <v>0</v>
      </c>
      <c r="AJ31" s="293">
        <f>AI31+'Commandes - Calculs auto'!AJ31-'Commandes - Calculs auto'!AJ11</f>
        <v>0</v>
      </c>
      <c r="AK31" s="293">
        <f>AJ31+'Commandes - Calculs auto'!AK31-'Commandes - Calculs auto'!AK11</f>
        <v>0</v>
      </c>
      <c r="AL31" s="293">
        <f>AK31+'Commandes - Calculs auto'!AL31-'Commandes - Calculs auto'!AL11</f>
        <v>0</v>
      </c>
      <c r="AM31" s="293">
        <f>AL31+'Commandes - Calculs auto'!AM31-'Commandes - Calculs auto'!AM11</f>
        <v>0</v>
      </c>
      <c r="AN31" s="293">
        <f>AM31+'Commandes - Calculs auto'!AN31-'Commandes - Calculs auto'!AN11</f>
        <v>0</v>
      </c>
      <c r="AO31" s="293">
        <f>AN31+'Commandes - Calculs auto'!AO31-'Commandes - Calculs auto'!AO11</f>
        <v>0</v>
      </c>
      <c r="AP31" s="293">
        <f>AO31+'Commandes - Calculs auto'!AP31-'Commandes - Calculs auto'!AP11</f>
        <v>0</v>
      </c>
      <c r="AQ31" s="293">
        <f>AP31+'Commandes - Calculs auto'!AQ31-'Commandes - Calculs auto'!AQ11</f>
        <v>0</v>
      </c>
      <c r="AR31" s="293">
        <f>AQ31+'Commandes - Calculs auto'!AR31-'Commandes - Calculs auto'!AR11</f>
        <v>0</v>
      </c>
      <c r="AS31" s="293">
        <f>AR31+'Commandes - Calculs auto'!AS31-'Commandes - Calculs auto'!AS11</f>
        <v>0</v>
      </c>
      <c r="AT31" s="293">
        <f>AS31+'Commandes - Calculs auto'!AT31-'Commandes - Calculs auto'!AT11</f>
        <v>0</v>
      </c>
      <c r="AU31" s="293">
        <f>AT31+'Commandes - Calculs auto'!AU31-'Commandes - Calculs auto'!AU11</f>
        <v>0</v>
      </c>
      <c r="AV31" s="293">
        <f>AU31+'Commandes - Calculs auto'!AV31-'Commandes - Calculs auto'!AV11</f>
        <v>0</v>
      </c>
      <c r="AW31" s="293">
        <f>AV31+'Commandes - Calculs auto'!AW31-'Commandes - Calculs auto'!AW11</f>
        <v>0</v>
      </c>
      <c r="AX31" s="293">
        <f>AW31+'Commandes - Calculs auto'!AX31-'Commandes - Calculs auto'!AX11</f>
        <v>0</v>
      </c>
      <c r="AY31" s="293">
        <f>AX31+'Commandes - Calculs auto'!AY31-'Commandes - Calculs auto'!AY11</f>
        <v>0</v>
      </c>
      <c r="AZ31" s="293">
        <f>AY31+'Commandes - Calculs auto'!AZ31-'Commandes - Calculs auto'!AZ11</f>
        <v>0</v>
      </c>
      <c r="BA31" s="293">
        <f>AZ31+'Commandes - Calculs auto'!BA31-'Commandes - Calculs auto'!BA11</f>
        <v>0</v>
      </c>
      <c r="BB31" s="293">
        <f>BA31+'Commandes - Calculs auto'!BB31-'Commandes - Calculs auto'!BB11</f>
        <v>0</v>
      </c>
      <c r="BC31" s="293">
        <f>BB31+'Commandes - Calculs auto'!BC31-'Commandes - Calculs auto'!BC11</f>
        <v>0</v>
      </c>
      <c r="BD31" s="293">
        <f>BC31+'Commandes - Calculs auto'!BD31-'Commandes - Calculs auto'!BD11</f>
        <v>0</v>
      </c>
      <c r="BE31" s="293">
        <f>BD31+'Commandes - Calculs auto'!BE31-'Commandes - Calculs auto'!BE11</f>
        <v>0</v>
      </c>
      <c r="BF31" s="293">
        <f>BE31+'Commandes - Calculs auto'!BF31-'Commandes - Calculs auto'!BF11</f>
        <v>0</v>
      </c>
      <c r="BG31" s="293">
        <f>BF31+'Commandes - Calculs auto'!BG31-'Commandes - Calculs auto'!BG11</f>
        <v>0</v>
      </c>
      <c r="BH31" s="293">
        <f>BG31+'Commandes - Calculs auto'!BH31-'Commandes - Calculs auto'!BH11</f>
        <v>0</v>
      </c>
      <c r="BI31" s="293">
        <f>BH31+'Commandes - Calculs auto'!BI31-'Commandes - Calculs auto'!BI11</f>
        <v>0</v>
      </c>
      <c r="BJ31" s="293">
        <f>BI31+'Commandes - Calculs auto'!BJ31-'Commandes - Calculs auto'!BJ11</f>
        <v>0</v>
      </c>
      <c r="BK31" s="279"/>
    </row>
    <row r="32" ht="15.0" customHeight="1">
      <c r="A32" s="279"/>
      <c r="B32" s="299" t="str">
        <f>Config!$B$17</f>
        <v>Plateforme de Marché en Ligne</v>
      </c>
      <c r="C32" s="293">
        <f>'Commandes - Calculs auto'!C32-'Commandes - Calculs auto'!C12</f>
        <v>0</v>
      </c>
      <c r="D32" s="293">
        <f>C32+'Commandes - Calculs auto'!D32-'Commandes - Calculs auto'!D12</f>
        <v>0</v>
      </c>
      <c r="E32" s="293">
        <f>D32+'Commandes - Calculs auto'!E32-'Commandes - Calculs auto'!E12</f>
        <v>0</v>
      </c>
      <c r="F32" s="293">
        <f>E32+'Commandes - Calculs auto'!F32-'Commandes - Calculs auto'!F12</f>
        <v>0</v>
      </c>
      <c r="G32" s="293">
        <f>F32+'Commandes - Calculs auto'!G32-'Commandes - Calculs auto'!G12</f>
        <v>0</v>
      </c>
      <c r="H32" s="293">
        <f>G32+'Commandes - Calculs auto'!H32-'Commandes - Calculs auto'!H12</f>
        <v>0</v>
      </c>
      <c r="I32" s="293">
        <f>H32+'Commandes - Calculs auto'!I32-'Commandes - Calculs auto'!I12</f>
        <v>0</v>
      </c>
      <c r="J32" s="293">
        <f>I32+'Commandes - Calculs auto'!J32-'Commandes - Calculs auto'!J12</f>
        <v>0</v>
      </c>
      <c r="K32" s="293">
        <f>J32+'Commandes - Calculs auto'!K32-'Commandes - Calculs auto'!K12</f>
        <v>0</v>
      </c>
      <c r="L32" s="293">
        <f>K32+'Commandes - Calculs auto'!L32-'Commandes - Calculs auto'!L12</f>
        <v>0</v>
      </c>
      <c r="M32" s="293">
        <f>L32+'Commandes - Calculs auto'!M32-'Commandes - Calculs auto'!M12</f>
        <v>0</v>
      </c>
      <c r="N32" s="293">
        <f>M32+'Commandes - Calculs auto'!N32-'Commandes - Calculs auto'!N12</f>
        <v>0</v>
      </c>
      <c r="O32" s="293">
        <f>N32+'Commandes - Calculs auto'!O32-'Commandes - Calculs auto'!O12</f>
        <v>0</v>
      </c>
      <c r="P32" s="293">
        <f>O32+'Commandes - Calculs auto'!P32-'Commandes - Calculs auto'!P12</f>
        <v>0</v>
      </c>
      <c r="Q32" s="293">
        <f>P32+'Commandes - Calculs auto'!Q32-'Commandes - Calculs auto'!Q12</f>
        <v>0</v>
      </c>
      <c r="R32" s="293">
        <f>Q32+'Commandes - Calculs auto'!R32-'Commandes - Calculs auto'!R12</f>
        <v>0</v>
      </c>
      <c r="S32" s="293">
        <f>R32+'Commandes - Calculs auto'!S32-'Commandes - Calculs auto'!S12</f>
        <v>0</v>
      </c>
      <c r="T32" s="293">
        <f>S32+'Commandes - Calculs auto'!T32-'Commandes - Calculs auto'!T12</f>
        <v>0</v>
      </c>
      <c r="U32" s="293">
        <f>T32+'Commandes - Calculs auto'!U32-'Commandes - Calculs auto'!U12</f>
        <v>0</v>
      </c>
      <c r="V32" s="293">
        <f>U32+'Commandes - Calculs auto'!V32-'Commandes - Calculs auto'!V12</f>
        <v>0</v>
      </c>
      <c r="W32" s="293">
        <f>V32+'Commandes - Calculs auto'!W32-'Commandes - Calculs auto'!W12</f>
        <v>0</v>
      </c>
      <c r="X32" s="293">
        <f>W32+'Commandes - Calculs auto'!X32-'Commandes - Calculs auto'!X12</f>
        <v>0</v>
      </c>
      <c r="Y32" s="293">
        <f>X32+'Commandes - Calculs auto'!Y32-'Commandes - Calculs auto'!Y12</f>
        <v>0</v>
      </c>
      <c r="Z32" s="293">
        <f>Y32+'Commandes - Calculs auto'!Z32-'Commandes - Calculs auto'!Z12</f>
        <v>0</v>
      </c>
      <c r="AA32" s="293">
        <f>Z32+'Commandes - Calculs auto'!AA32-'Commandes - Calculs auto'!AA12</f>
        <v>0</v>
      </c>
      <c r="AB32" s="293">
        <f>AA32+'Commandes - Calculs auto'!AB32-'Commandes - Calculs auto'!AB12</f>
        <v>0</v>
      </c>
      <c r="AC32" s="293">
        <f>AB32+'Commandes - Calculs auto'!AC32-'Commandes - Calculs auto'!AC12</f>
        <v>0</v>
      </c>
      <c r="AD32" s="293">
        <f>AC32+'Commandes - Calculs auto'!AD32-'Commandes - Calculs auto'!AD12</f>
        <v>0</v>
      </c>
      <c r="AE32" s="293">
        <f>AD32+'Commandes - Calculs auto'!AE32-'Commandes - Calculs auto'!AE12</f>
        <v>0</v>
      </c>
      <c r="AF32" s="293">
        <f>AE32+'Commandes - Calculs auto'!AF32-'Commandes - Calculs auto'!AF12</f>
        <v>0</v>
      </c>
      <c r="AG32" s="293">
        <f>AF32+'Commandes - Calculs auto'!AG32-'Commandes - Calculs auto'!AG12</f>
        <v>0</v>
      </c>
      <c r="AH32" s="293">
        <f>AG32+'Commandes - Calculs auto'!AH32-'Commandes - Calculs auto'!AH12</f>
        <v>0</v>
      </c>
      <c r="AI32" s="293">
        <f>AH32+'Commandes - Calculs auto'!AI32-'Commandes - Calculs auto'!AI12</f>
        <v>0</v>
      </c>
      <c r="AJ32" s="293">
        <f>AI32+'Commandes - Calculs auto'!AJ32-'Commandes - Calculs auto'!AJ12</f>
        <v>0</v>
      </c>
      <c r="AK32" s="293">
        <f>AJ32+'Commandes - Calculs auto'!AK32-'Commandes - Calculs auto'!AK12</f>
        <v>0</v>
      </c>
      <c r="AL32" s="293">
        <f>AK32+'Commandes - Calculs auto'!AL32-'Commandes - Calculs auto'!AL12</f>
        <v>0</v>
      </c>
      <c r="AM32" s="293">
        <f>AL32+'Commandes - Calculs auto'!AM32-'Commandes - Calculs auto'!AM12</f>
        <v>0</v>
      </c>
      <c r="AN32" s="293">
        <f>AM32+'Commandes - Calculs auto'!AN32-'Commandes - Calculs auto'!AN12</f>
        <v>0</v>
      </c>
      <c r="AO32" s="293">
        <f>AN32+'Commandes - Calculs auto'!AO32-'Commandes - Calculs auto'!AO12</f>
        <v>0</v>
      </c>
      <c r="AP32" s="293">
        <f>AO32+'Commandes - Calculs auto'!AP32-'Commandes - Calculs auto'!AP12</f>
        <v>0</v>
      </c>
      <c r="AQ32" s="293">
        <f>AP32+'Commandes - Calculs auto'!AQ32-'Commandes - Calculs auto'!AQ12</f>
        <v>0</v>
      </c>
      <c r="AR32" s="293">
        <f>AQ32+'Commandes - Calculs auto'!AR32-'Commandes - Calculs auto'!AR12</f>
        <v>0</v>
      </c>
      <c r="AS32" s="293">
        <f>AR32+'Commandes - Calculs auto'!AS32-'Commandes - Calculs auto'!AS12</f>
        <v>0</v>
      </c>
      <c r="AT32" s="293">
        <f>AS32+'Commandes - Calculs auto'!AT32-'Commandes - Calculs auto'!AT12</f>
        <v>0</v>
      </c>
      <c r="AU32" s="293">
        <f>AT32+'Commandes - Calculs auto'!AU32-'Commandes - Calculs auto'!AU12</f>
        <v>0</v>
      </c>
      <c r="AV32" s="293">
        <f>AU32+'Commandes - Calculs auto'!AV32-'Commandes - Calculs auto'!AV12</f>
        <v>0</v>
      </c>
      <c r="AW32" s="293">
        <f>AV32+'Commandes - Calculs auto'!AW32-'Commandes - Calculs auto'!AW12</f>
        <v>0</v>
      </c>
      <c r="AX32" s="293">
        <f>AW32+'Commandes - Calculs auto'!AX32-'Commandes - Calculs auto'!AX12</f>
        <v>0</v>
      </c>
      <c r="AY32" s="293">
        <f>AX32+'Commandes - Calculs auto'!AY32-'Commandes - Calculs auto'!AY12</f>
        <v>0</v>
      </c>
      <c r="AZ32" s="293">
        <f>AY32+'Commandes - Calculs auto'!AZ32-'Commandes - Calculs auto'!AZ12</f>
        <v>0</v>
      </c>
      <c r="BA32" s="293">
        <f>AZ32+'Commandes - Calculs auto'!BA32-'Commandes - Calculs auto'!BA12</f>
        <v>0</v>
      </c>
      <c r="BB32" s="293">
        <f>BA32+'Commandes - Calculs auto'!BB32-'Commandes - Calculs auto'!BB12</f>
        <v>0</v>
      </c>
      <c r="BC32" s="293">
        <f>BB32+'Commandes - Calculs auto'!BC32-'Commandes - Calculs auto'!BC12</f>
        <v>0</v>
      </c>
      <c r="BD32" s="293">
        <f>BC32+'Commandes - Calculs auto'!BD32-'Commandes - Calculs auto'!BD12</f>
        <v>0</v>
      </c>
      <c r="BE32" s="293">
        <f>BD32+'Commandes - Calculs auto'!BE32-'Commandes - Calculs auto'!BE12</f>
        <v>0</v>
      </c>
      <c r="BF32" s="293">
        <f>BE32+'Commandes - Calculs auto'!BF32-'Commandes - Calculs auto'!BF12</f>
        <v>0</v>
      </c>
      <c r="BG32" s="293">
        <f>BF32+'Commandes - Calculs auto'!BG32-'Commandes - Calculs auto'!BG12</f>
        <v>0</v>
      </c>
      <c r="BH32" s="293">
        <f>BG32+'Commandes - Calculs auto'!BH32-'Commandes - Calculs auto'!BH12</f>
        <v>0</v>
      </c>
      <c r="BI32" s="293">
        <f>BH32+'Commandes - Calculs auto'!BI32-'Commandes - Calculs auto'!BI12</f>
        <v>0</v>
      </c>
      <c r="BJ32" s="293">
        <f>BI32+'Commandes - Calculs auto'!BJ32-'Commandes - Calculs auto'!BJ12</f>
        <v>0</v>
      </c>
      <c r="BK32" s="279"/>
    </row>
    <row r="33" ht="15.0" customHeight="1">
      <c r="A33" s="279"/>
      <c r="B33" s="299" t="str">
        <f>Config!$B$18</f>
        <v>Formations et Ateliers</v>
      </c>
      <c r="C33" s="293">
        <f>'Commandes - Calculs auto'!C33-'Commandes - Calculs auto'!C13</f>
        <v>0</v>
      </c>
      <c r="D33" s="293">
        <f>C33+'Commandes - Calculs auto'!D33-'Commandes - Calculs auto'!D13</f>
        <v>0</v>
      </c>
      <c r="E33" s="293">
        <f>D33+'Commandes - Calculs auto'!E33-'Commandes - Calculs auto'!E13</f>
        <v>0</v>
      </c>
      <c r="F33" s="293">
        <f>E33+'Commandes - Calculs auto'!F33-'Commandes - Calculs auto'!F13</f>
        <v>0</v>
      </c>
      <c r="G33" s="293">
        <f>F33+'Commandes - Calculs auto'!G33-'Commandes - Calculs auto'!G13</f>
        <v>0</v>
      </c>
      <c r="H33" s="293">
        <f>G33+'Commandes - Calculs auto'!H33-'Commandes - Calculs auto'!H13</f>
        <v>0</v>
      </c>
      <c r="I33" s="293">
        <f>H33+'Commandes - Calculs auto'!I33-'Commandes - Calculs auto'!I13</f>
        <v>0</v>
      </c>
      <c r="J33" s="293">
        <f>I33+'Commandes - Calculs auto'!J33-'Commandes - Calculs auto'!J13</f>
        <v>0</v>
      </c>
      <c r="K33" s="293">
        <f>J33+'Commandes - Calculs auto'!K33-'Commandes - Calculs auto'!K13</f>
        <v>0</v>
      </c>
      <c r="L33" s="293">
        <f>K33+'Commandes - Calculs auto'!L33-'Commandes - Calculs auto'!L13</f>
        <v>0</v>
      </c>
      <c r="M33" s="293">
        <f>L33+'Commandes - Calculs auto'!M33-'Commandes - Calculs auto'!M13</f>
        <v>0</v>
      </c>
      <c r="N33" s="293">
        <f>M33+'Commandes - Calculs auto'!N33-'Commandes - Calculs auto'!N13</f>
        <v>0</v>
      </c>
      <c r="O33" s="293">
        <f>N33+'Commandes - Calculs auto'!O33-'Commandes - Calculs auto'!O13</f>
        <v>0</v>
      </c>
      <c r="P33" s="293">
        <f>O33+'Commandes - Calculs auto'!P33-'Commandes - Calculs auto'!P13</f>
        <v>0</v>
      </c>
      <c r="Q33" s="293">
        <f>P33+'Commandes - Calculs auto'!Q33-'Commandes - Calculs auto'!Q13</f>
        <v>0</v>
      </c>
      <c r="R33" s="293">
        <f>Q33+'Commandes - Calculs auto'!R33-'Commandes - Calculs auto'!R13</f>
        <v>0</v>
      </c>
      <c r="S33" s="293">
        <f>R33+'Commandes - Calculs auto'!S33-'Commandes - Calculs auto'!S13</f>
        <v>0</v>
      </c>
      <c r="T33" s="293">
        <f>S33+'Commandes - Calculs auto'!T33-'Commandes - Calculs auto'!T13</f>
        <v>0</v>
      </c>
      <c r="U33" s="293">
        <f>T33+'Commandes - Calculs auto'!U33-'Commandes - Calculs auto'!U13</f>
        <v>0</v>
      </c>
      <c r="V33" s="293">
        <f>U33+'Commandes - Calculs auto'!V33-'Commandes - Calculs auto'!V13</f>
        <v>0</v>
      </c>
      <c r="W33" s="293">
        <f>V33+'Commandes - Calculs auto'!W33-'Commandes - Calculs auto'!W13</f>
        <v>0</v>
      </c>
      <c r="X33" s="293">
        <f>W33+'Commandes - Calculs auto'!X33-'Commandes - Calculs auto'!X13</f>
        <v>0</v>
      </c>
      <c r="Y33" s="293">
        <f>X33+'Commandes - Calculs auto'!Y33-'Commandes - Calculs auto'!Y13</f>
        <v>0</v>
      </c>
      <c r="Z33" s="293">
        <f>Y33+'Commandes - Calculs auto'!Z33-'Commandes - Calculs auto'!Z13</f>
        <v>0</v>
      </c>
      <c r="AA33" s="293">
        <f>Z33+'Commandes - Calculs auto'!AA33-'Commandes - Calculs auto'!AA13</f>
        <v>0</v>
      </c>
      <c r="AB33" s="293">
        <f>AA33+'Commandes - Calculs auto'!AB33-'Commandes - Calculs auto'!AB13</f>
        <v>0</v>
      </c>
      <c r="AC33" s="293">
        <f>AB33+'Commandes - Calculs auto'!AC33-'Commandes - Calculs auto'!AC13</f>
        <v>0</v>
      </c>
      <c r="AD33" s="293">
        <f>AC33+'Commandes - Calculs auto'!AD33-'Commandes - Calculs auto'!AD13</f>
        <v>0</v>
      </c>
      <c r="AE33" s="293">
        <f>AD33+'Commandes - Calculs auto'!AE33-'Commandes - Calculs auto'!AE13</f>
        <v>0</v>
      </c>
      <c r="AF33" s="293">
        <f>AE33+'Commandes - Calculs auto'!AF33-'Commandes - Calculs auto'!AF13</f>
        <v>0</v>
      </c>
      <c r="AG33" s="293">
        <f>AF33+'Commandes - Calculs auto'!AG33-'Commandes - Calculs auto'!AG13</f>
        <v>0</v>
      </c>
      <c r="AH33" s="293">
        <f>AG33+'Commandes - Calculs auto'!AH33-'Commandes - Calculs auto'!AH13</f>
        <v>0</v>
      </c>
      <c r="AI33" s="293">
        <f>AH33+'Commandes - Calculs auto'!AI33-'Commandes - Calculs auto'!AI13</f>
        <v>0</v>
      </c>
      <c r="AJ33" s="293">
        <f>AI33+'Commandes - Calculs auto'!AJ33-'Commandes - Calculs auto'!AJ13</f>
        <v>0</v>
      </c>
      <c r="AK33" s="293">
        <f>AJ33+'Commandes - Calculs auto'!AK33-'Commandes - Calculs auto'!AK13</f>
        <v>0</v>
      </c>
      <c r="AL33" s="293">
        <f>AK33+'Commandes - Calculs auto'!AL33-'Commandes - Calculs auto'!AL13</f>
        <v>0</v>
      </c>
      <c r="AM33" s="293">
        <f>AL33+'Commandes - Calculs auto'!AM33-'Commandes - Calculs auto'!AM13</f>
        <v>0</v>
      </c>
      <c r="AN33" s="293">
        <f>AM33+'Commandes - Calculs auto'!AN33-'Commandes - Calculs auto'!AN13</f>
        <v>0</v>
      </c>
      <c r="AO33" s="293">
        <f>AN33+'Commandes - Calculs auto'!AO33-'Commandes - Calculs auto'!AO13</f>
        <v>0</v>
      </c>
      <c r="AP33" s="293">
        <f>AO33+'Commandes - Calculs auto'!AP33-'Commandes - Calculs auto'!AP13</f>
        <v>0</v>
      </c>
      <c r="AQ33" s="293">
        <f>AP33+'Commandes - Calculs auto'!AQ33-'Commandes - Calculs auto'!AQ13</f>
        <v>0</v>
      </c>
      <c r="AR33" s="293">
        <f>AQ33+'Commandes - Calculs auto'!AR33-'Commandes - Calculs auto'!AR13</f>
        <v>0</v>
      </c>
      <c r="AS33" s="293">
        <f>AR33+'Commandes - Calculs auto'!AS33-'Commandes - Calculs auto'!AS13</f>
        <v>0</v>
      </c>
      <c r="AT33" s="293">
        <f>AS33+'Commandes - Calculs auto'!AT33-'Commandes - Calculs auto'!AT13</f>
        <v>0</v>
      </c>
      <c r="AU33" s="293">
        <f>AT33+'Commandes - Calculs auto'!AU33-'Commandes - Calculs auto'!AU13</f>
        <v>0</v>
      </c>
      <c r="AV33" s="293">
        <f>AU33+'Commandes - Calculs auto'!AV33-'Commandes - Calculs auto'!AV13</f>
        <v>0</v>
      </c>
      <c r="AW33" s="293">
        <f>AV33+'Commandes - Calculs auto'!AW33-'Commandes - Calculs auto'!AW13</f>
        <v>0</v>
      </c>
      <c r="AX33" s="293">
        <f>AW33+'Commandes - Calculs auto'!AX33-'Commandes - Calculs auto'!AX13</f>
        <v>0</v>
      </c>
      <c r="AY33" s="293">
        <f>AX33+'Commandes - Calculs auto'!AY33-'Commandes - Calculs auto'!AY13</f>
        <v>0</v>
      </c>
      <c r="AZ33" s="293">
        <f>AY33+'Commandes - Calculs auto'!AZ33-'Commandes - Calculs auto'!AZ13</f>
        <v>0</v>
      </c>
      <c r="BA33" s="293">
        <f>AZ33+'Commandes - Calculs auto'!BA33-'Commandes - Calculs auto'!BA13</f>
        <v>0</v>
      </c>
      <c r="BB33" s="293">
        <f>BA33+'Commandes - Calculs auto'!BB33-'Commandes - Calculs auto'!BB13</f>
        <v>0</v>
      </c>
      <c r="BC33" s="293">
        <f>BB33+'Commandes - Calculs auto'!BC33-'Commandes - Calculs auto'!BC13</f>
        <v>0</v>
      </c>
      <c r="BD33" s="293">
        <f>BC33+'Commandes - Calculs auto'!BD33-'Commandes - Calculs auto'!BD13</f>
        <v>0</v>
      </c>
      <c r="BE33" s="293">
        <f>BD33+'Commandes - Calculs auto'!BE33-'Commandes - Calculs auto'!BE13</f>
        <v>0</v>
      </c>
      <c r="BF33" s="293">
        <f>BE33+'Commandes - Calculs auto'!BF33-'Commandes - Calculs auto'!BF13</f>
        <v>0</v>
      </c>
      <c r="BG33" s="293">
        <f>BF33+'Commandes - Calculs auto'!BG33-'Commandes - Calculs auto'!BG13</f>
        <v>0</v>
      </c>
      <c r="BH33" s="293">
        <f>BG33+'Commandes - Calculs auto'!BH33-'Commandes - Calculs auto'!BH13</f>
        <v>0</v>
      </c>
      <c r="BI33" s="293">
        <f>BH33+'Commandes - Calculs auto'!BI33-'Commandes - Calculs auto'!BI13</f>
        <v>0</v>
      </c>
      <c r="BJ33" s="293">
        <f>BI33+'Commandes - Calculs auto'!BJ33-'Commandes - Calculs auto'!BJ13</f>
        <v>0</v>
      </c>
      <c r="BK33" s="279"/>
    </row>
    <row r="34" ht="15.0" customHeight="1">
      <c r="A34" s="279"/>
      <c r="B34" s="299" t="str">
        <f>Config!$B$19</f>
        <v>Commission ventes 2%</v>
      </c>
      <c r="C34" s="293">
        <f>'Commandes - Calculs auto'!C34-'Commandes - Calculs auto'!C14</f>
        <v>0</v>
      </c>
      <c r="D34" s="293">
        <f>C34+'Commandes - Calculs auto'!D34-'Commandes - Calculs auto'!D14</f>
        <v>0</v>
      </c>
      <c r="E34" s="293">
        <f>D34+'Commandes - Calculs auto'!E34-'Commandes - Calculs auto'!E14</f>
        <v>0</v>
      </c>
      <c r="F34" s="293">
        <f>E34+'Commandes - Calculs auto'!F34-'Commandes - Calculs auto'!F14</f>
        <v>0</v>
      </c>
      <c r="G34" s="293">
        <f>F34+'Commandes - Calculs auto'!G34-'Commandes - Calculs auto'!G14</f>
        <v>0</v>
      </c>
      <c r="H34" s="293">
        <f>G34+'Commandes - Calculs auto'!H34-'Commandes - Calculs auto'!H14</f>
        <v>0</v>
      </c>
      <c r="I34" s="293">
        <f>H34+'Commandes - Calculs auto'!I34-'Commandes - Calculs auto'!I14</f>
        <v>0</v>
      </c>
      <c r="J34" s="293">
        <f>I34+'Commandes - Calculs auto'!J34-'Commandes - Calculs auto'!J14</f>
        <v>0</v>
      </c>
      <c r="K34" s="293">
        <f>J34+'Commandes - Calculs auto'!K34-'Commandes - Calculs auto'!K14</f>
        <v>0</v>
      </c>
      <c r="L34" s="293">
        <f>K34+'Commandes - Calculs auto'!L34-'Commandes - Calculs auto'!L14</f>
        <v>0</v>
      </c>
      <c r="M34" s="293">
        <f>L34+'Commandes - Calculs auto'!M34-'Commandes - Calculs auto'!M14</f>
        <v>0</v>
      </c>
      <c r="N34" s="293">
        <f>M34+'Commandes - Calculs auto'!N34-'Commandes - Calculs auto'!N14</f>
        <v>0</v>
      </c>
      <c r="O34" s="293">
        <f>N34+'Commandes - Calculs auto'!O34-'Commandes - Calculs auto'!O14</f>
        <v>0</v>
      </c>
      <c r="P34" s="293">
        <f>O34+'Commandes - Calculs auto'!P34-'Commandes - Calculs auto'!P14</f>
        <v>0</v>
      </c>
      <c r="Q34" s="293">
        <f>P34+'Commandes - Calculs auto'!Q34-'Commandes - Calculs auto'!Q14</f>
        <v>0</v>
      </c>
      <c r="R34" s="293">
        <f>Q34+'Commandes - Calculs auto'!R34-'Commandes - Calculs auto'!R14</f>
        <v>0</v>
      </c>
      <c r="S34" s="293">
        <f>R34+'Commandes - Calculs auto'!S34-'Commandes - Calculs auto'!S14</f>
        <v>0</v>
      </c>
      <c r="T34" s="293">
        <f>S34+'Commandes - Calculs auto'!T34-'Commandes - Calculs auto'!T14</f>
        <v>0</v>
      </c>
      <c r="U34" s="293">
        <f>T34+'Commandes - Calculs auto'!U34-'Commandes - Calculs auto'!U14</f>
        <v>0</v>
      </c>
      <c r="V34" s="293">
        <f>U34+'Commandes - Calculs auto'!V34-'Commandes - Calculs auto'!V14</f>
        <v>0</v>
      </c>
      <c r="W34" s="293">
        <f>V34+'Commandes - Calculs auto'!W34-'Commandes - Calculs auto'!W14</f>
        <v>0</v>
      </c>
      <c r="X34" s="293">
        <f>W34+'Commandes - Calculs auto'!X34-'Commandes - Calculs auto'!X14</f>
        <v>0</v>
      </c>
      <c r="Y34" s="293">
        <f>X34+'Commandes - Calculs auto'!Y34-'Commandes - Calculs auto'!Y14</f>
        <v>0</v>
      </c>
      <c r="Z34" s="293">
        <f>Y34+'Commandes - Calculs auto'!Z34-'Commandes - Calculs auto'!Z14</f>
        <v>0</v>
      </c>
      <c r="AA34" s="293">
        <f>Z34+'Commandes - Calculs auto'!AA34-'Commandes - Calculs auto'!AA14</f>
        <v>0</v>
      </c>
      <c r="AB34" s="293">
        <f>AA34+'Commandes - Calculs auto'!AB34-'Commandes - Calculs auto'!AB14</f>
        <v>0</v>
      </c>
      <c r="AC34" s="293">
        <f>AB34+'Commandes - Calculs auto'!AC34-'Commandes - Calculs auto'!AC14</f>
        <v>0</v>
      </c>
      <c r="AD34" s="293">
        <f>AC34+'Commandes - Calculs auto'!AD34-'Commandes - Calculs auto'!AD14</f>
        <v>0</v>
      </c>
      <c r="AE34" s="293">
        <f>AD34+'Commandes - Calculs auto'!AE34-'Commandes - Calculs auto'!AE14</f>
        <v>0</v>
      </c>
      <c r="AF34" s="293">
        <f>AE34+'Commandes - Calculs auto'!AF34-'Commandes - Calculs auto'!AF14</f>
        <v>0</v>
      </c>
      <c r="AG34" s="293">
        <f>AF34+'Commandes - Calculs auto'!AG34-'Commandes - Calculs auto'!AG14</f>
        <v>0</v>
      </c>
      <c r="AH34" s="293">
        <f>AG34+'Commandes - Calculs auto'!AH34-'Commandes - Calculs auto'!AH14</f>
        <v>0</v>
      </c>
      <c r="AI34" s="293">
        <f>AH34+'Commandes - Calculs auto'!AI34-'Commandes - Calculs auto'!AI14</f>
        <v>0</v>
      </c>
      <c r="AJ34" s="293">
        <f>AI34+'Commandes - Calculs auto'!AJ34-'Commandes - Calculs auto'!AJ14</f>
        <v>0</v>
      </c>
      <c r="AK34" s="293">
        <f>AJ34+'Commandes - Calculs auto'!AK34-'Commandes - Calculs auto'!AK14</f>
        <v>0</v>
      </c>
      <c r="AL34" s="293">
        <f>AK34+'Commandes - Calculs auto'!AL34-'Commandes - Calculs auto'!AL14</f>
        <v>0</v>
      </c>
      <c r="AM34" s="293">
        <f>AL34+'Commandes - Calculs auto'!AM34-'Commandes - Calculs auto'!AM14</f>
        <v>0</v>
      </c>
      <c r="AN34" s="293">
        <f>AM34+'Commandes - Calculs auto'!AN34-'Commandes - Calculs auto'!AN14</f>
        <v>0</v>
      </c>
      <c r="AO34" s="293">
        <f>AN34+'Commandes - Calculs auto'!AO34-'Commandes - Calculs auto'!AO14</f>
        <v>0</v>
      </c>
      <c r="AP34" s="293">
        <f>AO34+'Commandes - Calculs auto'!AP34-'Commandes - Calculs auto'!AP14</f>
        <v>0</v>
      </c>
      <c r="AQ34" s="293">
        <f>AP34+'Commandes - Calculs auto'!AQ34-'Commandes - Calculs auto'!AQ14</f>
        <v>0</v>
      </c>
      <c r="AR34" s="293">
        <f>AQ34+'Commandes - Calculs auto'!AR34-'Commandes - Calculs auto'!AR14</f>
        <v>0</v>
      </c>
      <c r="AS34" s="293">
        <f>AR34+'Commandes - Calculs auto'!AS34-'Commandes - Calculs auto'!AS14</f>
        <v>0</v>
      </c>
      <c r="AT34" s="293">
        <f>AS34+'Commandes - Calculs auto'!AT34-'Commandes - Calculs auto'!AT14</f>
        <v>0</v>
      </c>
      <c r="AU34" s="293">
        <f>AT34+'Commandes - Calculs auto'!AU34-'Commandes - Calculs auto'!AU14</f>
        <v>0</v>
      </c>
      <c r="AV34" s="293">
        <f>AU34+'Commandes - Calculs auto'!AV34-'Commandes - Calculs auto'!AV14</f>
        <v>0</v>
      </c>
      <c r="AW34" s="293">
        <f>AV34+'Commandes - Calculs auto'!AW34-'Commandes - Calculs auto'!AW14</f>
        <v>0</v>
      </c>
      <c r="AX34" s="293">
        <f>AW34+'Commandes - Calculs auto'!AX34-'Commandes - Calculs auto'!AX14</f>
        <v>0</v>
      </c>
      <c r="AY34" s="293">
        <f>AX34+'Commandes - Calculs auto'!AY34-'Commandes - Calculs auto'!AY14</f>
        <v>0</v>
      </c>
      <c r="AZ34" s="293">
        <f>AY34+'Commandes - Calculs auto'!AZ34-'Commandes - Calculs auto'!AZ14</f>
        <v>0</v>
      </c>
      <c r="BA34" s="293">
        <f>AZ34+'Commandes - Calculs auto'!BA34-'Commandes - Calculs auto'!BA14</f>
        <v>0</v>
      </c>
      <c r="BB34" s="293">
        <f>BA34+'Commandes - Calculs auto'!BB34-'Commandes - Calculs auto'!BB14</f>
        <v>0</v>
      </c>
      <c r="BC34" s="293">
        <f>BB34+'Commandes - Calculs auto'!BC34-'Commandes - Calculs auto'!BC14</f>
        <v>0</v>
      </c>
      <c r="BD34" s="293">
        <f>BC34+'Commandes - Calculs auto'!BD34-'Commandes - Calculs auto'!BD14</f>
        <v>0</v>
      </c>
      <c r="BE34" s="293">
        <f>BD34+'Commandes - Calculs auto'!BE34-'Commandes - Calculs auto'!BE14</f>
        <v>0</v>
      </c>
      <c r="BF34" s="293">
        <f>BE34+'Commandes - Calculs auto'!BF34-'Commandes - Calculs auto'!BF14</f>
        <v>0</v>
      </c>
      <c r="BG34" s="293">
        <f>BF34+'Commandes - Calculs auto'!BG34-'Commandes - Calculs auto'!BG14</f>
        <v>0</v>
      </c>
      <c r="BH34" s="293">
        <f>BG34+'Commandes - Calculs auto'!BH34-'Commandes - Calculs auto'!BH14</f>
        <v>0</v>
      </c>
      <c r="BI34" s="293">
        <f>BH34+'Commandes - Calculs auto'!BI34-'Commandes - Calculs auto'!BI14</f>
        <v>0</v>
      </c>
      <c r="BJ34" s="293">
        <f>BI34+'Commandes - Calculs auto'!BJ34-'Commandes - Calculs auto'!BJ14</f>
        <v>0</v>
      </c>
      <c r="BK34" s="279"/>
    </row>
    <row r="35" ht="15.0" customHeight="1">
      <c r="A35" s="279"/>
      <c r="B35" s="299" t="str">
        <f>Config!$B$20</f>
        <v/>
      </c>
      <c r="C35" s="293">
        <f>'Commandes - Calculs auto'!C35-'Commandes - Calculs auto'!C15</f>
        <v>0</v>
      </c>
      <c r="D35" s="293">
        <f>C35+'Commandes - Calculs auto'!D35-'Commandes - Calculs auto'!D15</f>
        <v>0</v>
      </c>
      <c r="E35" s="293">
        <f>D35+'Commandes - Calculs auto'!E35-'Commandes - Calculs auto'!E15</f>
        <v>0</v>
      </c>
      <c r="F35" s="293">
        <f>E35+'Commandes - Calculs auto'!F35-'Commandes - Calculs auto'!F15</f>
        <v>0</v>
      </c>
      <c r="G35" s="293">
        <f>F35+'Commandes - Calculs auto'!G35-'Commandes - Calculs auto'!G15</f>
        <v>0</v>
      </c>
      <c r="H35" s="293">
        <f>G35+'Commandes - Calculs auto'!H35-'Commandes - Calculs auto'!H15</f>
        <v>0</v>
      </c>
      <c r="I35" s="293">
        <f>H35+'Commandes - Calculs auto'!I35-'Commandes - Calculs auto'!I15</f>
        <v>0</v>
      </c>
      <c r="J35" s="293">
        <f>I35+'Commandes - Calculs auto'!J35-'Commandes - Calculs auto'!J15</f>
        <v>0</v>
      </c>
      <c r="K35" s="293">
        <f>J35+'Commandes - Calculs auto'!K35-'Commandes - Calculs auto'!K15</f>
        <v>0</v>
      </c>
      <c r="L35" s="293">
        <f>K35+'Commandes - Calculs auto'!L35-'Commandes - Calculs auto'!L15</f>
        <v>0</v>
      </c>
      <c r="M35" s="293">
        <f>L35+'Commandes - Calculs auto'!M35-'Commandes - Calculs auto'!M15</f>
        <v>0</v>
      </c>
      <c r="N35" s="293">
        <f>M35+'Commandes - Calculs auto'!N35-'Commandes - Calculs auto'!N15</f>
        <v>0</v>
      </c>
      <c r="O35" s="293">
        <f>N35+'Commandes - Calculs auto'!O35-'Commandes - Calculs auto'!O15</f>
        <v>0</v>
      </c>
      <c r="P35" s="293">
        <f>O35+'Commandes - Calculs auto'!P35-'Commandes - Calculs auto'!P15</f>
        <v>0</v>
      </c>
      <c r="Q35" s="293">
        <f>P35+'Commandes - Calculs auto'!Q35-'Commandes - Calculs auto'!Q15</f>
        <v>0</v>
      </c>
      <c r="R35" s="293">
        <f>Q35+'Commandes - Calculs auto'!R35-'Commandes - Calculs auto'!R15</f>
        <v>0</v>
      </c>
      <c r="S35" s="293">
        <f>R35+'Commandes - Calculs auto'!S35-'Commandes - Calculs auto'!S15</f>
        <v>0</v>
      </c>
      <c r="T35" s="293">
        <f>S35+'Commandes - Calculs auto'!T35-'Commandes - Calculs auto'!T15</f>
        <v>0</v>
      </c>
      <c r="U35" s="293">
        <f>T35+'Commandes - Calculs auto'!U35-'Commandes - Calculs auto'!U15</f>
        <v>0</v>
      </c>
      <c r="V35" s="293">
        <f>U35+'Commandes - Calculs auto'!V35-'Commandes - Calculs auto'!V15</f>
        <v>0</v>
      </c>
      <c r="W35" s="293">
        <f>V35+'Commandes - Calculs auto'!W35-'Commandes - Calculs auto'!W15</f>
        <v>0</v>
      </c>
      <c r="X35" s="293">
        <f>W35+'Commandes - Calculs auto'!X35-'Commandes - Calculs auto'!X15</f>
        <v>0</v>
      </c>
      <c r="Y35" s="293">
        <f>X35+'Commandes - Calculs auto'!Y35-'Commandes - Calculs auto'!Y15</f>
        <v>0</v>
      </c>
      <c r="Z35" s="293">
        <f>Y35+'Commandes - Calculs auto'!Z35-'Commandes - Calculs auto'!Z15</f>
        <v>0</v>
      </c>
      <c r="AA35" s="293">
        <f>Z35+'Commandes - Calculs auto'!AA35-'Commandes - Calculs auto'!AA15</f>
        <v>0</v>
      </c>
      <c r="AB35" s="293">
        <f>AA35+'Commandes - Calculs auto'!AB35-'Commandes - Calculs auto'!AB15</f>
        <v>0</v>
      </c>
      <c r="AC35" s="293">
        <f>AB35+'Commandes - Calculs auto'!AC35-'Commandes - Calculs auto'!AC15</f>
        <v>0</v>
      </c>
      <c r="AD35" s="293">
        <f>AC35+'Commandes - Calculs auto'!AD35-'Commandes - Calculs auto'!AD15</f>
        <v>0</v>
      </c>
      <c r="AE35" s="293">
        <f>AD35+'Commandes - Calculs auto'!AE35-'Commandes - Calculs auto'!AE15</f>
        <v>0</v>
      </c>
      <c r="AF35" s="293">
        <f>AE35+'Commandes - Calculs auto'!AF35-'Commandes - Calculs auto'!AF15</f>
        <v>0</v>
      </c>
      <c r="AG35" s="293">
        <f>AF35+'Commandes - Calculs auto'!AG35-'Commandes - Calculs auto'!AG15</f>
        <v>0</v>
      </c>
      <c r="AH35" s="293">
        <f>AG35+'Commandes - Calculs auto'!AH35-'Commandes - Calculs auto'!AH15</f>
        <v>0</v>
      </c>
      <c r="AI35" s="293">
        <f>AH35+'Commandes - Calculs auto'!AI35-'Commandes - Calculs auto'!AI15</f>
        <v>0</v>
      </c>
      <c r="AJ35" s="293">
        <f>AI35+'Commandes - Calculs auto'!AJ35-'Commandes - Calculs auto'!AJ15</f>
        <v>0</v>
      </c>
      <c r="AK35" s="293">
        <f>AJ35+'Commandes - Calculs auto'!AK35-'Commandes - Calculs auto'!AK15</f>
        <v>0</v>
      </c>
      <c r="AL35" s="293">
        <f>AK35+'Commandes - Calculs auto'!AL35-'Commandes - Calculs auto'!AL15</f>
        <v>0</v>
      </c>
      <c r="AM35" s="293">
        <f>AL35+'Commandes - Calculs auto'!AM35-'Commandes - Calculs auto'!AM15</f>
        <v>0</v>
      </c>
      <c r="AN35" s="293">
        <f>AM35+'Commandes - Calculs auto'!AN35-'Commandes - Calculs auto'!AN15</f>
        <v>0</v>
      </c>
      <c r="AO35" s="293">
        <f>AN35+'Commandes - Calculs auto'!AO35-'Commandes - Calculs auto'!AO15</f>
        <v>0</v>
      </c>
      <c r="AP35" s="293">
        <f>AO35+'Commandes - Calculs auto'!AP35-'Commandes - Calculs auto'!AP15</f>
        <v>0</v>
      </c>
      <c r="AQ35" s="293">
        <f>AP35+'Commandes - Calculs auto'!AQ35-'Commandes - Calculs auto'!AQ15</f>
        <v>0</v>
      </c>
      <c r="AR35" s="293">
        <f>AQ35+'Commandes - Calculs auto'!AR35-'Commandes - Calculs auto'!AR15</f>
        <v>0</v>
      </c>
      <c r="AS35" s="293">
        <f>AR35+'Commandes - Calculs auto'!AS35-'Commandes - Calculs auto'!AS15</f>
        <v>0</v>
      </c>
      <c r="AT35" s="293">
        <f>AS35+'Commandes - Calculs auto'!AT35-'Commandes - Calculs auto'!AT15</f>
        <v>0</v>
      </c>
      <c r="AU35" s="293">
        <f>AT35+'Commandes - Calculs auto'!AU35-'Commandes - Calculs auto'!AU15</f>
        <v>0</v>
      </c>
      <c r="AV35" s="293">
        <f>AU35+'Commandes - Calculs auto'!AV35-'Commandes - Calculs auto'!AV15</f>
        <v>0</v>
      </c>
      <c r="AW35" s="293">
        <f>AV35+'Commandes - Calculs auto'!AW35-'Commandes - Calculs auto'!AW15</f>
        <v>0</v>
      </c>
      <c r="AX35" s="293">
        <f>AW35+'Commandes - Calculs auto'!AX35-'Commandes - Calculs auto'!AX15</f>
        <v>0</v>
      </c>
      <c r="AY35" s="293">
        <f>AX35+'Commandes - Calculs auto'!AY35-'Commandes - Calculs auto'!AY15</f>
        <v>0</v>
      </c>
      <c r="AZ35" s="293">
        <f>AY35+'Commandes - Calculs auto'!AZ35-'Commandes - Calculs auto'!AZ15</f>
        <v>0</v>
      </c>
      <c r="BA35" s="293">
        <f>AZ35+'Commandes - Calculs auto'!BA35-'Commandes - Calculs auto'!BA15</f>
        <v>0</v>
      </c>
      <c r="BB35" s="293">
        <f>BA35+'Commandes - Calculs auto'!BB35-'Commandes - Calculs auto'!BB15</f>
        <v>0</v>
      </c>
      <c r="BC35" s="293">
        <f>BB35+'Commandes - Calculs auto'!BC35-'Commandes - Calculs auto'!BC15</f>
        <v>0</v>
      </c>
      <c r="BD35" s="293">
        <f>BC35+'Commandes - Calculs auto'!BD35-'Commandes - Calculs auto'!BD15</f>
        <v>0</v>
      </c>
      <c r="BE35" s="293">
        <f>BD35+'Commandes - Calculs auto'!BE35-'Commandes - Calculs auto'!BE15</f>
        <v>0</v>
      </c>
      <c r="BF35" s="293">
        <f>BE35+'Commandes - Calculs auto'!BF35-'Commandes - Calculs auto'!BF15</f>
        <v>0</v>
      </c>
      <c r="BG35" s="293">
        <f>BF35+'Commandes - Calculs auto'!BG35-'Commandes - Calculs auto'!BG15</f>
        <v>0</v>
      </c>
      <c r="BH35" s="293">
        <f>BG35+'Commandes - Calculs auto'!BH35-'Commandes - Calculs auto'!BH15</f>
        <v>0</v>
      </c>
      <c r="BI35" s="293">
        <f>BH35+'Commandes - Calculs auto'!BI35-'Commandes - Calculs auto'!BI15</f>
        <v>0</v>
      </c>
      <c r="BJ35" s="293">
        <f>BI35+'Commandes - Calculs auto'!BJ35-'Commandes - Calculs auto'!BJ15</f>
        <v>0</v>
      </c>
      <c r="BK35" s="279"/>
    </row>
    <row r="36" ht="15.0" customHeight="1">
      <c r="A36" s="279"/>
      <c r="B36" s="299" t="str">
        <f>Config!$B$21</f>
        <v/>
      </c>
      <c r="C36" s="293">
        <f>'Commandes - Calculs auto'!C36-'Commandes - Calculs auto'!C16</f>
        <v>0</v>
      </c>
      <c r="D36" s="293">
        <f>C36+'Commandes - Calculs auto'!D36-'Commandes - Calculs auto'!D16</f>
        <v>0</v>
      </c>
      <c r="E36" s="293">
        <f>D36+'Commandes - Calculs auto'!E36-'Commandes - Calculs auto'!E16</f>
        <v>0</v>
      </c>
      <c r="F36" s="293">
        <f>E36+'Commandes - Calculs auto'!F36-'Commandes - Calculs auto'!F16</f>
        <v>0</v>
      </c>
      <c r="G36" s="293">
        <f>F36+'Commandes - Calculs auto'!G36-'Commandes - Calculs auto'!G16</f>
        <v>0</v>
      </c>
      <c r="H36" s="293">
        <f>G36+'Commandes - Calculs auto'!H36-'Commandes - Calculs auto'!H16</f>
        <v>0</v>
      </c>
      <c r="I36" s="293">
        <f>H36+'Commandes - Calculs auto'!I36-'Commandes - Calculs auto'!I16</f>
        <v>0</v>
      </c>
      <c r="J36" s="293">
        <f>I36+'Commandes - Calculs auto'!J36-'Commandes - Calculs auto'!J16</f>
        <v>0</v>
      </c>
      <c r="K36" s="293">
        <f>J36+'Commandes - Calculs auto'!K36-'Commandes - Calculs auto'!K16</f>
        <v>0</v>
      </c>
      <c r="L36" s="293">
        <f>K36+'Commandes - Calculs auto'!L36-'Commandes - Calculs auto'!L16</f>
        <v>0</v>
      </c>
      <c r="M36" s="293">
        <f>L36+'Commandes - Calculs auto'!M36-'Commandes - Calculs auto'!M16</f>
        <v>0</v>
      </c>
      <c r="N36" s="293">
        <f>M36+'Commandes - Calculs auto'!N36-'Commandes - Calculs auto'!N16</f>
        <v>0</v>
      </c>
      <c r="O36" s="293">
        <f>N36+'Commandes - Calculs auto'!O36-'Commandes - Calculs auto'!O16</f>
        <v>0</v>
      </c>
      <c r="P36" s="293">
        <f>O36+'Commandes - Calculs auto'!P36-'Commandes - Calculs auto'!P16</f>
        <v>0</v>
      </c>
      <c r="Q36" s="293">
        <f>P36+'Commandes - Calculs auto'!Q36-'Commandes - Calculs auto'!Q16</f>
        <v>0</v>
      </c>
      <c r="R36" s="293">
        <f>Q36+'Commandes - Calculs auto'!R36-'Commandes - Calculs auto'!R16</f>
        <v>0</v>
      </c>
      <c r="S36" s="293">
        <f>R36+'Commandes - Calculs auto'!S36-'Commandes - Calculs auto'!S16</f>
        <v>0</v>
      </c>
      <c r="T36" s="293">
        <f>S36+'Commandes - Calculs auto'!T36-'Commandes - Calculs auto'!T16</f>
        <v>0</v>
      </c>
      <c r="U36" s="293">
        <f>T36+'Commandes - Calculs auto'!U36-'Commandes - Calculs auto'!U16</f>
        <v>0</v>
      </c>
      <c r="V36" s="293">
        <f>U36+'Commandes - Calculs auto'!V36-'Commandes - Calculs auto'!V16</f>
        <v>0</v>
      </c>
      <c r="W36" s="293">
        <f>V36+'Commandes - Calculs auto'!W36-'Commandes - Calculs auto'!W16</f>
        <v>0</v>
      </c>
      <c r="X36" s="293">
        <f>W36+'Commandes - Calculs auto'!X36-'Commandes - Calculs auto'!X16</f>
        <v>0</v>
      </c>
      <c r="Y36" s="293">
        <f>X36+'Commandes - Calculs auto'!Y36-'Commandes - Calculs auto'!Y16</f>
        <v>0</v>
      </c>
      <c r="Z36" s="293">
        <f>Y36+'Commandes - Calculs auto'!Z36-'Commandes - Calculs auto'!Z16</f>
        <v>0</v>
      </c>
      <c r="AA36" s="293">
        <f>Z36+'Commandes - Calculs auto'!AA36-'Commandes - Calculs auto'!AA16</f>
        <v>0</v>
      </c>
      <c r="AB36" s="293">
        <f>AA36+'Commandes - Calculs auto'!AB36-'Commandes - Calculs auto'!AB16</f>
        <v>0</v>
      </c>
      <c r="AC36" s="293">
        <f>AB36+'Commandes - Calculs auto'!AC36-'Commandes - Calculs auto'!AC16</f>
        <v>0</v>
      </c>
      <c r="AD36" s="293">
        <f>AC36+'Commandes - Calculs auto'!AD36-'Commandes - Calculs auto'!AD16</f>
        <v>0</v>
      </c>
      <c r="AE36" s="293">
        <f>AD36+'Commandes - Calculs auto'!AE36-'Commandes - Calculs auto'!AE16</f>
        <v>0</v>
      </c>
      <c r="AF36" s="293">
        <f>AE36+'Commandes - Calculs auto'!AF36-'Commandes - Calculs auto'!AF16</f>
        <v>0</v>
      </c>
      <c r="AG36" s="293">
        <f>AF36+'Commandes - Calculs auto'!AG36-'Commandes - Calculs auto'!AG16</f>
        <v>0</v>
      </c>
      <c r="AH36" s="293">
        <f>AG36+'Commandes - Calculs auto'!AH36-'Commandes - Calculs auto'!AH16</f>
        <v>0</v>
      </c>
      <c r="AI36" s="293">
        <f>AH36+'Commandes - Calculs auto'!AI36-'Commandes - Calculs auto'!AI16</f>
        <v>0</v>
      </c>
      <c r="AJ36" s="293">
        <f>AI36+'Commandes - Calculs auto'!AJ36-'Commandes - Calculs auto'!AJ16</f>
        <v>0</v>
      </c>
      <c r="AK36" s="293">
        <f>AJ36+'Commandes - Calculs auto'!AK36-'Commandes - Calculs auto'!AK16</f>
        <v>0</v>
      </c>
      <c r="AL36" s="293">
        <f>AK36+'Commandes - Calculs auto'!AL36-'Commandes - Calculs auto'!AL16</f>
        <v>0</v>
      </c>
      <c r="AM36" s="293">
        <f>AL36+'Commandes - Calculs auto'!AM36-'Commandes - Calculs auto'!AM16</f>
        <v>0</v>
      </c>
      <c r="AN36" s="293">
        <f>AM36+'Commandes - Calculs auto'!AN36-'Commandes - Calculs auto'!AN16</f>
        <v>0</v>
      </c>
      <c r="AO36" s="293">
        <f>AN36+'Commandes - Calculs auto'!AO36-'Commandes - Calculs auto'!AO16</f>
        <v>0</v>
      </c>
      <c r="AP36" s="293">
        <f>AO36+'Commandes - Calculs auto'!AP36-'Commandes - Calculs auto'!AP16</f>
        <v>0</v>
      </c>
      <c r="AQ36" s="293">
        <f>AP36+'Commandes - Calculs auto'!AQ36-'Commandes - Calculs auto'!AQ16</f>
        <v>0</v>
      </c>
      <c r="AR36" s="293">
        <f>AQ36+'Commandes - Calculs auto'!AR36-'Commandes - Calculs auto'!AR16</f>
        <v>0</v>
      </c>
      <c r="AS36" s="293">
        <f>AR36+'Commandes - Calculs auto'!AS36-'Commandes - Calculs auto'!AS16</f>
        <v>0</v>
      </c>
      <c r="AT36" s="293">
        <f>AS36+'Commandes - Calculs auto'!AT36-'Commandes - Calculs auto'!AT16</f>
        <v>0</v>
      </c>
      <c r="AU36" s="293">
        <f>AT36+'Commandes - Calculs auto'!AU36-'Commandes - Calculs auto'!AU16</f>
        <v>0</v>
      </c>
      <c r="AV36" s="293">
        <f>AU36+'Commandes - Calculs auto'!AV36-'Commandes - Calculs auto'!AV16</f>
        <v>0</v>
      </c>
      <c r="AW36" s="293">
        <f>AV36+'Commandes - Calculs auto'!AW36-'Commandes - Calculs auto'!AW16</f>
        <v>0</v>
      </c>
      <c r="AX36" s="293">
        <f>AW36+'Commandes - Calculs auto'!AX36-'Commandes - Calculs auto'!AX16</f>
        <v>0</v>
      </c>
      <c r="AY36" s="293">
        <f>AX36+'Commandes - Calculs auto'!AY36-'Commandes - Calculs auto'!AY16</f>
        <v>0</v>
      </c>
      <c r="AZ36" s="293">
        <f>AY36+'Commandes - Calculs auto'!AZ36-'Commandes - Calculs auto'!AZ16</f>
        <v>0</v>
      </c>
      <c r="BA36" s="293">
        <f>AZ36+'Commandes - Calculs auto'!BA36-'Commandes - Calculs auto'!BA16</f>
        <v>0</v>
      </c>
      <c r="BB36" s="293">
        <f>BA36+'Commandes - Calculs auto'!BB36-'Commandes - Calculs auto'!BB16</f>
        <v>0</v>
      </c>
      <c r="BC36" s="293">
        <f>BB36+'Commandes - Calculs auto'!BC36-'Commandes - Calculs auto'!BC16</f>
        <v>0</v>
      </c>
      <c r="BD36" s="293">
        <f>BC36+'Commandes - Calculs auto'!BD36-'Commandes - Calculs auto'!BD16</f>
        <v>0</v>
      </c>
      <c r="BE36" s="293">
        <f>BD36+'Commandes - Calculs auto'!BE36-'Commandes - Calculs auto'!BE16</f>
        <v>0</v>
      </c>
      <c r="BF36" s="293">
        <f>BE36+'Commandes - Calculs auto'!BF36-'Commandes - Calculs auto'!BF16</f>
        <v>0</v>
      </c>
      <c r="BG36" s="293">
        <f>BF36+'Commandes - Calculs auto'!BG36-'Commandes - Calculs auto'!BG16</f>
        <v>0</v>
      </c>
      <c r="BH36" s="293">
        <f>BG36+'Commandes - Calculs auto'!BH36-'Commandes - Calculs auto'!BH16</f>
        <v>0</v>
      </c>
      <c r="BI36" s="293">
        <f>BH36+'Commandes - Calculs auto'!BI36-'Commandes - Calculs auto'!BI16</f>
        <v>0</v>
      </c>
      <c r="BJ36" s="293">
        <f>BI36+'Commandes - Calculs auto'!BJ36-'Commandes - Calculs auto'!BJ16</f>
        <v>0</v>
      </c>
      <c r="BK36" s="279"/>
    </row>
    <row r="37" ht="15.0" customHeight="1">
      <c r="A37" s="279"/>
      <c r="B37" s="299" t="str">
        <f>Config!$B$22</f>
        <v/>
      </c>
      <c r="C37" s="293">
        <f>'Commandes - Calculs auto'!C37-'Commandes - Calculs auto'!C17</f>
        <v>0</v>
      </c>
      <c r="D37" s="293">
        <f>C37+'Commandes - Calculs auto'!D37-'Commandes - Calculs auto'!D17</f>
        <v>0</v>
      </c>
      <c r="E37" s="293">
        <f>D37+'Commandes - Calculs auto'!E37-'Commandes - Calculs auto'!E17</f>
        <v>0</v>
      </c>
      <c r="F37" s="293">
        <f>E37+'Commandes - Calculs auto'!F37-'Commandes - Calculs auto'!F17</f>
        <v>0</v>
      </c>
      <c r="G37" s="293">
        <f>F37+'Commandes - Calculs auto'!G37-'Commandes - Calculs auto'!G17</f>
        <v>0</v>
      </c>
      <c r="H37" s="293">
        <f>G37+'Commandes - Calculs auto'!H37-'Commandes - Calculs auto'!H17</f>
        <v>0</v>
      </c>
      <c r="I37" s="293">
        <f>H37+'Commandes - Calculs auto'!I37-'Commandes - Calculs auto'!I17</f>
        <v>0</v>
      </c>
      <c r="J37" s="293">
        <f>I37+'Commandes - Calculs auto'!J37-'Commandes - Calculs auto'!J17</f>
        <v>0</v>
      </c>
      <c r="K37" s="293">
        <f>J37+'Commandes - Calculs auto'!K37-'Commandes - Calculs auto'!K17</f>
        <v>0</v>
      </c>
      <c r="L37" s="293">
        <f>K37+'Commandes - Calculs auto'!L37-'Commandes - Calculs auto'!L17</f>
        <v>0</v>
      </c>
      <c r="M37" s="293">
        <f>L37+'Commandes - Calculs auto'!M37-'Commandes - Calculs auto'!M17</f>
        <v>0</v>
      </c>
      <c r="N37" s="293">
        <f>M37+'Commandes - Calculs auto'!N37-'Commandes - Calculs auto'!N17</f>
        <v>0</v>
      </c>
      <c r="O37" s="293">
        <f>N37+'Commandes - Calculs auto'!O37-'Commandes - Calculs auto'!O17</f>
        <v>0</v>
      </c>
      <c r="P37" s="293">
        <f>O37+'Commandes - Calculs auto'!P37-'Commandes - Calculs auto'!P17</f>
        <v>0</v>
      </c>
      <c r="Q37" s="293">
        <f>P37+'Commandes - Calculs auto'!Q37-'Commandes - Calculs auto'!Q17</f>
        <v>0</v>
      </c>
      <c r="R37" s="293">
        <f>Q37+'Commandes - Calculs auto'!R37-'Commandes - Calculs auto'!R17</f>
        <v>0</v>
      </c>
      <c r="S37" s="293">
        <f>R37+'Commandes - Calculs auto'!S37-'Commandes - Calculs auto'!S17</f>
        <v>0</v>
      </c>
      <c r="T37" s="293">
        <f>S37+'Commandes - Calculs auto'!T37-'Commandes - Calculs auto'!T17</f>
        <v>0</v>
      </c>
      <c r="U37" s="293">
        <f>T37+'Commandes - Calculs auto'!U37-'Commandes - Calculs auto'!U17</f>
        <v>0</v>
      </c>
      <c r="V37" s="293">
        <f>U37+'Commandes - Calculs auto'!V37-'Commandes - Calculs auto'!V17</f>
        <v>0</v>
      </c>
      <c r="W37" s="293">
        <f>V37+'Commandes - Calculs auto'!W37-'Commandes - Calculs auto'!W17</f>
        <v>0</v>
      </c>
      <c r="X37" s="293">
        <f>W37+'Commandes - Calculs auto'!X37-'Commandes - Calculs auto'!X17</f>
        <v>0</v>
      </c>
      <c r="Y37" s="293">
        <f>X37+'Commandes - Calculs auto'!Y37-'Commandes - Calculs auto'!Y17</f>
        <v>0</v>
      </c>
      <c r="Z37" s="293">
        <f>Y37+'Commandes - Calculs auto'!Z37-'Commandes - Calculs auto'!Z17</f>
        <v>0</v>
      </c>
      <c r="AA37" s="293">
        <f>Z37+'Commandes - Calculs auto'!AA37-'Commandes - Calculs auto'!AA17</f>
        <v>0</v>
      </c>
      <c r="AB37" s="293">
        <f>AA37+'Commandes - Calculs auto'!AB37-'Commandes - Calculs auto'!AB17</f>
        <v>0</v>
      </c>
      <c r="AC37" s="293">
        <f>AB37+'Commandes - Calculs auto'!AC37-'Commandes - Calculs auto'!AC17</f>
        <v>0</v>
      </c>
      <c r="AD37" s="293">
        <f>AC37+'Commandes - Calculs auto'!AD37-'Commandes - Calculs auto'!AD17</f>
        <v>0</v>
      </c>
      <c r="AE37" s="293">
        <f>AD37+'Commandes - Calculs auto'!AE37-'Commandes - Calculs auto'!AE17</f>
        <v>0</v>
      </c>
      <c r="AF37" s="293">
        <f>AE37+'Commandes - Calculs auto'!AF37-'Commandes - Calculs auto'!AF17</f>
        <v>0</v>
      </c>
      <c r="AG37" s="293">
        <f>AF37+'Commandes - Calculs auto'!AG37-'Commandes - Calculs auto'!AG17</f>
        <v>0</v>
      </c>
      <c r="AH37" s="293">
        <f>AG37+'Commandes - Calculs auto'!AH37-'Commandes - Calculs auto'!AH17</f>
        <v>0</v>
      </c>
      <c r="AI37" s="293">
        <f>AH37+'Commandes - Calculs auto'!AI37-'Commandes - Calculs auto'!AI17</f>
        <v>0</v>
      </c>
      <c r="AJ37" s="293">
        <f>AI37+'Commandes - Calculs auto'!AJ37-'Commandes - Calculs auto'!AJ17</f>
        <v>0</v>
      </c>
      <c r="AK37" s="293">
        <f>AJ37+'Commandes - Calculs auto'!AK37-'Commandes - Calculs auto'!AK17</f>
        <v>0</v>
      </c>
      <c r="AL37" s="293">
        <f>AK37+'Commandes - Calculs auto'!AL37-'Commandes - Calculs auto'!AL17</f>
        <v>0</v>
      </c>
      <c r="AM37" s="293">
        <f>AL37+'Commandes - Calculs auto'!AM37-'Commandes - Calculs auto'!AM17</f>
        <v>0</v>
      </c>
      <c r="AN37" s="293">
        <f>AM37+'Commandes - Calculs auto'!AN37-'Commandes - Calculs auto'!AN17</f>
        <v>0</v>
      </c>
      <c r="AO37" s="293">
        <f>AN37+'Commandes - Calculs auto'!AO37-'Commandes - Calculs auto'!AO17</f>
        <v>0</v>
      </c>
      <c r="AP37" s="293">
        <f>AO37+'Commandes - Calculs auto'!AP37-'Commandes - Calculs auto'!AP17</f>
        <v>0</v>
      </c>
      <c r="AQ37" s="293">
        <f>AP37+'Commandes - Calculs auto'!AQ37-'Commandes - Calculs auto'!AQ17</f>
        <v>0</v>
      </c>
      <c r="AR37" s="293">
        <f>AQ37+'Commandes - Calculs auto'!AR37-'Commandes - Calculs auto'!AR17</f>
        <v>0</v>
      </c>
      <c r="AS37" s="293">
        <f>AR37+'Commandes - Calculs auto'!AS37-'Commandes - Calculs auto'!AS17</f>
        <v>0</v>
      </c>
      <c r="AT37" s="293">
        <f>AS37+'Commandes - Calculs auto'!AT37-'Commandes - Calculs auto'!AT17</f>
        <v>0</v>
      </c>
      <c r="AU37" s="293">
        <f>AT37+'Commandes - Calculs auto'!AU37-'Commandes - Calculs auto'!AU17</f>
        <v>0</v>
      </c>
      <c r="AV37" s="293">
        <f>AU37+'Commandes - Calculs auto'!AV37-'Commandes - Calculs auto'!AV17</f>
        <v>0</v>
      </c>
      <c r="AW37" s="293">
        <f>AV37+'Commandes - Calculs auto'!AW37-'Commandes - Calculs auto'!AW17</f>
        <v>0</v>
      </c>
      <c r="AX37" s="293">
        <f>AW37+'Commandes - Calculs auto'!AX37-'Commandes - Calculs auto'!AX17</f>
        <v>0</v>
      </c>
      <c r="AY37" s="293">
        <f>AX37+'Commandes - Calculs auto'!AY37-'Commandes - Calculs auto'!AY17</f>
        <v>0</v>
      </c>
      <c r="AZ37" s="293">
        <f>AY37+'Commandes - Calculs auto'!AZ37-'Commandes - Calculs auto'!AZ17</f>
        <v>0</v>
      </c>
      <c r="BA37" s="293">
        <f>AZ37+'Commandes - Calculs auto'!BA37-'Commandes - Calculs auto'!BA17</f>
        <v>0</v>
      </c>
      <c r="BB37" s="293">
        <f>BA37+'Commandes - Calculs auto'!BB37-'Commandes - Calculs auto'!BB17</f>
        <v>0</v>
      </c>
      <c r="BC37" s="293">
        <f>BB37+'Commandes - Calculs auto'!BC37-'Commandes - Calculs auto'!BC17</f>
        <v>0</v>
      </c>
      <c r="BD37" s="293">
        <f>BC37+'Commandes - Calculs auto'!BD37-'Commandes - Calculs auto'!BD17</f>
        <v>0</v>
      </c>
      <c r="BE37" s="293">
        <f>BD37+'Commandes - Calculs auto'!BE37-'Commandes - Calculs auto'!BE17</f>
        <v>0</v>
      </c>
      <c r="BF37" s="293">
        <f>BE37+'Commandes - Calculs auto'!BF37-'Commandes - Calculs auto'!BF17</f>
        <v>0</v>
      </c>
      <c r="BG37" s="293">
        <f>BF37+'Commandes - Calculs auto'!BG37-'Commandes - Calculs auto'!BG17</f>
        <v>0</v>
      </c>
      <c r="BH37" s="293">
        <f>BG37+'Commandes - Calculs auto'!BH37-'Commandes - Calculs auto'!BH17</f>
        <v>0</v>
      </c>
      <c r="BI37" s="293">
        <f>BH37+'Commandes - Calculs auto'!BI37-'Commandes - Calculs auto'!BI17</f>
        <v>0</v>
      </c>
      <c r="BJ37" s="293">
        <f>BI37+'Commandes - Calculs auto'!BJ37-'Commandes - Calculs auto'!BJ17</f>
        <v>0</v>
      </c>
      <c r="BK37" s="279"/>
    </row>
    <row r="38" ht="15.0" customHeight="1">
      <c r="A38" s="279"/>
      <c r="B38" s="299" t="str">
        <f>Config!$B$23</f>
        <v/>
      </c>
      <c r="C38" s="293">
        <f>'Commandes - Calculs auto'!C38-'Commandes - Calculs auto'!C18</f>
        <v>0</v>
      </c>
      <c r="D38" s="293">
        <f>C38+'Commandes - Calculs auto'!D38-'Commandes - Calculs auto'!D18</f>
        <v>0</v>
      </c>
      <c r="E38" s="293">
        <f>D38+'Commandes - Calculs auto'!E38-'Commandes - Calculs auto'!E18</f>
        <v>0</v>
      </c>
      <c r="F38" s="293">
        <f>E38+'Commandes - Calculs auto'!F38-'Commandes - Calculs auto'!F18</f>
        <v>0</v>
      </c>
      <c r="G38" s="293">
        <f>F38+'Commandes - Calculs auto'!G38-'Commandes - Calculs auto'!G18</f>
        <v>0</v>
      </c>
      <c r="H38" s="293">
        <f>G38+'Commandes - Calculs auto'!H38-'Commandes - Calculs auto'!H18</f>
        <v>0</v>
      </c>
      <c r="I38" s="293">
        <f>H38+'Commandes - Calculs auto'!I38-'Commandes - Calculs auto'!I18</f>
        <v>0</v>
      </c>
      <c r="J38" s="293">
        <f>I38+'Commandes - Calculs auto'!J38-'Commandes - Calculs auto'!J18</f>
        <v>0</v>
      </c>
      <c r="K38" s="293">
        <f>J38+'Commandes - Calculs auto'!K38-'Commandes - Calculs auto'!K18</f>
        <v>0</v>
      </c>
      <c r="L38" s="293">
        <f>K38+'Commandes - Calculs auto'!L38-'Commandes - Calculs auto'!L18</f>
        <v>0</v>
      </c>
      <c r="M38" s="293">
        <f>L38+'Commandes - Calculs auto'!M38-'Commandes - Calculs auto'!M18</f>
        <v>0</v>
      </c>
      <c r="N38" s="293">
        <f>M38+'Commandes - Calculs auto'!N38-'Commandes - Calculs auto'!N18</f>
        <v>0</v>
      </c>
      <c r="O38" s="293">
        <f>N38+'Commandes - Calculs auto'!O38-'Commandes - Calculs auto'!O18</f>
        <v>0</v>
      </c>
      <c r="P38" s="293">
        <f>O38+'Commandes - Calculs auto'!P38-'Commandes - Calculs auto'!P18</f>
        <v>0</v>
      </c>
      <c r="Q38" s="293">
        <f>P38+'Commandes - Calculs auto'!Q38-'Commandes - Calculs auto'!Q18</f>
        <v>0</v>
      </c>
      <c r="R38" s="293">
        <f>Q38+'Commandes - Calculs auto'!R38-'Commandes - Calculs auto'!R18</f>
        <v>0</v>
      </c>
      <c r="S38" s="293">
        <f>R38+'Commandes - Calculs auto'!S38-'Commandes - Calculs auto'!S18</f>
        <v>0</v>
      </c>
      <c r="T38" s="293">
        <f>S38+'Commandes - Calculs auto'!T38-'Commandes - Calculs auto'!T18</f>
        <v>0</v>
      </c>
      <c r="U38" s="293">
        <f>T38+'Commandes - Calculs auto'!U38-'Commandes - Calculs auto'!U18</f>
        <v>0</v>
      </c>
      <c r="V38" s="293">
        <f>U38+'Commandes - Calculs auto'!V38-'Commandes - Calculs auto'!V18</f>
        <v>0</v>
      </c>
      <c r="W38" s="293">
        <f>V38+'Commandes - Calculs auto'!W38-'Commandes - Calculs auto'!W18</f>
        <v>0</v>
      </c>
      <c r="X38" s="293">
        <f>W38+'Commandes - Calculs auto'!X38-'Commandes - Calculs auto'!X18</f>
        <v>0</v>
      </c>
      <c r="Y38" s="293">
        <f>X38+'Commandes - Calculs auto'!Y38-'Commandes - Calculs auto'!Y18</f>
        <v>0</v>
      </c>
      <c r="Z38" s="293">
        <f>Y38+'Commandes - Calculs auto'!Z38-'Commandes - Calculs auto'!Z18</f>
        <v>0</v>
      </c>
      <c r="AA38" s="293">
        <f>Z38+'Commandes - Calculs auto'!AA38-'Commandes - Calculs auto'!AA18</f>
        <v>0</v>
      </c>
      <c r="AB38" s="293">
        <f>AA38+'Commandes - Calculs auto'!AB38-'Commandes - Calculs auto'!AB18</f>
        <v>0</v>
      </c>
      <c r="AC38" s="293">
        <f>AB38+'Commandes - Calculs auto'!AC38-'Commandes - Calculs auto'!AC18</f>
        <v>0</v>
      </c>
      <c r="AD38" s="293">
        <f>AC38+'Commandes - Calculs auto'!AD38-'Commandes - Calculs auto'!AD18</f>
        <v>0</v>
      </c>
      <c r="AE38" s="293">
        <f>AD38+'Commandes - Calculs auto'!AE38-'Commandes - Calculs auto'!AE18</f>
        <v>0</v>
      </c>
      <c r="AF38" s="293">
        <f>AE38+'Commandes - Calculs auto'!AF38-'Commandes - Calculs auto'!AF18</f>
        <v>0</v>
      </c>
      <c r="AG38" s="293">
        <f>AF38+'Commandes - Calculs auto'!AG38-'Commandes - Calculs auto'!AG18</f>
        <v>0</v>
      </c>
      <c r="AH38" s="293">
        <f>AG38+'Commandes - Calculs auto'!AH38-'Commandes - Calculs auto'!AH18</f>
        <v>0</v>
      </c>
      <c r="AI38" s="293">
        <f>AH38+'Commandes - Calculs auto'!AI38-'Commandes - Calculs auto'!AI18</f>
        <v>0</v>
      </c>
      <c r="AJ38" s="293">
        <f>AI38+'Commandes - Calculs auto'!AJ38-'Commandes - Calculs auto'!AJ18</f>
        <v>0</v>
      </c>
      <c r="AK38" s="293">
        <f>AJ38+'Commandes - Calculs auto'!AK38-'Commandes - Calculs auto'!AK18</f>
        <v>0</v>
      </c>
      <c r="AL38" s="293">
        <f>AK38+'Commandes - Calculs auto'!AL38-'Commandes - Calculs auto'!AL18</f>
        <v>0</v>
      </c>
      <c r="AM38" s="293">
        <f>AL38+'Commandes - Calculs auto'!AM38-'Commandes - Calculs auto'!AM18</f>
        <v>0</v>
      </c>
      <c r="AN38" s="293">
        <f>AM38+'Commandes - Calculs auto'!AN38-'Commandes - Calculs auto'!AN18</f>
        <v>0</v>
      </c>
      <c r="AO38" s="293">
        <f>AN38+'Commandes - Calculs auto'!AO38-'Commandes - Calculs auto'!AO18</f>
        <v>0</v>
      </c>
      <c r="AP38" s="293">
        <f>AO38+'Commandes - Calculs auto'!AP38-'Commandes - Calculs auto'!AP18</f>
        <v>0</v>
      </c>
      <c r="AQ38" s="293">
        <f>AP38+'Commandes - Calculs auto'!AQ38-'Commandes - Calculs auto'!AQ18</f>
        <v>0</v>
      </c>
      <c r="AR38" s="293">
        <f>AQ38+'Commandes - Calculs auto'!AR38-'Commandes - Calculs auto'!AR18</f>
        <v>0</v>
      </c>
      <c r="AS38" s="293">
        <f>AR38+'Commandes - Calculs auto'!AS38-'Commandes - Calculs auto'!AS18</f>
        <v>0</v>
      </c>
      <c r="AT38" s="293">
        <f>AS38+'Commandes - Calculs auto'!AT38-'Commandes - Calculs auto'!AT18</f>
        <v>0</v>
      </c>
      <c r="AU38" s="293">
        <f>AT38+'Commandes - Calculs auto'!AU38-'Commandes - Calculs auto'!AU18</f>
        <v>0</v>
      </c>
      <c r="AV38" s="293">
        <f>AU38+'Commandes - Calculs auto'!AV38-'Commandes - Calculs auto'!AV18</f>
        <v>0</v>
      </c>
      <c r="AW38" s="293">
        <f>AV38+'Commandes - Calculs auto'!AW38-'Commandes - Calculs auto'!AW18</f>
        <v>0</v>
      </c>
      <c r="AX38" s="293">
        <f>AW38+'Commandes - Calculs auto'!AX38-'Commandes - Calculs auto'!AX18</f>
        <v>0</v>
      </c>
      <c r="AY38" s="293">
        <f>AX38+'Commandes - Calculs auto'!AY38-'Commandes - Calculs auto'!AY18</f>
        <v>0</v>
      </c>
      <c r="AZ38" s="293">
        <f>AY38+'Commandes - Calculs auto'!AZ38-'Commandes - Calculs auto'!AZ18</f>
        <v>0</v>
      </c>
      <c r="BA38" s="293">
        <f>AZ38+'Commandes - Calculs auto'!BA38-'Commandes - Calculs auto'!BA18</f>
        <v>0</v>
      </c>
      <c r="BB38" s="293">
        <f>BA38+'Commandes - Calculs auto'!BB38-'Commandes - Calculs auto'!BB18</f>
        <v>0</v>
      </c>
      <c r="BC38" s="293">
        <f>BB38+'Commandes - Calculs auto'!BC38-'Commandes - Calculs auto'!BC18</f>
        <v>0</v>
      </c>
      <c r="BD38" s="293">
        <f>BC38+'Commandes - Calculs auto'!BD38-'Commandes - Calculs auto'!BD18</f>
        <v>0</v>
      </c>
      <c r="BE38" s="293">
        <f>BD38+'Commandes - Calculs auto'!BE38-'Commandes - Calculs auto'!BE18</f>
        <v>0</v>
      </c>
      <c r="BF38" s="293">
        <f>BE38+'Commandes - Calculs auto'!BF38-'Commandes - Calculs auto'!BF18</f>
        <v>0</v>
      </c>
      <c r="BG38" s="293">
        <f>BF38+'Commandes - Calculs auto'!BG38-'Commandes - Calculs auto'!BG18</f>
        <v>0</v>
      </c>
      <c r="BH38" s="293">
        <f>BG38+'Commandes - Calculs auto'!BH38-'Commandes - Calculs auto'!BH18</f>
        <v>0</v>
      </c>
      <c r="BI38" s="293">
        <f>BH38+'Commandes - Calculs auto'!BI38-'Commandes - Calculs auto'!BI18</f>
        <v>0</v>
      </c>
      <c r="BJ38" s="293">
        <f>BI38+'Commandes - Calculs auto'!BJ38-'Commandes - Calculs auto'!BJ18</f>
        <v>0</v>
      </c>
      <c r="BK38" s="279"/>
    </row>
    <row r="39" ht="15.0" customHeight="1">
      <c r="A39" s="279"/>
      <c r="B39" s="299" t="str">
        <f>Config!$B$24</f>
        <v/>
      </c>
      <c r="C39" s="293">
        <f>'Commandes - Calculs auto'!C39-'Commandes - Calculs auto'!C19</f>
        <v>0</v>
      </c>
      <c r="D39" s="293">
        <f>C39+'Commandes - Calculs auto'!D39-'Commandes - Calculs auto'!D19</f>
        <v>0</v>
      </c>
      <c r="E39" s="293">
        <f>D39+'Commandes - Calculs auto'!E39-'Commandes - Calculs auto'!E19</f>
        <v>0</v>
      </c>
      <c r="F39" s="293">
        <f>E39+'Commandes - Calculs auto'!F39-'Commandes - Calculs auto'!F19</f>
        <v>0</v>
      </c>
      <c r="G39" s="293">
        <f>F39+'Commandes - Calculs auto'!G39-'Commandes - Calculs auto'!G19</f>
        <v>0</v>
      </c>
      <c r="H39" s="293">
        <f>G39+'Commandes - Calculs auto'!H39-'Commandes - Calculs auto'!H19</f>
        <v>0</v>
      </c>
      <c r="I39" s="293">
        <f>H39+'Commandes - Calculs auto'!I39-'Commandes - Calculs auto'!I19</f>
        <v>0</v>
      </c>
      <c r="J39" s="293">
        <f>I39+'Commandes - Calculs auto'!J39-'Commandes - Calculs auto'!J19</f>
        <v>0</v>
      </c>
      <c r="K39" s="293">
        <f>J39+'Commandes - Calculs auto'!K39-'Commandes - Calculs auto'!K19</f>
        <v>0</v>
      </c>
      <c r="L39" s="293">
        <f>K39+'Commandes - Calculs auto'!L39-'Commandes - Calculs auto'!L19</f>
        <v>0</v>
      </c>
      <c r="M39" s="293">
        <f>L39+'Commandes - Calculs auto'!M39-'Commandes - Calculs auto'!M19</f>
        <v>0</v>
      </c>
      <c r="N39" s="293">
        <f>M39+'Commandes - Calculs auto'!N39-'Commandes - Calculs auto'!N19</f>
        <v>0</v>
      </c>
      <c r="O39" s="293">
        <f>N39+'Commandes - Calculs auto'!O39-'Commandes - Calculs auto'!O19</f>
        <v>0</v>
      </c>
      <c r="P39" s="293">
        <f>O39+'Commandes - Calculs auto'!P39-'Commandes - Calculs auto'!P19</f>
        <v>0</v>
      </c>
      <c r="Q39" s="293">
        <f>P39+'Commandes - Calculs auto'!Q39-'Commandes - Calculs auto'!Q19</f>
        <v>0</v>
      </c>
      <c r="R39" s="293">
        <f>Q39+'Commandes - Calculs auto'!R39-'Commandes - Calculs auto'!R19</f>
        <v>0</v>
      </c>
      <c r="S39" s="293">
        <f>R39+'Commandes - Calculs auto'!S39-'Commandes - Calculs auto'!S19</f>
        <v>0</v>
      </c>
      <c r="T39" s="293">
        <f>S39+'Commandes - Calculs auto'!T39-'Commandes - Calculs auto'!T19</f>
        <v>0</v>
      </c>
      <c r="U39" s="293">
        <f>T39+'Commandes - Calculs auto'!U39-'Commandes - Calculs auto'!U19</f>
        <v>0</v>
      </c>
      <c r="V39" s="293">
        <f>U39+'Commandes - Calculs auto'!V39-'Commandes - Calculs auto'!V19</f>
        <v>0</v>
      </c>
      <c r="W39" s="293">
        <f>V39+'Commandes - Calculs auto'!W39-'Commandes - Calculs auto'!W19</f>
        <v>0</v>
      </c>
      <c r="X39" s="293">
        <f>W39+'Commandes - Calculs auto'!X39-'Commandes - Calculs auto'!X19</f>
        <v>0</v>
      </c>
      <c r="Y39" s="293">
        <f>X39+'Commandes - Calculs auto'!Y39-'Commandes - Calculs auto'!Y19</f>
        <v>0</v>
      </c>
      <c r="Z39" s="293">
        <f>Y39+'Commandes - Calculs auto'!Z39-'Commandes - Calculs auto'!Z19</f>
        <v>0</v>
      </c>
      <c r="AA39" s="293">
        <f>Z39+'Commandes - Calculs auto'!AA39-'Commandes - Calculs auto'!AA19</f>
        <v>0</v>
      </c>
      <c r="AB39" s="293">
        <f>AA39+'Commandes - Calculs auto'!AB39-'Commandes - Calculs auto'!AB19</f>
        <v>0</v>
      </c>
      <c r="AC39" s="293">
        <f>AB39+'Commandes - Calculs auto'!AC39-'Commandes - Calculs auto'!AC19</f>
        <v>0</v>
      </c>
      <c r="AD39" s="293">
        <f>AC39+'Commandes - Calculs auto'!AD39-'Commandes - Calculs auto'!AD19</f>
        <v>0</v>
      </c>
      <c r="AE39" s="293">
        <f>AD39+'Commandes - Calculs auto'!AE39-'Commandes - Calculs auto'!AE19</f>
        <v>0</v>
      </c>
      <c r="AF39" s="293">
        <f>AE39+'Commandes - Calculs auto'!AF39-'Commandes - Calculs auto'!AF19</f>
        <v>0</v>
      </c>
      <c r="AG39" s="293">
        <f>AF39+'Commandes - Calculs auto'!AG39-'Commandes - Calculs auto'!AG19</f>
        <v>0</v>
      </c>
      <c r="AH39" s="293">
        <f>AG39+'Commandes - Calculs auto'!AH39-'Commandes - Calculs auto'!AH19</f>
        <v>0</v>
      </c>
      <c r="AI39" s="293">
        <f>AH39+'Commandes - Calculs auto'!AI39-'Commandes - Calculs auto'!AI19</f>
        <v>0</v>
      </c>
      <c r="AJ39" s="293">
        <f>AI39+'Commandes - Calculs auto'!AJ39-'Commandes - Calculs auto'!AJ19</f>
        <v>0</v>
      </c>
      <c r="AK39" s="293">
        <f>AJ39+'Commandes - Calculs auto'!AK39-'Commandes - Calculs auto'!AK19</f>
        <v>0</v>
      </c>
      <c r="AL39" s="293">
        <f>AK39+'Commandes - Calculs auto'!AL39-'Commandes - Calculs auto'!AL19</f>
        <v>0</v>
      </c>
      <c r="AM39" s="293">
        <f>AL39+'Commandes - Calculs auto'!AM39-'Commandes - Calculs auto'!AM19</f>
        <v>0</v>
      </c>
      <c r="AN39" s="293">
        <f>AM39+'Commandes - Calculs auto'!AN39-'Commandes - Calculs auto'!AN19</f>
        <v>0</v>
      </c>
      <c r="AO39" s="293">
        <f>AN39+'Commandes - Calculs auto'!AO39-'Commandes - Calculs auto'!AO19</f>
        <v>0</v>
      </c>
      <c r="AP39" s="293">
        <f>AO39+'Commandes - Calculs auto'!AP39-'Commandes - Calculs auto'!AP19</f>
        <v>0</v>
      </c>
      <c r="AQ39" s="293">
        <f>AP39+'Commandes - Calculs auto'!AQ39-'Commandes - Calculs auto'!AQ19</f>
        <v>0</v>
      </c>
      <c r="AR39" s="293">
        <f>AQ39+'Commandes - Calculs auto'!AR39-'Commandes - Calculs auto'!AR19</f>
        <v>0</v>
      </c>
      <c r="AS39" s="293">
        <f>AR39+'Commandes - Calculs auto'!AS39-'Commandes - Calculs auto'!AS19</f>
        <v>0</v>
      </c>
      <c r="AT39" s="293">
        <f>AS39+'Commandes - Calculs auto'!AT39-'Commandes - Calculs auto'!AT19</f>
        <v>0</v>
      </c>
      <c r="AU39" s="293">
        <f>AT39+'Commandes - Calculs auto'!AU39-'Commandes - Calculs auto'!AU19</f>
        <v>0</v>
      </c>
      <c r="AV39" s="293">
        <f>AU39+'Commandes - Calculs auto'!AV39-'Commandes - Calculs auto'!AV19</f>
        <v>0</v>
      </c>
      <c r="AW39" s="293">
        <f>AV39+'Commandes - Calculs auto'!AW39-'Commandes - Calculs auto'!AW19</f>
        <v>0</v>
      </c>
      <c r="AX39" s="293">
        <f>AW39+'Commandes - Calculs auto'!AX39-'Commandes - Calculs auto'!AX19</f>
        <v>0</v>
      </c>
      <c r="AY39" s="293">
        <f>AX39+'Commandes - Calculs auto'!AY39-'Commandes - Calculs auto'!AY19</f>
        <v>0</v>
      </c>
      <c r="AZ39" s="293">
        <f>AY39+'Commandes - Calculs auto'!AZ39-'Commandes - Calculs auto'!AZ19</f>
        <v>0</v>
      </c>
      <c r="BA39" s="293">
        <f>AZ39+'Commandes - Calculs auto'!BA39-'Commandes - Calculs auto'!BA19</f>
        <v>0</v>
      </c>
      <c r="BB39" s="293">
        <f>BA39+'Commandes - Calculs auto'!BB39-'Commandes - Calculs auto'!BB19</f>
        <v>0</v>
      </c>
      <c r="BC39" s="293">
        <f>BB39+'Commandes - Calculs auto'!BC39-'Commandes - Calculs auto'!BC19</f>
        <v>0</v>
      </c>
      <c r="BD39" s="293">
        <f>BC39+'Commandes - Calculs auto'!BD39-'Commandes - Calculs auto'!BD19</f>
        <v>0</v>
      </c>
      <c r="BE39" s="293">
        <f>BD39+'Commandes - Calculs auto'!BE39-'Commandes - Calculs auto'!BE19</f>
        <v>0</v>
      </c>
      <c r="BF39" s="293">
        <f>BE39+'Commandes - Calculs auto'!BF39-'Commandes - Calculs auto'!BF19</f>
        <v>0</v>
      </c>
      <c r="BG39" s="293">
        <f>BF39+'Commandes - Calculs auto'!BG39-'Commandes - Calculs auto'!BG19</f>
        <v>0</v>
      </c>
      <c r="BH39" s="293">
        <f>BG39+'Commandes - Calculs auto'!BH39-'Commandes - Calculs auto'!BH19</f>
        <v>0</v>
      </c>
      <c r="BI39" s="293">
        <f>BH39+'Commandes - Calculs auto'!BI39-'Commandes - Calculs auto'!BI19</f>
        <v>0</v>
      </c>
      <c r="BJ39" s="293">
        <f>BI39+'Commandes - Calculs auto'!BJ39-'Commandes - Calculs auto'!BJ19</f>
        <v>0</v>
      </c>
      <c r="BK39" s="279"/>
    </row>
    <row r="40" ht="15.0" customHeight="1">
      <c r="A40" s="279"/>
      <c r="B40" s="299" t="str">
        <f>Config!$B$25</f>
        <v/>
      </c>
      <c r="C40" s="293">
        <f>'Commandes - Calculs auto'!C40-'Commandes - Calculs auto'!C20</f>
        <v>0</v>
      </c>
      <c r="D40" s="293">
        <f>C40+'Commandes - Calculs auto'!D40-'Commandes - Calculs auto'!D20</f>
        <v>0</v>
      </c>
      <c r="E40" s="293">
        <f>D40+'Commandes - Calculs auto'!E40-'Commandes - Calculs auto'!E20</f>
        <v>0</v>
      </c>
      <c r="F40" s="293">
        <f>E40+'Commandes - Calculs auto'!F40-'Commandes - Calculs auto'!F20</f>
        <v>0</v>
      </c>
      <c r="G40" s="293">
        <f>F40+'Commandes - Calculs auto'!G40-'Commandes - Calculs auto'!G20</f>
        <v>0</v>
      </c>
      <c r="H40" s="293">
        <f>G40+'Commandes - Calculs auto'!H40-'Commandes - Calculs auto'!H20</f>
        <v>0</v>
      </c>
      <c r="I40" s="293">
        <f>H40+'Commandes - Calculs auto'!I40-'Commandes - Calculs auto'!I20</f>
        <v>0</v>
      </c>
      <c r="J40" s="293">
        <f>I40+'Commandes - Calculs auto'!J40-'Commandes - Calculs auto'!J20</f>
        <v>0</v>
      </c>
      <c r="K40" s="293">
        <f>J40+'Commandes - Calculs auto'!K40-'Commandes - Calculs auto'!K20</f>
        <v>0</v>
      </c>
      <c r="L40" s="293">
        <f>K40+'Commandes - Calculs auto'!L40-'Commandes - Calculs auto'!L20</f>
        <v>0</v>
      </c>
      <c r="M40" s="293">
        <f>L40+'Commandes - Calculs auto'!M40-'Commandes - Calculs auto'!M20</f>
        <v>0</v>
      </c>
      <c r="N40" s="293">
        <f>M40+'Commandes - Calculs auto'!N40-'Commandes - Calculs auto'!N20</f>
        <v>0</v>
      </c>
      <c r="O40" s="293">
        <f>N40+'Commandes - Calculs auto'!O40-'Commandes - Calculs auto'!O20</f>
        <v>0</v>
      </c>
      <c r="P40" s="293">
        <f>O40+'Commandes - Calculs auto'!P40-'Commandes - Calculs auto'!P20</f>
        <v>0</v>
      </c>
      <c r="Q40" s="293">
        <f>P40+'Commandes - Calculs auto'!Q40-'Commandes - Calculs auto'!Q20</f>
        <v>0</v>
      </c>
      <c r="R40" s="293">
        <f>Q40+'Commandes - Calculs auto'!R40-'Commandes - Calculs auto'!R20</f>
        <v>0</v>
      </c>
      <c r="S40" s="293">
        <f>R40+'Commandes - Calculs auto'!S40-'Commandes - Calculs auto'!S20</f>
        <v>0</v>
      </c>
      <c r="T40" s="293">
        <f>S40+'Commandes - Calculs auto'!T40-'Commandes - Calculs auto'!T20</f>
        <v>0</v>
      </c>
      <c r="U40" s="293">
        <f>T40+'Commandes - Calculs auto'!U40-'Commandes - Calculs auto'!U20</f>
        <v>0</v>
      </c>
      <c r="V40" s="293">
        <f>U40+'Commandes - Calculs auto'!V40-'Commandes - Calculs auto'!V20</f>
        <v>0</v>
      </c>
      <c r="W40" s="293">
        <f>V40+'Commandes - Calculs auto'!W40-'Commandes - Calculs auto'!W20</f>
        <v>0</v>
      </c>
      <c r="X40" s="293">
        <f>W40+'Commandes - Calculs auto'!X40-'Commandes - Calculs auto'!X20</f>
        <v>0</v>
      </c>
      <c r="Y40" s="293">
        <f>X40+'Commandes - Calculs auto'!Y40-'Commandes - Calculs auto'!Y20</f>
        <v>0</v>
      </c>
      <c r="Z40" s="293">
        <f>Y40+'Commandes - Calculs auto'!Z40-'Commandes - Calculs auto'!Z20</f>
        <v>0</v>
      </c>
      <c r="AA40" s="293">
        <f>Z40+'Commandes - Calculs auto'!AA40-'Commandes - Calculs auto'!AA20</f>
        <v>0</v>
      </c>
      <c r="AB40" s="293">
        <f>AA40+'Commandes - Calculs auto'!AB40-'Commandes - Calculs auto'!AB20</f>
        <v>0</v>
      </c>
      <c r="AC40" s="293">
        <f>AB40+'Commandes - Calculs auto'!AC40-'Commandes - Calculs auto'!AC20</f>
        <v>0</v>
      </c>
      <c r="AD40" s="293">
        <f>AC40+'Commandes - Calculs auto'!AD40-'Commandes - Calculs auto'!AD20</f>
        <v>0</v>
      </c>
      <c r="AE40" s="293">
        <f>AD40+'Commandes - Calculs auto'!AE40-'Commandes - Calculs auto'!AE20</f>
        <v>0</v>
      </c>
      <c r="AF40" s="293">
        <f>AE40+'Commandes - Calculs auto'!AF40-'Commandes - Calculs auto'!AF20</f>
        <v>0</v>
      </c>
      <c r="AG40" s="293">
        <f>AF40+'Commandes - Calculs auto'!AG40-'Commandes - Calculs auto'!AG20</f>
        <v>0</v>
      </c>
      <c r="AH40" s="293">
        <f>AG40+'Commandes - Calculs auto'!AH40-'Commandes - Calculs auto'!AH20</f>
        <v>0</v>
      </c>
      <c r="AI40" s="293">
        <f>AH40+'Commandes - Calculs auto'!AI40-'Commandes - Calculs auto'!AI20</f>
        <v>0</v>
      </c>
      <c r="AJ40" s="293">
        <f>AI40+'Commandes - Calculs auto'!AJ40-'Commandes - Calculs auto'!AJ20</f>
        <v>0</v>
      </c>
      <c r="AK40" s="293">
        <f>AJ40+'Commandes - Calculs auto'!AK40-'Commandes - Calculs auto'!AK20</f>
        <v>0</v>
      </c>
      <c r="AL40" s="293">
        <f>AK40+'Commandes - Calculs auto'!AL40-'Commandes - Calculs auto'!AL20</f>
        <v>0</v>
      </c>
      <c r="AM40" s="293">
        <f>AL40+'Commandes - Calculs auto'!AM40-'Commandes - Calculs auto'!AM20</f>
        <v>0</v>
      </c>
      <c r="AN40" s="293">
        <f>AM40+'Commandes - Calculs auto'!AN40-'Commandes - Calculs auto'!AN20</f>
        <v>0</v>
      </c>
      <c r="AO40" s="293">
        <f>AN40+'Commandes - Calculs auto'!AO40-'Commandes - Calculs auto'!AO20</f>
        <v>0</v>
      </c>
      <c r="AP40" s="293">
        <f>AO40+'Commandes - Calculs auto'!AP40-'Commandes - Calculs auto'!AP20</f>
        <v>0</v>
      </c>
      <c r="AQ40" s="293">
        <f>AP40+'Commandes - Calculs auto'!AQ40-'Commandes - Calculs auto'!AQ20</f>
        <v>0</v>
      </c>
      <c r="AR40" s="293">
        <f>AQ40+'Commandes - Calculs auto'!AR40-'Commandes - Calculs auto'!AR20</f>
        <v>0</v>
      </c>
      <c r="AS40" s="293">
        <f>AR40+'Commandes - Calculs auto'!AS40-'Commandes - Calculs auto'!AS20</f>
        <v>0</v>
      </c>
      <c r="AT40" s="293">
        <f>AS40+'Commandes - Calculs auto'!AT40-'Commandes - Calculs auto'!AT20</f>
        <v>0</v>
      </c>
      <c r="AU40" s="293">
        <f>AT40+'Commandes - Calculs auto'!AU40-'Commandes - Calculs auto'!AU20</f>
        <v>0</v>
      </c>
      <c r="AV40" s="293">
        <f>AU40+'Commandes - Calculs auto'!AV40-'Commandes - Calculs auto'!AV20</f>
        <v>0</v>
      </c>
      <c r="AW40" s="293">
        <f>AV40+'Commandes - Calculs auto'!AW40-'Commandes - Calculs auto'!AW20</f>
        <v>0</v>
      </c>
      <c r="AX40" s="293">
        <f>AW40+'Commandes - Calculs auto'!AX40-'Commandes - Calculs auto'!AX20</f>
        <v>0</v>
      </c>
      <c r="AY40" s="293">
        <f>AX40+'Commandes - Calculs auto'!AY40-'Commandes - Calculs auto'!AY20</f>
        <v>0</v>
      </c>
      <c r="AZ40" s="293">
        <f>AY40+'Commandes - Calculs auto'!AZ40-'Commandes - Calculs auto'!AZ20</f>
        <v>0</v>
      </c>
      <c r="BA40" s="293">
        <f>AZ40+'Commandes - Calculs auto'!BA40-'Commandes - Calculs auto'!BA20</f>
        <v>0</v>
      </c>
      <c r="BB40" s="293">
        <f>BA40+'Commandes - Calculs auto'!BB40-'Commandes - Calculs auto'!BB20</f>
        <v>0</v>
      </c>
      <c r="BC40" s="293">
        <f>BB40+'Commandes - Calculs auto'!BC40-'Commandes - Calculs auto'!BC20</f>
        <v>0</v>
      </c>
      <c r="BD40" s="293">
        <f>BC40+'Commandes - Calculs auto'!BD40-'Commandes - Calculs auto'!BD20</f>
        <v>0</v>
      </c>
      <c r="BE40" s="293">
        <f>BD40+'Commandes - Calculs auto'!BE40-'Commandes - Calculs auto'!BE20</f>
        <v>0</v>
      </c>
      <c r="BF40" s="293">
        <f>BE40+'Commandes - Calculs auto'!BF40-'Commandes - Calculs auto'!BF20</f>
        <v>0</v>
      </c>
      <c r="BG40" s="293">
        <f>BF40+'Commandes - Calculs auto'!BG40-'Commandes - Calculs auto'!BG20</f>
        <v>0</v>
      </c>
      <c r="BH40" s="293">
        <f>BG40+'Commandes - Calculs auto'!BH40-'Commandes - Calculs auto'!BH20</f>
        <v>0</v>
      </c>
      <c r="BI40" s="293">
        <f>BH40+'Commandes - Calculs auto'!BI40-'Commandes - Calculs auto'!BI20</f>
        <v>0</v>
      </c>
      <c r="BJ40" s="293">
        <f>BI40+'Commandes - Calculs auto'!BJ40-'Commandes - Calculs auto'!BJ20</f>
        <v>0</v>
      </c>
      <c r="BK40" s="279"/>
    </row>
    <row r="41" ht="15.0" customHeight="1">
      <c r="A41" s="279"/>
      <c r="B41" s="282"/>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79"/>
      <c r="BB41" s="279"/>
      <c r="BC41" s="279"/>
      <c r="BD41" s="279"/>
      <c r="BE41" s="279"/>
      <c r="BF41" s="279"/>
      <c r="BG41" s="279"/>
      <c r="BH41" s="279"/>
      <c r="BI41" s="279"/>
      <c r="BJ41" s="279"/>
      <c r="BK41" s="279"/>
    </row>
    <row r="42" ht="15.0" customHeight="1">
      <c r="A42" s="279"/>
      <c r="B42" s="292" t="s">
        <v>91</v>
      </c>
      <c r="C42" s="293">
        <f t="shared" ref="C42:BJ42" si="3">SUM(C29:C40)</f>
        <v>0</v>
      </c>
      <c r="D42" s="293">
        <f t="shared" si="3"/>
        <v>0</v>
      </c>
      <c r="E42" s="293">
        <f t="shared" si="3"/>
        <v>0</v>
      </c>
      <c r="F42" s="293">
        <f t="shared" si="3"/>
        <v>0</v>
      </c>
      <c r="G42" s="293">
        <f t="shared" si="3"/>
        <v>0</v>
      </c>
      <c r="H42" s="293">
        <f t="shared" si="3"/>
        <v>0</v>
      </c>
      <c r="I42" s="293">
        <f t="shared" si="3"/>
        <v>0</v>
      </c>
      <c r="J42" s="293">
        <f t="shared" si="3"/>
        <v>0</v>
      </c>
      <c r="K42" s="293">
        <f t="shared" si="3"/>
        <v>0</v>
      </c>
      <c r="L42" s="293">
        <f t="shared" si="3"/>
        <v>0</v>
      </c>
      <c r="M42" s="293">
        <f t="shared" si="3"/>
        <v>0</v>
      </c>
      <c r="N42" s="293">
        <f t="shared" si="3"/>
        <v>0</v>
      </c>
      <c r="O42" s="293">
        <f t="shared" si="3"/>
        <v>0</v>
      </c>
      <c r="P42" s="293">
        <f t="shared" si="3"/>
        <v>0</v>
      </c>
      <c r="Q42" s="293">
        <f t="shared" si="3"/>
        <v>0</v>
      </c>
      <c r="R42" s="293">
        <f t="shared" si="3"/>
        <v>0</v>
      </c>
      <c r="S42" s="293">
        <f t="shared" si="3"/>
        <v>0</v>
      </c>
      <c r="T42" s="293">
        <f t="shared" si="3"/>
        <v>0</v>
      </c>
      <c r="U42" s="293">
        <f t="shared" si="3"/>
        <v>0</v>
      </c>
      <c r="V42" s="293">
        <f t="shared" si="3"/>
        <v>0</v>
      </c>
      <c r="W42" s="293">
        <f t="shared" si="3"/>
        <v>0</v>
      </c>
      <c r="X42" s="293">
        <f t="shared" si="3"/>
        <v>0</v>
      </c>
      <c r="Y42" s="293">
        <f t="shared" si="3"/>
        <v>0</v>
      </c>
      <c r="Z42" s="293">
        <f t="shared" si="3"/>
        <v>0</v>
      </c>
      <c r="AA42" s="293">
        <f t="shared" si="3"/>
        <v>0</v>
      </c>
      <c r="AB42" s="293">
        <f t="shared" si="3"/>
        <v>0</v>
      </c>
      <c r="AC42" s="293">
        <f t="shared" si="3"/>
        <v>0</v>
      </c>
      <c r="AD42" s="293">
        <f t="shared" si="3"/>
        <v>0</v>
      </c>
      <c r="AE42" s="293">
        <f t="shared" si="3"/>
        <v>0</v>
      </c>
      <c r="AF42" s="293">
        <f t="shared" si="3"/>
        <v>0</v>
      </c>
      <c r="AG42" s="293">
        <f t="shared" si="3"/>
        <v>0</v>
      </c>
      <c r="AH42" s="293">
        <f t="shared" si="3"/>
        <v>0</v>
      </c>
      <c r="AI42" s="293">
        <f t="shared" si="3"/>
        <v>0</v>
      </c>
      <c r="AJ42" s="293">
        <f t="shared" si="3"/>
        <v>0</v>
      </c>
      <c r="AK42" s="293">
        <f t="shared" si="3"/>
        <v>0</v>
      </c>
      <c r="AL42" s="293">
        <f t="shared" si="3"/>
        <v>0</v>
      </c>
      <c r="AM42" s="293">
        <f t="shared" si="3"/>
        <v>0</v>
      </c>
      <c r="AN42" s="293">
        <f t="shared" si="3"/>
        <v>0</v>
      </c>
      <c r="AO42" s="293">
        <f t="shared" si="3"/>
        <v>0</v>
      </c>
      <c r="AP42" s="293">
        <f t="shared" si="3"/>
        <v>0</v>
      </c>
      <c r="AQ42" s="293">
        <f t="shared" si="3"/>
        <v>0</v>
      </c>
      <c r="AR42" s="293">
        <f t="shared" si="3"/>
        <v>0</v>
      </c>
      <c r="AS42" s="293">
        <f t="shared" si="3"/>
        <v>0</v>
      </c>
      <c r="AT42" s="293">
        <f t="shared" si="3"/>
        <v>0</v>
      </c>
      <c r="AU42" s="293">
        <f t="shared" si="3"/>
        <v>0</v>
      </c>
      <c r="AV42" s="293">
        <f t="shared" si="3"/>
        <v>0</v>
      </c>
      <c r="AW42" s="293">
        <f t="shared" si="3"/>
        <v>0</v>
      </c>
      <c r="AX42" s="293">
        <f t="shared" si="3"/>
        <v>0</v>
      </c>
      <c r="AY42" s="293">
        <f t="shared" si="3"/>
        <v>0</v>
      </c>
      <c r="AZ42" s="293">
        <f t="shared" si="3"/>
        <v>0</v>
      </c>
      <c r="BA42" s="293">
        <f t="shared" si="3"/>
        <v>0</v>
      </c>
      <c r="BB42" s="293">
        <f t="shared" si="3"/>
        <v>0</v>
      </c>
      <c r="BC42" s="293">
        <f t="shared" si="3"/>
        <v>0</v>
      </c>
      <c r="BD42" s="293">
        <f t="shared" si="3"/>
        <v>0</v>
      </c>
      <c r="BE42" s="293">
        <f t="shared" si="3"/>
        <v>0</v>
      </c>
      <c r="BF42" s="293">
        <f t="shared" si="3"/>
        <v>0</v>
      </c>
      <c r="BG42" s="293">
        <f t="shared" si="3"/>
        <v>0</v>
      </c>
      <c r="BH42" s="293">
        <f t="shared" si="3"/>
        <v>0</v>
      </c>
      <c r="BI42" s="293">
        <f t="shared" si="3"/>
        <v>0</v>
      </c>
      <c r="BJ42" s="293">
        <f t="shared" si="3"/>
        <v>0</v>
      </c>
      <c r="BK42" s="279"/>
    </row>
    <row r="43" ht="15.0" customHeight="1">
      <c r="A43" s="279"/>
      <c r="B43" s="282"/>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79"/>
      <c r="BK43" s="279"/>
    </row>
    <row r="44" ht="15.75" customHeight="1">
      <c r="A44" s="279"/>
      <c r="B44" s="295" t="s">
        <v>251</v>
      </c>
      <c r="C44" s="296"/>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279"/>
      <c r="AY44" s="279"/>
      <c r="AZ44" s="279"/>
      <c r="BA44" s="279"/>
      <c r="BB44" s="279"/>
      <c r="BC44" s="279"/>
      <c r="BD44" s="279"/>
      <c r="BE44" s="279"/>
      <c r="BF44" s="279"/>
      <c r="BG44" s="279"/>
      <c r="BH44" s="279"/>
      <c r="BI44" s="279"/>
      <c r="BJ44" s="279"/>
      <c r="BK44" s="279"/>
    </row>
    <row r="45" ht="15.75" customHeight="1">
      <c r="A45" s="279"/>
      <c r="B45" s="282"/>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79"/>
      <c r="BK45" s="279"/>
    </row>
    <row r="46" ht="15.75" customHeight="1">
      <c r="A46" s="279"/>
      <c r="B46" s="286"/>
      <c r="C46" s="297" t="s">
        <v>77</v>
      </c>
      <c r="D46" s="284"/>
      <c r="E46" s="284"/>
      <c r="F46" s="284"/>
      <c r="G46" s="284"/>
      <c r="H46" s="284"/>
      <c r="I46" s="284"/>
      <c r="J46" s="284"/>
      <c r="K46" s="284"/>
      <c r="L46" s="284"/>
      <c r="M46" s="284"/>
      <c r="N46" s="285"/>
      <c r="O46" s="297" t="s">
        <v>78</v>
      </c>
      <c r="P46" s="284"/>
      <c r="Q46" s="284"/>
      <c r="R46" s="284"/>
      <c r="S46" s="284"/>
      <c r="T46" s="284"/>
      <c r="U46" s="284"/>
      <c r="V46" s="284"/>
      <c r="W46" s="284"/>
      <c r="X46" s="284"/>
      <c r="Y46" s="284"/>
      <c r="Z46" s="285"/>
      <c r="AA46" s="297" t="s">
        <v>79</v>
      </c>
      <c r="AB46" s="284"/>
      <c r="AC46" s="284"/>
      <c r="AD46" s="284"/>
      <c r="AE46" s="284"/>
      <c r="AF46" s="284"/>
      <c r="AG46" s="284"/>
      <c r="AH46" s="284"/>
      <c r="AI46" s="284"/>
      <c r="AJ46" s="284"/>
      <c r="AK46" s="284"/>
      <c r="AL46" s="285"/>
      <c r="AM46" s="297" t="s">
        <v>80</v>
      </c>
      <c r="AN46" s="284"/>
      <c r="AO46" s="284"/>
      <c r="AP46" s="284"/>
      <c r="AQ46" s="284"/>
      <c r="AR46" s="284"/>
      <c r="AS46" s="284"/>
      <c r="AT46" s="284"/>
      <c r="AU46" s="284"/>
      <c r="AV46" s="284"/>
      <c r="AW46" s="284"/>
      <c r="AX46" s="285"/>
      <c r="AY46" s="297" t="s">
        <v>81</v>
      </c>
      <c r="AZ46" s="284"/>
      <c r="BA46" s="284"/>
      <c r="BB46" s="284"/>
      <c r="BC46" s="284"/>
      <c r="BD46" s="284"/>
      <c r="BE46" s="284"/>
      <c r="BF46" s="284"/>
      <c r="BG46" s="284"/>
      <c r="BH46" s="284"/>
      <c r="BI46" s="284"/>
      <c r="BJ46" s="285"/>
      <c r="BK46" s="279"/>
    </row>
    <row r="47" ht="15.75" customHeight="1">
      <c r="A47" s="279"/>
      <c r="B47" s="292" t="s">
        <v>228</v>
      </c>
      <c r="C47" s="298">
        <f>Config!$C$7</f>
        <v>45505</v>
      </c>
      <c r="D47" s="298">
        <f t="shared" ref="D47:BJ47" si="4">DATE(YEAR(C47),MONTH(C47)+1,DAY(C47))</f>
        <v>45536</v>
      </c>
      <c r="E47" s="298">
        <f t="shared" si="4"/>
        <v>45566</v>
      </c>
      <c r="F47" s="298">
        <f t="shared" si="4"/>
        <v>45597</v>
      </c>
      <c r="G47" s="298">
        <f t="shared" si="4"/>
        <v>45627</v>
      </c>
      <c r="H47" s="298">
        <f t="shared" si="4"/>
        <v>45658</v>
      </c>
      <c r="I47" s="298">
        <f t="shared" si="4"/>
        <v>45689</v>
      </c>
      <c r="J47" s="298">
        <f t="shared" si="4"/>
        <v>45717</v>
      </c>
      <c r="K47" s="298">
        <f t="shared" si="4"/>
        <v>45748</v>
      </c>
      <c r="L47" s="298">
        <f t="shared" si="4"/>
        <v>45778</v>
      </c>
      <c r="M47" s="298">
        <f t="shared" si="4"/>
        <v>45809</v>
      </c>
      <c r="N47" s="298">
        <f t="shared" si="4"/>
        <v>45839</v>
      </c>
      <c r="O47" s="298">
        <f t="shared" si="4"/>
        <v>45870</v>
      </c>
      <c r="P47" s="298">
        <f t="shared" si="4"/>
        <v>45901</v>
      </c>
      <c r="Q47" s="298">
        <f t="shared" si="4"/>
        <v>45931</v>
      </c>
      <c r="R47" s="298">
        <f t="shared" si="4"/>
        <v>45962</v>
      </c>
      <c r="S47" s="298">
        <f t="shared" si="4"/>
        <v>45992</v>
      </c>
      <c r="T47" s="298">
        <f t="shared" si="4"/>
        <v>46023</v>
      </c>
      <c r="U47" s="298">
        <f t="shared" si="4"/>
        <v>46054</v>
      </c>
      <c r="V47" s="298">
        <f t="shared" si="4"/>
        <v>46082</v>
      </c>
      <c r="W47" s="298">
        <f t="shared" si="4"/>
        <v>46113</v>
      </c>
      <c r="X47" s="298">
        <f t="shared" si="4"/>
        <v>46143</v>
      </c>
      <c r="Y47" s="298">
        <f t="shared" si="4"/>
        <v>46174</v>
      </c>
      <c r="Z47" s="298">
        <f t="shared" si="4"/>
        <v>46204</v>
      </c>
      <c r="AA47" s="298">
        <f t="shared" si="4"/>
        <v>46235</v>
      </c>
      <c r="AB47" s="298">
        <f t="shared" si="4"/>
        <v>46266</v>
      </c>
      <c r="AC47" s="298">
        <f t="shared" si="4"/>
        <v>46296</v>
      </c>
      <c r="AD47" s="298">
        <f t="shared" si="4"/>
        <v>46327</v>
      </c>
      <c r="AE47" s="298">
        <f t="shared" si="4"/>
        <v>46357</v>
      </c>
      <c r="AF47" s="298">
        <f t="shared" si="4"/>
        <v>46388</v>
      </c>
      <c r="AG47" s="298">
        <f t="shared" si="4"/>
        <v>46419</v>
      </c>
      <c r="AH47" s="298">
        <f t="shared" si="4"/>
        <v>46447</v>
      </c>
      <c r="AI47" s="298">
        <f t="shared" si="4"/>
        <v>46478</v>
      </c>
      <c r="AJ47" s="298">
        <f t="shared" si="4"/>
        <v>46508</v>
      </c>
      <c r="AK47" s="298">
        <f t="shared" si="4"/>
        <v>46539</v>
      </c>
      <c r="AL47" s="298">
        <f t="shared" si="4"/>
        <v>46569</v>
      </c>
      <c r="AM47" s="298">
        <f t="shared" si="4"/>
        <v>46600</v>
      </c>
      <c r="AN47" s="298">
        <f t="shared" si="4"/>
        <v>46631</v>
      </c>
      <c r="AO47" s="298">
        <f t="shared" si="4"/>
        <v>46661</v>
      </c>
      <c r="AP47" s="298">
        <f t="shared" si="4"/>
        <v>46692</v>
      </c>
      <c r="AQ47" s="298">
        <f t="shared" si="4"/>
        <v>46722</v>
      </c>
      <c r="AR47" s="298">
        <f t="shared" si="4"/>
        <v>46753</v>
      </c>
      <c r="AS47" s="298">
        <f t="shared" si="4"/>
        <v>46784</v>
      </c>
      <c r="AT47" s="298">
        <f t="shared" si="4"/>
        <v>46813</v>
      </c>
      <c r="AU47" s="298">
        <f t="shared" si="4"/>
        <v>46844</v>
      </c>
      <c r="AV47" s="298">
        <f t="shared" si="4"/>
        <v>46874</v>
      </c>
      <c r="AW47" s="298">
        <f t="shared" si="4"/>
        <v>46905</v>
      </c>
      <c r="AX47" s="298">
        <f t="shared" si="4"/>
        <v>46935</v>
      </c>
      <c r="AY47" s="298">
        <f t="shared" si="4"/>
        <v>46966</v>
      </c>
      <c r="AZ47" s="298">
        <f t="shared" si="4"/>
        <v>46997</v>
      </c>
      <c r="BA47" s="298">
        <f t="shared" si="4"/>
        <v>47027</v>
      </c>
      <c r="BB47" s="298">
        <f t="shared" si="4"/>
        <v>47058</v>
      </c>
      <c r="BC47" s="298">
        <f t="shared" si="4"/>
        <v>47088</v>
      </c>
      <c r="BD47" s="298">
        <f t="shared" si="4"/>
        <v>47119</v>
      </c>
      <c r="BE47" s="298">
        <f t="shared" si="4"/>
        <v>47150</v>
      </c>
      <c r="BF47" s="298">
        <f t="shared" si="4"/>
        <v>47178</v>
      </c>
      <c r="BG47" s="298">
        <f t="shared" si="4"/>
        <v>47209</v>
      </c>
      <c r="BH47" s="298">
        <f t="shared" si="4"/>
        <v>47239</v>
      </c>
      <c r="BI47" s="298">
        <f t="shared" si="4"/>
        <v>47270</v>
      </c>
      <c r="BJ47" s="298">
        <f t="shared" si="4"/>
        <v>47300</v>
      </c>
      <c r="BK47" s="279"/>
    </row>
    <row r="48" ht="15.75" customHeight="1">
      <c r="A48" s="279"/>
      <c r="B48" s="299" t="str">
        <f>Config!$B$14</f>
        <v> Abonnement Basique</v>
      </c>
      <c r="C48" s="293">
        <f>'Charges variables'!C27-'Charges variables'!C9</f>
        <v>0</v>
      </c>
      <c r="D48" s="293">
        <f>C48+'Charges variables'!D27-'Charges variables'!D9</f>
        <v>0</v>
      </c>
      <c r="E48" s="293">
        <f>D48+'Charges variables'!E27-'Charges variables'!E9</f>
        <v>0</v>
      </c>
      <c r="F48" s="293">
        <f>E48+'Charges variables'!F27-'Charges variables'!F9</f>
        <v>0</v>
      </c>
      <c r="G48" s="293">
        <f>F48+'Charges variables'!G27-'Charges variables'!G9</f>
        <v>0</v>
      </c>
      <c r="H48" s="293">
        <f>G48+'Charges variables'!H27-'Charges variables'!H9</f>
        <v>0</v>
      </c>
      <c r="I48" s="293">
        <f>H48+'Charges variables'!I27-'Charges variables'!I9</f>
        <v>0</v>
      </c>
      <c r="J48" s="293">
        <f>I48+'Charges variables'!J27-'Charges variables'!J9</f>
        <v>0</v>
      </c>
      <c r="K48" s="293">
        <f>J48+'Charges variables'!K27-'Charges variables'!K9</f>
        <v>0</v>
      </c>
      <c r="L48" s="293">
        <f>K48+'Charges variables'!L27-'Charges variables'!L9</f>
        <v>0</v>
      </c>
      <c r="M48" s="293">
        <f>L48+'Charges variables'!M27-'Charges variables'!M9</f>
        <v>0</v>
      </c>
      <c r="N48" s="293">
        <f>M48+'Charges variables'!N27-'Charges variables'!N9</f>
        <v>0</v>
      </c>
      <c r="O48" s="293">
        <f>N48+'Charges variables'!O27-'Charges variables'!O9</f>
        <v>0</v>
      </c>
      <c r="P48" s="293">
        <f>O48+'Charges variables'!P27-'Charges variables'!P9</f>
        <v>0</v>
      </c>
      <c r="Q48" s="293">
        <f>P48+'Charges variables'!Q27-'Charges variables'!Q9</f>
        <v>0</v>
      </c>
      <c r="R48" s="293">
        <f>Q48+'Charges variables'!R27-'Charges variables'!R9</f>
        <v>0</v>
      </c>
      <c r="S48" s="293">
        <f>R48+'Charges variables'!S27-'Charges variables'!S9</f>
        <v>0</v>
      </c>
      <c r="T48" s="293">
        <f>S48+'Charges variables'!T27-'Charges variables'!T9</f>
        <v>0</v>
      </c>
      <c r="U48" s="293">
        <f>T48+'Charges variables'!U27-'Charges variables'!U9</f>
        <v>0</v>
      </c>
      <c r="V48" s="293">
        <f>U48+'Charges variables'!V27-'Charges variables'!V9</f>
        <v>0</v>
      </c>
      <c r="W48" s="293">
        <f>V48+'Charges variables'!W27-'Charges variables'!W9</f>
        <v>0</v>
      </c>
      <c r="X48" s="293">
        <f>W48+'Charges variables'!X27-'Charges variables'!X9</f>
        <v>0</v>
      </c>
      <c r="Y48" s="293">
        <f>X48+'Charges variables'!Y27-'Charges variables'!Y9</f>
        <v>0</v>
      </c>
      <c r="Z48" s="293">
        <f>Y48+'Charges variables'!Z27-'Charges variables'!Z9</f>
        <v>0</v>
      </c>
      <c r="AA48" s="293">
        <f>Z48+'Charges variables'!AA27-'Charges variables'!AA9</f>
        <v>0</v>
      </c>
      <c r="AB48" s="293">
        <f>AA48+'Charges variables'!AB27-'Charges variables'!AB9</f>
        <v>0</v>
      </c>
      <c r="AC48" s="293">
        <f>AB48+'Charges variables'!AC27-'Charges variables'!AC9</f>
        <v>0</v>
      </c>
      <c r="AD48" s="293">
        <f>AC48+'Charges variables'!AD27-'Charges variables'!AD9</f>
        <v>0</v>
      </c>
      <c r="AE48" s="293">
        <f>AD48+'Charges variables'!AE27-'Charges variables'!AE9</f>
        <v>0</v>
      </c>
      <c r="AF48" s="293">
        <f>AE48+'Charges variables'!AF27-'Charges variables'!AF9</f>
        <v>0</v>
      </c>
      <c r="AG48" s="293">
        <f>AF48+'Charges variables'!AG27-'Charges variables'!AG9</f>
        <v>0</v>
      </c>
      <c r="AH48" s="293">
        <f>AG48+'Charges variables'!AH27-'Charges variables'!AH9</f>
        <v>0</v>
      </c>
      <c r="AI48" s="293">
        <f>AH48+'Charges variables'!AI27-'Charges variables'!AI9</f>
        <v>0</v>
      </c>
      <c r="AJ48" s="293">
        <f>AI48+'Charges variables'!AJ27-'Charges variables'!AJ9</f>
        <v>0</v>
      </c>
      <c r="AK48" s="293">
        <f>AJ48+'Charges variables'!AK27-'Charges variables'!AK9</f>
        <v>0</v>
      </c>
      <c r="AL48" s="293">
        <f>AK48+'Charges variables'!AL27-'Charges variables'!AL9</f>
        <v>0</v>
      </c>
      <c r="AM48" s="293">
        <f>AL48+'Charges variables'!AM27-'Charges variables'!AM9</f>
        <v>0</v>
      </c>
      <c r="AN48" s="293">
        <f>AM48+'Charges variables'!AN27-'Charges variables'!AN9</f>
        <v>0</v>
      </c>
      <c r="AO48" s="293">
        <f>AN48+'Charges variables'!AO27-'Charges variables'!AO9</f>
        <v>0</v>
      </c>
      <c r="AP48" s="293">
        <f>AO48+'Charges variables'!AP27-'Charges variables'!AP9</f>
        <v>0</v>
      </c>
      <c r="AQ48" s="293">
        <f>AP48+'Charges variables'!AQ27-'Charges variables'!AQ9</f>
        <v>0</v>
      </c>
      <c r="AR48" s="293">
        <f>AQ48+'Charges variables'!AR27-'Charges variables'!AR9</f>
        <v>0</v>
      </c>
      <c r="AS48" s="293">
        <f>AR48+'Charges variables'!AS27-'Charges variables'!AS9</f>
        <v>0</v>
      </c>
      <c r="AT48" s="293">
        <f>AS48+'Charges variables'!AT27-'Charges variables'!AT9</f>
        <v>0</v>
      </c>
      <c r="AU48" s="293">
        <f>AT48+'Charges variables'!AU27-'Charges variables'!AU9</f>
        <v>0</v>
      </c>
      <c r="AV48" s="293">
        <f>AU48+'Charges variables'!AV27-'Charges variables'!AV9</f>
        <v>0</v>
      </c>
      <c r="AW48" s="293">
        <f>AV48+'Charges variables'!AW27-'Charges variables'!AW9</f>
        <v>0</v>
      </c>
      <c r="AX48" s="293">
        <f>AW48+'Charges variables'!AX27-'Charges variables'!AX9</f>
        <v>0</v>
      </c>
      <c r="AY48" s="293">
        <f>AX48+'Charges variables'!AY27-'Charges variables'!AY9</f>
        <v>0</v>
      </c>
      <c r="AZ48" s="293">
        <f>AY48+'Charges variables'!AZ27-'Charges variables'!AZ9</f>
        <v>0</v>
      </c>
      <c r="BA48" s="293">
        <f>AZ48+'Charges variables'!BA27-'Charges variables'!BA9</f>
        <v>0</v>
      </c>
      <c r="BB48" s="293">
        <f>BA48+'Charges variables'!BB27-'Charges variables'!BB9</f>
        <v>0</v>
      </c>
      <c r="BC48" s="293">
        <f>BB48+'Charges variables'!BC27-'Charges variables'!BC9</f>
        <v>0</v>
      </c>
      <c r="BD48" s="293">
        <f>BC48+'Charges variables'!BD27-'Charges variables'!BD9</f>
        <v>0</v>
      </c>
      <c r="BE48" s="293">
        <f>BD48+'Charges variables'!BE27-'Charges variables'!BE9</f>
        <v>0</v>
      </c>
      <c r="BF48" s="293">
        <f>BE48+'Charges variables'!BF27-'Charges variables'!BF9</f>
        <v>0</v>
      </c>
      <c r="BG48" s="293">
        <f>BF48+'Charges variables'!BG27-'Charges variables'!BG9</f>
        <v>0</v>
      </c>
      <c r="BH48" s="293">
        <f>BG48+'Charges variables'!BH27-'Charges variables'!BH9</f>
        <v>0</v>
      </c>
      <c r="BI48" s="293">
        <f>BH48+'Charges variables'!BI27-'Charges variables'!BI9</f>
        <v>0</v>
      </c>
      <c r="BJ48" s="293">
        <f>BI48+'Charges variables'!BJ27-'Charges variables'!BJ9</f>
        <v>0</v>
      </c>
      <c r="BK48" s="279"/>
    </row>
    <row r="49" ht="15.75" customHeight="1">
      <c r="A49" s="279"/>
      <c r="B49" s="299" t="str">
        <f>Config!$B$15</f>
        <v>Abonnement Premium</v>
      </c>
      <c r="C49" s="293">
        <f>'Charges variables'!C28-'Charges variables'!C10</f>
        <v>0</v>
      </c>
      <c r="D49" s="293">
        <f>C49+'Charges variables'!D28-'Charges variables'!D10</f>
        <v>0</v>
      </c>
      <c r="E49" s="293">
        <f>D49+'Charges variables'!E28-'Charges variables'!E10</f>
        <v>0</v>
      </c>
      <c r="F49" s="293">
        <f>E49+'Charges variables'!F28-'Charges variables'!F10</f>
        <v>0</v>
      </c>
      <c r="G49" s="293">
        <f>F49+'Charges variables'!G28-'Charges variables'!G10</f>
        <v>0</v>
      </c>
      <c r="H49" s="293">
        <f>G49+'Charges variables'!H28-'Charges variables'!H10</f>
        <v>0</v>
      </c>
      <c r="I49" s="293">
        <f>H49+'Charges variables'!I28-'Charges variables'!I10</f>
        <v>0</v>
      </c>
      <c r="J49" s="293">
        <f>I49+'Charges variables'!J28-'Charges variables'!J10</f>
        <v>0</v>
      </c>
      <c r="K49" s="293">
        <f>J49+'Charges variables'!K28-'Charges variables'!K10</f>
        <v>0</v>
      </c>
      <c r="L49" s="293">
        <f>K49+'Charges variables'!L28-'Charges variables'!L10</f>
        <v>0</v>
      </c>
      <c r="M49" s="293">
        <f>L49+'Charges variables'!M28-'Charges variables'!M10</f>
        <v>0</v>
      </c>
      <c r="N49" s="293">
        <f>M49+'Charges variables'!N28-'Charges variables'!N10</f>
        <v>0</v>
      </c>
      <c r="O49" s="293">
        <f>N49+'Charges variables'!O28-'Charges variables'!O10</f>
        <v>0</v>
      </c>
      <c r="P49" s="293">
        <f>O49+'Charges variables'!P28-'Charges variables'!P10</f>
        <v>0</v>
      </c>
      <c r="Q49" s="293">
        <f>P49+'Charges variables'!Q28-'Charges variables'!Q10</f>
        <v>0</v>
      </c>
      <c r="R49" s="293">
        <f>Q49+'Charges variables'!R28-'Charges variables'!R10</f>
        <v>0</v>
      </c>
      <c r="S49" s="293">
        <f>R49+'Charges variables'!S28-'Charges variables'!S10</f>
        <v>0</v>
      </c>
      <c r="T49" s="293">
        <f>S49+'Charges variables'!T28-'Charges variables'!T10</f>
        <v>0</v>
      </c>
      <c r="U49" s="293">
        <f>T49+'Charges variables'!U28-'Charges variables'!U10</f>
        <v>0</v>
      </c>
      <c r="V49" s="293">
        <f>U49+'Charges variables'!V28-'Charges variables'!V10</f>
        <v>0</v>
      </c>
      <c r="W49" s="293">
        <f>V49+'Charges variables'!W28-'Charges variables'!W10</f>
        <v>0</v>
      </c>
      <c r="X49" s="293">
        <f>W49+'Charges variables'!X28-'Charges variables'!X10</f>
        <v>0</v>
      </c>
      <c r="Y49" s="293">
        <f>X49+'Charges variables'!Y28-'Charges variables'!Y10</f>
        <v>0</v>
      </c>
      <c r="Z49" s="293">
        <f>Y49+'Charges variables'!Z28-'Charges variables'!Z10</f>
        <v>0</v>
      </c>
      <c r="AA49" s="293">
        <f>Z49+'Charges variables'!AA28-'Charges variables'!AA10</f>
        <v>0</v>
      </c>
      <c r="AB49" s="293">
        <f>AA49+'Charges variables'!AB28-'Charges variables'!AB10</f>
        <v>0</v>
      </c>
      <c r="AC49" s="293">
        <f>AB49+'Charges variables'!AC28-'Charges variables'!AC10</f>
        <v>0</v>
      </c>
      <c r="AD49" s="293">
        <f>AC49+'Charges variables'!AD28-'Charges variables'!AD10</f>
        <v>0</v>
      </c>
      <c r="AE49" s="293">
        <f>AD49+'Charges variables'!AE28-'Charges variables'!AE10</f>
        <v>0</v>
      </c>
      <c r="AF49" s="293">
        <f>AE49+'Charges variables'!AF28-'Charges variables'!AF10</f>
        <v>0</v>
      </c>
      <c r="AG49" s="293">
        <f>AF49+'Charges variables'!AG28-'Charges variables'!AG10</f>
        <v>0</v>
      </c>
      <c r="AH49" s="293">
        <f>AG49+'Charges variables'!AH28-'Charges variables'!AH10</f>
        <v>0</v>
      </c>
      <c r="AI49" s="293">
        <f>AH49+'Charges variables'!AI28-'Charges variables'!AI10</f>
        <v>0</v>
      </c>
      <c r="AJ49" s="293">
        <f>AI49+'Charges variables'!AJ28-'Charges variables'!AJ10</f>
        <v>0</v>
      </c>
      <c r="AK49" s="293">
        <f>AJ49+'Charges variables'!AK28-'Charges variables'!AK10</f>
        <v>0</v>
      </c>
      <c r="AL49" s="293">
        <f>AK49+'Charges variables'!AL28-'Charges variables'!AL10</f>
        <v>0</v>
      </c>
      <c r="AM49" s="293">
        <f>AL49+'Charges variables'!AM28-'Charges variables'!AM10</f>
        <v>0</v>
      </c>
      <c r="AN49" s="293">
        <f>AM49+'Charges variables'!AN28-'Charges variables'!AN10</f>
        <v>0</v>
      </c>
      <c r="AO49" s="293">
        <f>AN49+'Charges variables'!AO28-'Charges variables'!AO10</f>
        <v>0</v>
      </c>
      <c r="AP49" s="293">
        <f>AO49+'Charges variables'!AP28-'Charges variables'!AP10</f>
        <v>0</v>
      </c>
      <c r="AQ49" s="293">
        <f>AP49+'Charges variables'!AQ28-'Charges variables'!AQ10</f>
        <v>0</v>
      </c>
      <c r="AR49" s="293">
        <f>AQ49+'Charges variables'!AR28-'Charges variables'!AR10</f>
        <v>0</v>
      </c>
      <c r="AS49" s="293">
        <f>AR49+'Charges variables'!AS28-'Charges variables'!AS10</f>
        <v>0</v>
      </c>
      <c r="AT49" s="293">
        <f>AS49+'Charges variables'!AT28-'Charges variables'!AT10</f>
        <v>0</v>
      </c>
      <c r="AU49" s="293">
        <f>AT49+'Charges variables'!AU28-'Charges variables'!AU10</f>
        <v>0</v>
      </c>
      <c r="AV49" s="293">
        <f>AU49+'Charges variables'!AV28-'Charges variables'!AV10</f>
        <v>0</v>
      </c>
      <c r="AW49" s="293">
        <f>AV49+'Charges variables'!AW28-'Charges variables'!AW10</f>
        <v>0</v>
      </c>
      <c r="AX49" s="293">
        <f>AW49+'Charges variables'!AX28-'Charges variables'!AX10</f>
        <v>0</v>
      </c>
      <c r="AY49" s="293">
        <f>AX49+'Charges variables'!AY28-'Charges variables'!AY10</f>
        <v>0</v>
      </c>
      <c r="AZ49" s="293">
        <f>AY49+'Charges variables'!AZ28-'Charges variables'!AZ10</f>
        <v>0</v>
      </c>
      <c r="BA49" s="293">
        <f>AZ49+'Charges variables'!BA28-'Charges variables'!BA10</f>
        <v>0</v>
      </c>
      <c r="BB49" s="293">
        <f>BA49+'Charges variables'!BB28-'Charges variables'!BB10</f>
        <v>0</v>
      </c>
      <c r="BC49" s="293">
        <f>BB49+'Charges variables'!BC28-'Charges variables'!BC10</f>
        <v>0</v>
      </c>
      <c r="BD49" s="293">
        <f>BC49+'Charges variables'!BD28-'Charges variables'!BD10</f>
        <v>0</v>
      </c>
      <c r="BE49" s="293">
        <f>BD49+'Charges variables'!BE28-'Charges variables'!BE10</f>
        <v>0</v>
      </c>
      <c r="BF49" s="293">
        <f>BE49+'Charges variables'!BF28-'Charges variables'!BF10</f>
        <v>0</v>
      </c>
      <c r="BG49" s="293">
        <f>BF49+'Charges variables'!BG28-'Charges variables'!BG10</f>
        <v>0</v>
      </c>
      <c r="BH49" s="293">
        <f>BG49+'Charges variables'!BH28-'Charges variables'!BH10</f>
        <v>0</v>
      </c>
      <c r="BI49" s="293">
        <f>BH49+'Charges variables'!BI28-'Charges variables'!BI10</f>
        <v>0</v>
      </c>
      <c r="BJ49" s="293">
        <f>BI49+'Charges variables'!BJ28-'Charges variables'!BJ10</f>
        <v>0</v>
      </c>
      <c r="BK49" s="279"/>
    </row>
    <row r="50" ht="15.75" customHeight="1">
      <c r="A50" s="279"/>
      <c r="B50" s="299" t="str">
        <f>Config!$B$16</f>
        <v>Conseil Personnalisé</v>
      </c>
      <c r="C50" s="293">
        <f>'Charges variables'!C29-'Charges variables'!C11</f>
        <v>0</v>
      </c>
      <c r="D50" s="293">
        <f>C50+'Charges variables'!D29-'Charges variables'!D11</f>
        <v>0</v>
      </c>
      <c r="E50" s="293">
        <f>D50+'Charges variables'!E29-'Charges variables'!E11</f>
        <v>0</v>
      </c>
      <c r="F50" s="293">
        <f>E50+'Charges variables'!F29-'Charges variables'!F11</f>
        <v>0</v>
      </c>
      <c r="G50" s="293">
        <f>F50+'Charges variables'!G29-'Charges variables'!G11</f>
        <v>0</v>
      </c>
      <c r="H50" s="293">
        <f>G50+'Charges variables'!H29-'Charges variables'!H11</f>
        <v>0</v>
      </c>
      <c r="I50" s="293">
        <f>H50+'Charges variables'!I29-'Charges variables'!I11</f>
        <v>0</v>
      </c>
      <c r="J50" s="293">
        <f>I50+'Charges variables'!J29-'Charges variables'!J11</f>
        <v>0</v>
      </c>
      <c r="K50" s="293">
        <f>J50+'Charges variables'!K29-'Charges variables'!K11</f>
        <v>0</v>
      </c>
      <c r="L50" s="293">
        <f>K50+'Charges variables'!L29-'Charges variables'!L11</f>
        <v>0</v>
      </c>
      <c r="M50" s="293">
        <f>L50+'Charges variables'!M29-'Charges variables'!M11</f>
        <v>0</v>
      </c>
      <c r="N50" s="293">
        <f>M50+'Charges variables'!N29-'Charges variables'!N11</f>
        <v>0</v>
      </c>
      <c r="O50" s="293">
        <f>N50+'Charges variables'!O29-'Charges variables'!O11</f>
        <v>0</v>
      </c>
      <c r="P50" s="293">
        <f>O50+'Charges variables'!P29-'Charges variables'!P11</f>
        <v>0</v>
      </c>
      <c r="Q50" s="293">
        <f>P50+'Charges variables'!Q29-'Charges variables'!Q11</f>
        <v>0</v>
      </c>
      <c r="R50" s="293">
        <f>Q50+'Charges variables'!R29-'Charges variables'!R11</f>
        <v>0</v>
      </c>
      <c r="S50" s="293">
        <f>R50+'Charges variables'!S29-'Charges variables'!S11</f>
        <v>0</v>
      </c>
      <c r="T50" s="293">
        <f>S50+'Charges variables'!T29-'Charges variables'!T11</f>
        <v>0</v>
      </c>
      <c r="U50" s="293">
        <f>T50+'Charges variables'!U29-'Charges variables'!U11</f>
        <v>0</v>
      </c>
      <c r="V50" s="293">
        <f>U50+'Charges variables'!V29-'Charges variables'!V11</f>
        <v>0</v>
      </c>
      <c r="W50" s="293">
        <f>V50+'Charges variables'!W29-'Charges variables'!W11</f>
        <v>0</v>
      </c>
      <c r="X50" s="293">
        <f>W50+'Charges variables'!X29-'Charges variables'!X11</f>
        <v>0</v>
      </c>
      <c r="Y50" s="293">
        <f>X50+'Charges variables'!Y29-'Charges variables'!Y11</f>
        <v>0</v>
      </c>
      <c r="Z50" s="293">
        <f>Y50+'Charges variables'!Z29-'Charges variables'!Z11</f>
        <v>0</v>
      </c>
      <c r="AA50" s="293">
        <f>Z50+'Charges variables'!AA29-'Charges variables'!AA11</f>
        <v>0</v>
      </c>
      <c r="AB50" s="293">
        <f>AA50+'Charges variables'!AB29-'Charges variables'!AB11</f>
        <v>0</v>
      </c>
      <c r="AC50" s="293">
        <f>AB50+'Charges variables'!AC29-'Charges variables'!AC11</f>
        <v>0</v>
      </c>
      <c r="AD50" s="293">
        <f>AC50+'Charges variables'!AD29-'Charges variables'!AD11</f>
        <v>0</v>
      </c>
      <c r="AE50" s="293">
        <f>AD50+'Charges variables'!AE29-'Charges variables'!AE11</f>
        <v>0</v>
      </c>
      <c r="AF50" s="293">
        <f>AE50+'Charges variables'!AF29-'Charges variables'!AF11</f>
        <v>0</v>
      </c>
      <c r="AG50" s="293">
        <f>AF50+'Charges variables'!AG29-'Charges variables'!AG11</f>
        <v>0</v>
      </c>
      <c r="AH50" s="293">
        <f>AG50+'Charges variables'!AH29-'Charges variables'!AH11</f>
        <v>0</v>
      </c>
      <c r="AI50" s="293">
        <f>AH50+'Charges variables'!AI29-'Charges variables'!AI11</f>
        <v>0</v>
      </c>
      <c r="AJ50" s="293">
        <f>AI50+'Charges variables'!AJ29-'Charges variables'!AJ11</f>
        <v>0</v>
      </c>
      <c r="AK50" s="293">
        <f>AJ50+'Charges variables'!AK29-'Charges variables'!AK11</f>
        <v>0</v>
      </c>
      <c r="AL50" s="293">
        <f>AK50+'Charges variables'!AL29-'Charges variables'!AL11</f>
        <v>0</v>
      </c>
      <c r="AM50" s="293">
        <f>AL50+'Charges variables'!AM29-'Charges variables'!AM11</f>
        <v>0</v>
      </c>
      <c r="AN50" s="293">
        <f>AM50+'Charges variables'!AN29-'Charges variables'!AN11</f>
        <v>0</v>
      </c>
      <c r="AO50" s="293">
        <f>AN50+'Charges variables'!AO29-'Charges variables'!AO11</f>
        <v>0</v>
      </c>
      <c r="AP50" s="293">
        <f>AO50+'Charges variables'!AP29-'Charges variables'!AP11</f>
        <v>0</v>
      </c>
      <c r="AQ50" s="293">
        <f>AP50+'Charges variables'!AQ29-'Charges variables'!AQ11</f>
        <v>0</v>
      </c>
      <c r="AR50" s="293">
        <f>AQ50+'Charges variables'!AR29-'Charges variables'!AR11</f>
        <v>0</v>
      </c>
      <c r="AS50" s="293">
        <f>AR50+'Charges variables'!AS29-'Charges variables'!AS11</f>
        <v>0</v>
      </c>
      <c r="AT50" s="293">
        <f>AS50+'Charges variables'!AT29-'Charges variables'!AT11</f>
        <v>0</v>
      </c>
      <c r="AU50" s="293">
        <f>AT50+'Charges variables'!AU29-'Charges variables'!AU11</f>
        <v>0</v>
      </c>
      <c r="AV50" s="293">
        <f>AU50+'Charges variables'!AV29-'Charges variables'!AV11</f>
        <v>0</v>
      </c>
      <c r="AW50" s="293">
        <f>AV50+'Charges variables'!AW29-'Charges variables'!AW11</f>
        <v>0</v>
      </c>
      <c r="AX50" s="293">
        <f>AW50+'Charges variables'!AX29-'Charges variables'!AX11</f>
        <v>0</v>
      </c>
      <c r="AY50" s="293">
        <f>AX50+'Charges variables'!AY29-'Charges variables'!AY11</f>
        <v>0</v>
      </c>
      <c r="AZ50" s="293">
        <f>AY50+'Charges variables'!AZ29-'Charges variables'!AZ11</f>
        <v>0</v>
      </c>
      <c r="BA50" s="293">
        <f>AZ50+'Charges variables'!BA29-'Charges variables'!BA11</f>
        <v>0</v>
      </c>
      <c r="BB50" s="293">
        <f>BA50+'Charges variables'!BB29-'Charges variables'!BB11</f>
        <v>0</v>
      </c>
      <c r="BC50" s="293">
        <f>BB50+'Charges variables'!BC29-'Charges variables'!BC11</f>
        <v>0</v>
      </c>
      <c r="BD50" s="293">
        <f>BC50+'Charges variables'!BD29-'Charges variables'!BD11</f>
        <v>0</v>
      </c>
      <c r="BE50" s="293">
        <f>BD50+'Charges variables'!BE29-'Charges variables'!BE11</f>
        <v>0</v>
      </c>
      <c r="BF50" s="293">
        <f>BE50+'Charges variables'!BF29-'Charges variables'!BF11</f>
        <v>0</v>
      </c>
      <c r="BG50" s="293">
        <f>BF50+'Charges variables'!BG29-'Charges variables'!BG11</f>
        <v>0</v>
      </c>
      <c r="BH50" s="293">
        <f>BG50+'Charges variables'!BH29-'Charges variables'!BH11</f>
        <v>0</v>
      </c>
      <c r="BI50" s="293">
        <f>BH50+'Charges variables'!BI29-'Charges variables'!BI11</f>
        <v>0</v>
      </c>
      <c r="BJ50" s="293">
        <f>BI50+'Charges variables'!BJ29-'Charges variables'!BJ11</f>
        <v>0</v>
      </c>
      <c r="BK50" s="279"/>
    </row>
    <row r="51" ht="15.75" customHeight="1">
      <c r="A51" s="279"/>
      <c r="B51" s="299" t="str">
        <f>Config!$B$17</f>
        <v>Plateforme de Marché en Ligne</v>
      </c>
      <c r="C51" s="293">
        <f>'Charges variables'!C30-'Charges variables'!C12</f>
        <v>0</v>
      </c>
      <c r="D51" s="293">
        <f>C51+'Charges variables'!D30-'Charges variables'!D12</f>
        <v>0</v>
      </c>
      <c r="E51" s="293">
        <f>D51+'Charges variables'!E30-'Charges variables'!E12</f>
        <v>0</v>
      </c>
      <c r="F51" s="293">
        <f>E51+'Charges variables'!F30-'Charges variables'!F12</f>
        <v>0</v>
      </c>
      <c r="G51" s="293">
        <f>F51+'Charges variables'!G30-'Charges variables'!G12</f>
        <v>0</v>
      </c>
      <c r="H51" s="293">
        <f>G51+'Charges variables'!H30-'Charges variables'!H12</f>
        <v>0</v>
      </c>
      <c r="I51" s="293">
        <f>H51+'Charges variables'!I30-'Charges variables'!I12</f>
        <v>0</v>
      </c>
      <c r="J51" s="293">
        <f>I51+'Charges variables'!J30-'Charges variables'!J12</f>
        <v>0</v>
      </c>
      <c r="K51" s="293">
        <f>J51+'Charges variables'!K30-'Charges variables'!K12</f>
        <v>0</v>
      </c>
      <c r="L51" s="293">
        <f>K51+'Charges variables'!L30-'Charges variables'!L12</f>
        <v>0</v>
      </c>
      <c r="M51" s="293">
        <f>L51+'Charges variables'!M30-'Charges variables'!M12</f>
        <v>0</v>
      </c>
      <c r="N51" s="293">
        <f>M51+'Charges variables'!N30-'Charges variables'!N12</f>
        <v>0</v>
      </c>
      <c r="O51" s="293">
        <f>N51+'Charges variables'!O30-'Charges variables'!O12</f>
        <v>0</v>
      </c>
      <c r="P51" s="293">
        <f>O51+'Charges variables'!P30-'Charges variables'!P12</f>
        <v>0</v>
      </c>
      <c r="Q51" s="293">
        <f>P51+'Charges variables'!Q30-'Charges variables'!Q12</f>
        <v>0</v>
      </c>
      <c r="R51" s="293">
        <f>Q51+'Charges variables'!R30-'Charges variables'!R12</f>
        <v>0</v>
      </c>
      <c r="S51" s="293">
        <f>R51+'Charges variables'!S30-'Charges variables'!S12</f>
        <v>0</v>
      </c>
      <c r="T51" s="293">
        <f>S51+'Charges variables'!T30-'Charges variables'!T12</f>
        <v>0</v>
      </c>
      <c r="U51" s="293">
        <f>T51+'Charges variables'!U30-'Charges variables'!U12</f>
        <v>0</v>
      </c>
      <c r="V51" s="293">
        <f>U51+'Charges variables'!V30-'Charges variables'!V12</f>
        <v>0</v>
      </c>
      <c r="W51" s="293">
        <f>V51+'Charges variables'!W30-'Charges variables'!W12</f>
        <v>0</v>
      </c>
      <c r="X51" s="293">
        <f>W51+'Charges variables'!X30-'Charges variables'!X12</f>
        <v>0</v>
      </c>
      <c r="Y51" s="293">
        <f>X51+'Charges variables'!Y30-'Charges variables'!Y12</f>
        <v>0</v>
      </c>
      <c r="Z51" s="293">
        <f>Y51+'Charges variables'!Z30-'Charges variables'!Z12</f>
        <v>0</v>
      </c>
      <c r="AA51" s="293">
        <f>Z51+'Charges variables'!AA30-'Charges variables'!AA12</f>
        <v>0</v>
      </c>
      <c r="AB51" s="293">
        <f>AA51+'Charges variables'!AB30-'Charges variables'!AB12</f>
        <v>0</v>
      </c>
      <c r="AC51" s="293">
        <f>AB51+'Charges variables'!AC30-'Charges variables'!AC12</f>
        <v>0</v>
      </c>
      <c r="AD51" s="293">
        <f>AC51+'Charges variables'!AD30-'Charges variables'!AD12</f>
        <v>0</v>
      </c>
      <c r="AE51" s="293">
        <f>AD51+'Charges variables'!AE30-'Charges variables'!AE12</f>
        <v>0</v>
      </c>
      <c r="AF51" s="293">
        <f>AE51+'Charges variables'!AF30-'Charges variables'!AF12</f>
        <v>0</v>
      </c>
      <c r="AG51" s="293">
        <f>AF51+'Charges variables'!AG30-'Charges variables'!AG12</f>
        <v>0</v>
      </c>
      <c r="AH51" s="293">
        <f>AG51+'Charges variables'!AH30-'Charges variables'!AH12</f>
        <v>0</v>
      </c>
      <c r="AI51" s="293">
        <f>AH51+'Charges variables'!AI30-'Charges variables'!AI12</f>
        <v>0</v>
      </c>
      <c r="AJ51" s="293">
        <f>AI51+'Charges variables'!AJ30-'Charges variables'!AJ12</f>
        <v>0</v>
      </c>
      <c r="AK51" s="293">
        <f>AJ51+'Charges variables'!AK30-'Charges variables'!AK12</f>
        <v>0</v>
      </c>
      <c r="AL51" s="293">
        <f>AK51+'Charges variables'!AL30-'Charges variables'!AL12</f>
        <v>0</v>
      </c>
      <c r="AM51" s="293">
        <f>AL51+'Charges variables'!AM30-'Charges variables'!AM12</f>
        <v>0</v>
      </c>
      <c r="AN51" s="293">
        <f>AM51+'Charges variables'!AN30-'Charges variables'!AN12</f>
        <v>0</v>
      </c>
      <c r="AO51" s="293">
        <f>AN51+'Charges variables'!AO30-'Charges variables'!AO12</f>
        <v>0</v>
      </c>
      <c r="AP51" s="293">
        <f>AO51+'Charges variables'!AP30-'Charges variables'!AP12</f>
        <v>0</v>
      </c>
      <c r="AQ51" s="293">
        <f>AP51+'Charges variables'!AQ30-'Charges variables'!AQ12</f>
        <v>0</v>
      </c>
      <c r="AR51" s="293">
        <f>AQ51+'Charges variables'!AR30-'Charges variables'!AR12</f>
        <v>0</v>
      </c>
      <c r="AS51" s="293">
        <f>AR51+'Charges variables'!AS30-'Charges variables'!AS12</f>
        <v>0</v>
      </c>
      <c r="AT51" s="293">
        <f>AS51+'Charges variables'!AT30-'Charges variables'!AT12</f>
        <v>0</v>
      </c>
      <c r="AU51" s="293">
        <f>AT51+'Charges variables'!AU30-'Charges variables'!AU12</f>
        <v>0</v>
      </c>
      <c r="AV51" s="293">
        <f>AU51+'Charges variables'!AV30-'Charges variables'!AV12</f>
        <v>0</v>
      </c>
      <c r="AW51" s="293">
        <f>AV51+'Charges variables'!AW30-'Charges variables'!AW12</f>
        <v>0</v>
      </c>
      <c r="AX51" s="293">
        <f>AW51+'Charges variables'!AX30-'Charges variables'!AX12</f>
        <v>0</v>
      </c>
      <c r="AY51" s="293">
        <f>AX51+'Charges variables'!AY30-'Charges variables'!AY12</f>
        <v>0</v>
      </c>
      <c r="AZ51" s="293">
        <f>AY51+'Charges variables'!AZ30-'Charges variables'!AZ12</f>
        <v>0</v>
      </c>
      <c r="BA51" s="293">
        <f>AZ51+'Charges variables'!BA30-'Charges variables'!BA12</f>
        <v>0</v>
      </c>
      <c r="BB51" s="293">
        <f>BA51+'Charges variables'!BB30-'Charges variables'!BB12</f>
        <v>0</v>
      </c>
      <c r="BC51" s="293">
        <f>BB51+'Charges variables'!BC30-'Charges variables'!BC12</f>
        <v>0</v>
      </c>
      <c r="BD51" s="293">
        <f>BC51+'Charges variables'!BD30-'Charges variables'!BD12</f>
        <v>0</v>
      </c>
      <c r="BE51" s="293">
        <f>BD51+'Charges variables'!BE30-'Charges variables'!BE12</f>
        <v>0</v>
      </c>
      <c r="BF51" s="293">
        <f>BE51+'Charges variables'!BF30-'Charges variables'!BF12</f>
        <v>0</v>
      </c>
      <c r="BG51" s="293">
        <f>BF51+'Charges variables'!BG30-'Charges variables'!BG12</f>
        <v>0</v>
      </c>
      <c r="BH51" s="293">
        <f>BG51+'Charges variables'!BH30-'Charges variables'!BH12</f>
        <v>0</v>
      </c>
      <c r="BI51" s="293">
        <f>BH51+'Charges variables'!BI30-'Charges variables'!BI12</f>
        <v>0</v>
      </c>
      <c r="BJ51" s="293">
        <f>BI51+'Charges variables'!BJ30-'Charges variables'!BJ12</f>
        <v>0</v>
      </c>
      <c r="BK51" s="279"/>
    </row>
    <row r="52" ht="15.75" customHeight="1">
      <c r="A52" s="279"/>
      <c r="B52" s="299" t="str">
        <f>Config!$B$18</f>
        <v>Formations et Ateliers</v>
      </c>
      <c r="C52" s="293">
        <f>'Charges variables'!C31-'Charges variables'!C13</f>
        <v>0</v>
      </c>
      <c r="D52" s="293">
        <f>C52+'Charges variables'!D31-'Charges variables'!D13</f>
        <v>0</v>
      </c>
      <c r="E52" s="293">
        <f>D52+'Charges variables'!E31-'Charges variables'!E13</f>
        <v>0</v>
      </c>
      <c r="F52" s="293">
        <f>E52+'Charges variables'!F31-'Charges variables'!F13</f>
        <v>0</v>
      </c>
      <c r="G52" s="293">
        <f>F52+'Charges variables'!G31-'Charges variables'!G13</f>
        <v>0</v>
      </c>
      <c r="H52" s="293">
        <f>G52+'Charges variables'!H31-'Charges variables'!H13</f>
        <v>0</v>
      </c>
      <c r="I52" s="293">
        <f>H52+'Charges variables'!I31-'Charges variables'!I13</f>
        <v>0</v>
      </c>
      <c r="J52" s="293">
        <f>I52+'Charges variables'!J31-'Charges variables'!J13</f>
        <v>0</v>
      </c>
      <c r="K52" s="293">
        <f>J52+'Charges variables'!K31-'Charges variables'!K13</f>
        <v>0</v>
      </c>
      <c r="L52" s="293">
        <f>K52+'Charges variables'!L31-'Charges variables'!L13</f>
        <v>0</v>
      </c>
      <c r="M52" s="293">
        <f>L52+'Charges variables'!M31-'Charges variables'!M13</f>
        <v>0</v>
      </c>
      <c r="N52" s="293">
        <f>M52+'Charges variables'!N31-'Charges variables'!N13</f>
        <v>0</v>
      </c>
      <c r="O52" s="293">
        <f>N52+'Charges variables'!O31-'Charges variables'!O13</f>
        <v>0</v>
      </c>
      <c r="P52" s="293">
        <f>O52+'Charges variables'!P31-'Charges variables'!P13</f>
        <v>0</v>
      </c>
      <c r="Q52" s="293">
        <f>P52+'Charges variables'!Q31-'Charges variables'!Q13</f>
        <v>0</v>
      </c>
      <c r="R52" s="293">
        <f>Q52+'Charges variables'!R31-'Charges variables'!R13</f>
        <v>0</v>
      </c>
      <c r="S52" s="293">
        <f>R52+'Charges variables'!S31-'Charges variables'!S13</f>
        <v>0</v>
      </c>
      <c r="T52" s="293">
        <f>S52+'Charges variables'!T31-'Charges variables'!T13</f>
        <v>0</v>
      </c>
      <c r="U52" s="293">
        <f>T52+'Charges variables'!U31-'Charges variables'!U13</f>
        <v>0</v>
      </c>
      <c r="V52" s="293">
        <f>U52+'Charges variables'!V31-'Charges variables'!V13</f>
        <v>0</v>
      </c>
      <c r="W52" s="293">
        <f>V52+'Charges variables'!W31-'Charges variables'!W13</f>
        <v>0</v>
      </c>
      <c r="X52" s="293">
        <f>W52+'Charges variables'!X31-'Charges variables'!X13</f>
        <v>0</v>
      </c>
      <c r="Y52" s="293">
        <f>X52+'Charges variables'!Y31-'Charges variables'!Y13</f>
        <v>0</v>
      </c>
      <c r="Z52" s="293">
        <f>Y52+'Charges variables'!Z31-'Charges variables'!Z13</f>
        <v>0</v>
      </c>
      <c r="AA52" s="293">
        <f>Z52+'Charges variables'!AA31-'Charges variables'!AA13</f>
        <v>0</v>
      </c>
      <c r="AB52" s="293">
        <f>AA52+'Charges variables'!AB31-'Charges variables'!AB13</f>
        <v>0</v>
      </c>
      <c r="AC52" s="293">
        <f>AB52+'Charges variables'!AC31-'Charges variables'!AC13</f>
        <v>0</v>
      </c>
      <c r="AD52" s="293">
        <f>AC52+'Charges variables'!AD31-'Charges variables'!AD13</f>
        <v>0</v>
      </c>
      <c r="AE52" s="293">
        <f>AD52+'Charges variables'!AE31-'Charges variables'!AE13</f>
        <v>0</v>
      </c>
      <c r="AF52" s="293">
        <f>AE52+'Charges variables'!AF31-'Charges variables'!AF13</f>
        <v>0</v>
      </c>
      <c r="AG52" s="293">
        <f>AF52+'Charges variables'!AG31-'Charges variables'!AG13</f>
        <v>0</v>
      </c>
      <c r="AH52" s="293">
        <f>AG52+'Charges variables'!AH31-'Charges variables'!AH13</f>
        <v>0</v>
      </c>
      <c r="AI52" s="293">
        <f>AH52+'Charges variables'!AI31-'Charges variables'!AI13</f>
        <v>0</v>
      </c>
      <c r="AJ52" s="293">
        <f>AI52+'Charges variables'!AJ31-'Charges variables'!AJ13</f>
        <v>0</v>
      </c>
      <c r="AK52" s="293">
        <f>AJ52+'Charges variables'!AK31-'Charges variables'!AK13</f>
        <v>0</v>
      </c>
      <c r="AL52" s="293">
        <f>AK52+'Charges variables'!AL31-'Charges variables'!AL13</f>
        <v>0</v>
      </c>
      <c r="AM52" s="293">
        <f>AL52+'Charges variables'!AM31-'Charges variables'!AM13</f>
        <v>0</v>
      </c>
      <c r="AN52" s="293">
        <f>AM52+'Charges variables'!AN31-'Charges variables'!AN13</f>
        <v>0</v>
      </c>
      <c r="AO52" s="293">
        <f>AN52+'Charges variables'!AO31-'Charges variables'!AO13</f>
        <v>0</v>
      </c>
      <c r="AP52" s="293">
        <f>AO52+'Charges variables'!AP31-'Charges variables'!AP13</f>
        <v>0</v>
      </c>
      <c r="AQ52" s="293">
        <f>AP52+'Charges variables'!AQ31-'Charges variables'!AQ13</f>
        <v>0</v>
      </c>
      <c r="AR52" s="293">
        <f>AQ52+'Charges variables'!AR31-'Charges variables'!AR13</f>
        <v>0</v>
      </c>
      <c r="AS52" s="293">
        <f>AR52+'Charges variables'!AS31-'Charges variables'!AS13</f>
        <v>0</v>
      </c>
      <c r="AT52" s="293">
        <f>AS52+'Charges variables'!AT31-'Charges variables'!AT13</f>
        <v>0</v>
      </c>
      <c r="AU52" s="293">
        <f>AT52+'Charges variables'!AU31-'Charges variables'!AU13</f>
        <v>0</v>
      </c>
      <c r="AV52" s="293">
        <f>AU52+'Charges variables'!AV31-'Charges variables'!AV13</f>
        <v>0</v>
      </c>
      <c r="AW52" s="293">
        <f>AV52+'Charges variables'!AW31-'Charges variables'!AW13</f>
        <v>0</v>
      </c>
      <c r="AX52" s="293">
        <f>AW52+'Charges variables'!AX31-'Charges variables'!AX13</f>
        <v>0</v>
      </c>
      <c r="AY52" s="293">
        <f>AX52+'Charges variables'!AY31-'Charges variables'!AY13</f>
        <v>0</v>
      </c>
      <c r="AZ52" s="293">
        <f>AY52+'Charges variables'!AZ31-'Charges variables'!AZ13</f>
        <v>0</v>
      </c>
      <c r="BA52" s="293">
        <f>AZ52+'Charges variables'!BA31-'Charges variables'!BA13</f>
        <v>0</v>
      </c>
      <c r="BB52" s="293">
        <f>BA52+'Charges variables'!BB31-'Charges variables'!BB13</f>
        <v>0</v>
      </c>
      <c r="BC52" s="293">
        <f>BB52+'Charges variables'!BC31-'Charges variables'!BC13</f>
        <v>0</v>
      </c>
      <c r="BD52" s="293">
        <f>BC52+'Charges variables'!BD31-'Charges variables'!BD13</f>
        <v>0</v>
      </c>
      <c r="BE52" s="293">
        <f>BD52+'Charges variables'!BE31-'Charges variables'!BE13</f>
        <v>0</v>
      </c>
      <c r="BF52" s="293">
        <f>BE52+'Charges variables'!BF31-'Charges variables'!BF13</f>
        <v>0</v>
      </c>
      <c r="BG52" s="293">
        <f>BF52+'Charges variables'!BG31-'Charges variables'!BG13</f>
        <v>0</v>
      </c>
      <c r="BH52" s="293">
        <f>BG52+'Charges variables'!BH31-'Charges variables'!BH13</f>
        <v>0</v>
      </c>
      <c r="BI52" s="293">
        <f>BH52+'Charges variables'!BI31-'Charges variables'!BI13</f>
        <v>0</v>
      </c>
      <c r="BJ52" s="293">
        <f>BI52+'Charges variables'!BJ31-'Charges variables'!BJ13</f>
        <v>0</v>
      </c>
      <c r="BK52" s="279"/>
    </row>
    <row r="53" ht="15.75" customHeight="1">
      <c r="A53" s="279"/>
      <c r="B53" s="299" t="str">
        <f>Config!$B$19</f>
        <v>Commission ventes 2%</v>
      </c>
      <c r="C53" s="293">
        <f>'Charges variables'!C32-'Charges variables'!C14</f>
        <v>0</v>
      </c>
      <c r="D53" s="293">
        <f>C53+'Charges variables'!D32-'Charges variables'!D14</f>
        <v>0</v>
      </c>
      <c r="E53" s="293">
        <f>D53+'Charges variables'!E32-'Charges variables'!E14</f>
        <v>0</v>
      </c>
      <c r="F53" s="293">
        <f>E53+'Charges variables'!F32-'Charges variables'!F14</f>
        <v>0</v>
      </c>
      <c r="G53" s="293">
        <f>F53+'Charges variables'!G32-'Charges variables'!G14</f>
        <v>0</v>
      </c>
      <c r="H53" s="293">
        <f>G53+'Charges variables'!H32-'Charges variables'!H14</f>
        <v>0</v>
      </c>
      <c r="I53" s="293">
        <f>H53+'Charges variables'!I32-'Charges variables'!I14</f>
        <v>0</v>
      </c>
      <c r="J53" s="293">
        <f>I53+'Charges variables'!J32-'Charges variables'!J14</f>
        <v>0</v>
      </c>
      <c r="K53" s="293">
        <f>J53+'Charges variables'!K32-'Charges variables'!K14</f>
        <v>0</v>
      </c>
      <c r="L53" s="293">
        <f>K53+'Charges variables'!L32-'Charges variables'!L14</f>
        <v>0</v>
      </c>
      <c r="M53" s="293">
        <f>L53+'Charges variables'!M32-'Charges variables'!M14</f>
        <v>0</v>
      </c>
      <c r="N53" s="293">
        <f>M53+'Charges variables'!N32-'Charges variables'!N14</f>
        <v>0</v>
      </c>
      <c r="O53" s="293">
        <f>N53+'Charges variables'!O32-'Charges variables'!O14</f>
        <v>0</v>
      </c>
      <c r="P53" s="293">
        <f>O53+'Charges variables'!P32-'Charges variables'!P14</f>
        <v>0</v>
      </c>
      <c r="Q53" s="293">
        <f>P53+'Charges variables'!Q32-'Charges variables'!Q14</f>
        <v>0</v>
      </c>
      <c r="R53" s="293">
        <f>Q53+'Charges variables'!R32-'Charges variables'!R14</f>
        <v>0</v>
      </c>
      <c r="S53" s="293">
        <f>R53+'Charges variables'!S32-'Charges variables'!S14</f>
        <v>0</v>
      </c>
      <c r="T53" s="293">
        <f>S53+'Charges variables'!T32-'Charges variables'!T14</f>
        <v>0</v>
      </c>
      <c r="U53" s="293">
        <f>T53+'Charges variables'!U32-'Charges variables'!U14</f>
        <v>0</v>
      </c>
      <c r="V53" s="293">
        <f>U53+'Charges variables'!V32-'Charges variables'!V14</f>
        <v>0</v>
      </c>
      <c r="W53" s="293">
        <f>V53+'Charges variables'!W32-'Charges variables'!W14</f>
        <v>0</v>
      </c>
      <c r="X53" s="293">
        <f>W53+'Charges variables'!X32-'Charges variables'!X14</f>
        <v>0</v>
      </c>
      <c r="Y53" s="293">
        <f>X53+'Charges variables'!Y32-'Charges variables'!Y14</f>
        <v>0</v>
      </c>
      <c r="Z53" s="293">
        <f>Y53+'Charges variables'!Z32-'Charges variables'!Z14</f>
        <v>0</v>
      </c>
      <c r="AA53" s="293">
        <f>Z53+'Charges variables'!AA32-'Charges variables'!AA14</f>
        <v>0</v>
      </c>
      <c r="AB53" s="293">
        <f>AA53+'Charges variables'!AB32-'Charges variables'!AB14</f>
        <v>0</v>
      </c>
      <c r="AC53" s="293">
        <f>AB53+'Charges variables'!AC32-'Charges variables'!AC14</f>
        <v>0</v>
      </c>
      <c r="AD53" s="293">
        <f>AC53+'Charges variables'!AD32-'Charges variables'!AD14</f>
        <v>0</v>
      </c>
      <c r="AE53" s="293">
        <f>AD53+'Charges variables'!AE32-'Charges variables'!AE14</f>
        <v>0</v>
      </c>
      <c r="AF53" s="293">
        <f>AE53+'Charges variables'!AF32-'Charges variables'!AF14</f>
        <v>0</v>
      </c>
      <c r="AG53" s="293">
        <f>AF53+'Charges variables'!AG32-'Charges variables'!AG14</f>
        <v>0</v>
      </c>
      <c r="AH53" s="293">
        <f>AG53+'Charges variables'!AH32-'Charges variables'!AH14</f>
        <v>0</v>
      </c>
      <c r="AI53" s="293">
        <f>AH53+'Charges variables'!AI32-'Charges variables'!AI14</f>
        <v>0</v>
      </c>
      <c r="AJ53" s="293">
        <f>AI53+'Charges variables'!AJ32-'Charges variables'!AJ14</f>
        <v>0</v>
      </c>
      <c r="AK53" s="293">
        <f>AJ53+'Charges variables'!AK32-'Charges variables'!AK14</f>
        <v>0</v>
      </c>
      <c r="AL53" s="293">
        <f>AK53+'Charges variables'!AL32-'Charges variables'!AL14</f>
        <v>0</v>
      </c>
      <c r="AM53" s="293">
        <f>AL53+'Charges variables'!AM32-'Charges variables'!AM14</f>
        <v>0</v>
      </c>
      <c r="AN53" s="293">
        <f>AM53+'Charges variables'!AN32-'Charges variables'!AN14</f>
        <v>0</v>
      </c>
      <c r="AO53" s="293">
        <f>AN53+'Charges variables'!AO32-'Charges variables'!AO14</f>
        <v>0</v>
      </c>
      <c r="AP53" s="293">
        <f>AO53+'Charges variables'!AP32-'Charges variables'!AP14</f>
        <v>0</v>
      </c>
      <c r="AQ53" s="293">
        <f>AP53+'Charges variables'!AQ32-'Charges variables'!AQ14</f>
        <v>0</v>
      </c>
      <c r="AR53" s="293">
        <f>AQ53+'Charges variables'!AR32-'Charges variables'!AR14</f>
        <v>0</v>
      </c>
      <c r="AS53" s="293">
        <f>AR53+'Charges variables'!AS32-'Charges variables'!AS14</f>
        <v>0</v>
      </c>
      <c r="AT53" s="293">
        <f>AS53+'Charges variables'!AT32-'Charges variables'!AT14</f>
        <v>0</v>
      </c>
      <c r="AU53" s="293">
        <f>AT53+'Charges variables'!AU32-'Charges variables'!AU14</f>
        <v>0</v>
      </c>
      <c r="AV53" s="293">
        <f>AU53+'Charges variables'!AV32-'Charges variables'!AV14</f>
        <v>0</v>
      </c>
      <c r="AW53" s="293">
        <f>AV53+'Charges variables'!AW32-'Charges variables'!AW14</f>
        <v>0</v>
      </c>
      <c r="AX53" s="293">
        <f>AW53+'Charges variables'!AX32-'Charges variables'!AX14</f>
        <v>0</v>
      </c>
      <c r="AY53" s="293">
        <f>AX53+'Charges variables'!AY32-'Charges variables'!AY14</f>
        <v>0</v>
      </c>
      <c r="AZ53" s="293">
        <f>AY53+'Charges variables'!AZ32-'Charges variables'!AZ14</f>
        <v>0</v>
      </c>
      <c r="BA53" s="293">
        <f>AZ53+'Charges variables'!BA32-'Charges variables'!BA14</f>
        <v>0</v>
      </c>
      <c r="BB53" s="293">
        <f>BA53+'Charges variables'!BB32-'Charges variables'!BB14</f>
        <v>0</v>
      </c>
      <c r="BC53" s="293">
        <f>BB53+'Charges variables'!BC32-'Charges variables'!BC14</f>
        <v>0</v>
      </c>
      <c r="BD53" s="293">
        <f>BC53+'Charges variables'!BD32-'Charges variables'!BD14</f>
        <v>0</v>
      </c>
      <c r="BE53" s="293">
        <f>BD53+'Charges variables'!BE32-'Charges variables'!BE14</f>
        <v>0</v>
      </c>
      <c r="BF53" s="293">
        <f>BE53+'Charges variables'!BF32-'Charges variables'!BF14</f>
        <v>0</v>
      </c>
      <c r="BG53" s="293">
        <f>BF53+'Charges variables'!BG32-'Charges variables'!BG14</f>
        <v>0</v>
      </c>
      <c r="BH53" s="293">
        <f>BG53+'Charges variables'!BH32-'Charges variables'!BH14</f>
        <v>0</v>
      </c>
      <c r="BI53" s="293">
        <f>BH53+'Charges variables'!BI32-'Charges variables'!BI14</f>
        <v>0</v>
      </c>
      <c r="BJ53" s="293">
        <f>BI53+'Charges variables'!BJ32-'Charges variables'!BJ14</f>
        <v>0</v>
      </c>
      <c r="BK53" s="279"/>
    </row>
    <row r="54" ht="15.75" customHeight="1">
      <c r="A54" s="279"/>
      <c r="B54" s="299" t="str">
        <f>Config!$B$20</f>
        <v/>
      </c>
      <c r="C54" s="293">
        <f>'Charges variables'!C33-'Charges variables'!C15</f>
        <v>0</v>
      </c>
      <c r="D54" s="293">
        <f>C54+'Charges variables'!D33-'Charges variables'!D15</f>
        <v>0</v>
      </c>
      <c r="E54" s="293">
        <f>D54+'Charges variables'!E33-'Charges variables'!E15</f>
        <v>0</v>
      </c>
      <c r="F54" s="293">
        <f>E54+'Charges variables'!F33-'Charges variables'!F15</f>
        <v>0</v>
      </c>
      <c r="G54" s="293">
        <f>F54+'Charges variables'!G33-'Charges variables'!G15</f>
        <v>0</v>
      </c>
      <c r="H54" s="293">
        <f>G54+'Charges variables'!H33-'Charges variables'!H15</f>
        <v>0</v>
      </c>
      <c r="I54" s="293">
        <f>H54+'Charges variables'!I33-'Charges variables'!I15</f>
        <v>0</v>
      </c>
      <c r="J54" s="293">
        <f>I54+'Charges variables'!J33-'Charges variables'!J15</f>
        <v>0</v>
      </c>
      <c r="K54" s="293">
        <f>J54+'Charges variables'!K33-'Charges variables'!K15</f>
        <v>0</v>
      </c>
      <c r="L54" s="293">
        <f>K54+'Charges variables'!L33-'Charges variables'!L15</f>
        <v>0</v>
      </c>
      <c r="M54" s="293">
        <f>L54+'Charges variables'!M33-'Charges variables'!M15</f>
        <v>0</v>
      </c>
      <c r="N54" s="293">
        <f>M54+'Charges variables'!N33-'Charges variables'!N15</f>
        <v>0</v>
      </c>
      <c r="O54" s="293">
        <f>N54+'Charges variables'!O33-'Charges variables'!O15</f>
        <v>0</v>
      </c>
      <c r="P54" s="293">
        <f>O54+'Charges variables'!P33-'Charges variables'!P15</f>
        <v>0</v>
      </c>
      <c r="Q54" s="293">
        <f>P54+'Charges variables'!Q33-'Charges variables'!Q15</f>
        <v>0</v>
      </c>
      <c r="R54" s="293">
        <f>Q54+'Charges variables'!R33-'Charges variables'!R15</f>
        <v>0</v>
      </c>
      <c r="S54" s="293">
        <f>R54+'Charges variables'!S33-'Charges variables'!S15</f>
        <v>0</v>
      </c>
      <c r="T54" s="293">
        <f>S54+'Charges variables'!T33-'Charges variables'!T15</f>
        <v>0</v>
      </c>
      <c r="U54" s="293">
        <f>T54+'Charges variables'!U33-'Charges variables'!U15</f>
        <v>0</v>
      </c>
      <c r="V54" s="293">
        <f>U54+'Charges variables'!V33-'Charges variables'!V15</f>
        <v>0</v>
      </c>
      <c r="W54" s="293">
        <f>V54+'Charges variables'!W33-'Charges variables'!W15</f>
        <v>0</v>
      </c>
      <c r="X54" s="293">
        <f>W54+'Charges variables'!X33-'Charges variables'!X15</f>
        <v>0</v>
      </c>
      <c r="Y54" s="293">
        <f>X54+'Charges variables'!Y33-'Charges variables'!Y15</f>
        <v>0</v>
      </c>
      <c r="Z54" s="293">
        <f>Y54+'Charges variables'!Z33-'Charges variables'!Z15</f>
        <v>0</v>
      </c>
      <c r="AA54" s="293">
        <f>Z54+'Charges variables'!AA33-'Charges variables'!AA15</f>
        <v>0</v>
      </c>
      <c r="AB54" s="293">
        <f>AA54+'Charges variables'!AB33-'Charges variables'!AB15</f>
        <v>0</v>
      </c>
      <c r="AC54" s="293">
        <f>AB54+'Charges variables'!AC33-'Charges variables'!AC15</f>
        <v>0</v>
      </c>
      <c r="AD54" s="293">
        <f>AC54+'Charges variables'!AD33-'Charges variables'!AD15</f>
        <v>0</v>
      </c>
      <c r="AE54" s="293">
        <f>AD54+'Charges variables'!AE33-'Charges variables'!AE15</f>
        <v>0</v>
      </c>
      <c r="AF54" s="293">
        <f>AE54+'Charges variables'!AF33-'Charges variables'!AF15</f>
        <v>0</v>
      </c>
      <c r="AG54" s="293">
        <f>AF54+'Charges variables'!AG33-'Charges variables'!AG15</f>
        <v>0</v>
      </c>
      <c r="AH54" s="293">
        <f>AG54+'Charges variables'!AH33-'Charges variables'!AH15</f>
        <v>0</v>
      </c>
      <c r="AI54" s="293">
        <f>AH54+'Charges variables'!AI33-'Charges variables'!AI15</f>
        <v>0</v>
      </c>
      <c r="AJ54" s="293">
        <f>AI54+'Charges variables'!AJ33-'Charges variables'!AJ15</f>
        <v>0</v>
      </c>
      <c r="AK54" s="293">
        <f>AJ54+'Charges variables'!AK33-'Charges variables'!AK15</f>
        <v>0</v>
      </c>
      <c r="AL54" s="293">
        <f>AK54+'Charges variables'!AL33-'Charges variables'!AL15</f>
        <v>0</v>
      </c>
      <c r="AM54" s="293">
        <f>AL54+'Charges variables'!AM33-'Charges variables'!AM15</f>
        <v>0</v>
      </c>
      <c r="AN54" s="293">
        <f>AM54+'Charges variables'!AN33-'Charges variables'!AN15</f>
        <v>0</v>
      </c>
      <c r="AO54" s="293">
        <f>AN54+'Charges variables'!AO33-'Charges variables'!AO15</f>
        <v>0</v>
      </c>
      <c r="AP54" s="293">
        <f>AO54+'Charges variables'!AP33-'Charges variables'!AP15</f>
        <v>0</v>
      </c>
      <c r="AQ54" s="293">
        <f>AP54+'Charges variables'!AQ33-'Charges variables'!AQ15</f>
        <v>0</v>
      </c>
      <c r="AR54" s="293">
        <f>AQ54+'Charges variables'!AR33-'Charges variables'!AR15</f>
        <v>0</v>
      </c>
      <c r="AS54" s="293">
        <f>AR54+'Charges variables'!AS33-'Charges variables'!AS15</f>
        <v>0</v>
      </c>
      <c r="AT54" s="293">
        <f>AS54+'Charges variables'!AT33-'Charges variables'!AT15</f>
        <v>0</v>
      </c>
      <c r="AU54" s="293">
        <f>AT54+'Charges variables'!AU33-'Charges variables'!AU15</f>
        <v>0</v>
      </c>
      <c r="AV54" s="293">
        <f>AU54+'Charges variables'!AV33-'Charges variables'!AV15</f>
        <v>0</v>
      </c>
      <c r="AW54" s="293">
        <f>AV54+'Charges variables'!AW33-'Charges variables'!AW15</f>
        <v>0</v>
      </c>
      <c r="AX54" s="293">
        <f>AW54+'Charges variables'!AX33-'Charges variables'!AX15</f>
        <v>0</v>
      </c>
      <c r="AY54" s="293">
        <f>AX54+'Charges variables'!AY33-'Charges variables'!AY15</f>
        <v>0</v>
      </c>
      <c r="AZ54" s="293">
        <f>AY54+'Charges variables'!AZ33-'Charges variables'!AZ15</f>
        <v>0</v>
      </c>
      <c r="BA54" s="293">
        <f>AZ54+'Charges variables'!BA33-'Charges variables'!BA15</f>
        <v>0</v>
      </c>
      <c r="BB54" s="293">
        <f>BA54+'Charges variables'!BB33-'Charges variables'!BB15</f>
        <v>0</v>
      </c>
      <c r="BC54" s="293">
        <f>BB54+'Charges variables'!BC33-'Charges variables'!BC15</f>
        <v>0</v>
      </c>
      <c r="BD54" s="293">
        <f>BC54+'Charges variables'!BD33-'Charges variables'!BD15</f>
        <v>0</v>
      </c>
      <c r="BE54" s="293">
        <f>BD54+'Charges variables'!BE33-'Charges variables'!BE15</f>
        <v>0</v>
      </c>
      <c r="BF54" s="293">
        <f>BE54+'Charges variables'!BF33-'Charges variables'!BF15</f>
        <v>0</v>
      </c>
      <c r="BG54" s="293">
        <f>BF54+'Charges variables'!BG33-'Charges variables'!BG15</f>
        <v>0</v>
      </c>
      <c r="BH54" s="293">
        <f>BG54+'Charges variables'!BH33-'Charges variables'!BH15</f>
        <v>0</v>
      </c>
      <c r="BI54" s="293">
        <f>BH54+'Charges variables'!BI33-'Charges variables'!BI15</f>
        <v>0</v>
      </c>
      <c r="BJ54" s="293">
        <f>BI54+'Charges variables'!BJ33-'Charges variables'!BJ15</f>
        <v>0</v>
      </c>
      <c r="BK54" s="279"/>
    </row>
    <row r="55" ht="15.75" customHeight="1">
      <c r="A55" s="279"/>
      <c r="B55" s="299" t="str">
        <f>Config!$B$21</f>
        <v/>
      </c>
      <c r="C55" s="293">
        <f>'Charges variables'!C34-'Charges variables'!C16</f>
        <v>0</v>
      </c>
      <c r="D55" s="293">
        <f>C55+'Charges variables'!D34-'Charges variables'!D16</f>
        <v>0</v>
      </c>
      <c r="E55" s="293">
        <f>D55+'Charges variables'!E34-'Charges variables'!E16</f>
        <v>0</v>
      </c>
      <c r="F55" s="293">
        <f>E55+'Charges variables'!F34-'Charges variables'!F16</f>
        <v>0</v>
      </c>
      <c r="G55" s="293">
        <f>F55+'Charges variables'!G34-'Charges variables'!G16</f>
        <v>0</v>
      </c>
      <c r="H55" s="293">
        <f>G55+'Charges variables'!H34-'Charges variables'!H16</f>
        <v>0</v>
      </c>
      <c r="I55" s="293">
        <f>H55+'Charges variables'!I34-'Charges variables'!I16</f>
        <v>0</v>
      </c>
      <c r="J55" s="293">
        <f>I55+'Charges variables'!J34-'Charges variables'!J16</f>
        <v>0</v>
      </c>
      <c r="K55" s="293">
        <f>J55+'Charges variables'!K34-'Charges variables'!K16</f>
        <v>0</v>
      </c>
      <c r="L55" s="293">
        <f>K55+'Charges variables'!L34-'Charges variables'!L16</f>
        <v>0</v>
      </c>
      <c r="M55" s="293">
        <f>L55+'Charges variables'!M34-'Charges variables'!M16</f>
        <v>0</v>
      </c>
      <c r="N55" s="293">
        <f>M55+'Charges variables'!N34-'Charges variables'!N16</f>
        <v>0</v>
      </c>
      <c r="O55" s="293">
        <f>N55+'Charges variables'!O34-'Charges variables'!O16</f>
        <v>0</v>
      </c>
      <c r="P55" s="293">
        <f>O55+'Charges variables'!P34-'Charges variables'!P16</f>
        <v>0</v>
      </c>
      <c r="Q55" s="293">
        <f>P55+'Charges variables'!Q34-'Charges variables'!Q16</f>
        <v>0</v>
      </c>
      <c r="R55" s="293">
        <f>Q55+'Charges variables'!R34-'Charges variables'!R16</f>
        <v>0</v>
      </c>
      <c r="S55" s="293">
        <f>R55+'Charges variables'!S34-'Charges variables'!S16</f>
        <v>0</v>
      </c>
      <c r="T55" s="293">
        <f>S55+'Charges variables'!T34-'Charges variables'!T16</f>
        <v>0</v>
      </c>
      <c r="U55" s="293">
        <f>T55+'Charges variables'!U34-'Charges variables'!U16</f>
        <v>0</v>
      </c>
      <c r="V55" s="293">
        <f>U55+'Charges variables'!V34-'Charges variables'!V16</f>
        <v>0</v>
      </c>
      <c r="W55" s="293">
        <f>V55+'Charges variables'!W34-'Charges variables'!W16</f>
        <v>0</v>
      </c>
      <c r="X55" s="293">
        <f>W55+'Charges variables'!X34-'Charges variables'!X16</f>
        <v>0</v>
      </c>
      <c r="Y55" s="293">
        <f>X55+'Charges variables'!Y34-'Charges variables'!Y16</f>
        <v>0</v>
      </c>
      <c r="Z55" s="293">
        <f>Y55+'Charges variables'!Z34-'Charges variables'!Z16</f>
        <v>0</v>
      </c>
      <c r="AA55" s="293">
        <f>Z55+'Charges variables'!AA34-'Charges variables'!AA16</f>
        <v>0</v>
      </c>
      <c r="AB55" s="293">
        <f>AA55+'Charges variables'!AB34-'Charges variables'!AB16</f>
        <v>0</v>
      </c>
      <c r="AC55" s="293">
        <f>AB55+'Charges variables'!AC34-'Charges variables'!AC16</f>
        <v>0</v>
      </c>
      <c r="AD55" s="293">
        <f>AC55+'Charges variables'!AD34-'Charges variables'!AD16</f>
        <v>0</v>
      </c>
      <c r="AE55" s="293">
        <f>AD55+'Charges variables'!AE34-'Charges variables'!AE16</f>
        <v>0</v>
      </c>
      <c r="AF55" s="293">
        <f>AE55+'Charges variables'!AF34-'Charges variables'!AF16</f>
        <v>0</v>
      </c>
      <c r="AG55" s="293">
        <f>AF55+'Charges variables'!AG34-'Charges variables'!AG16</f>
        <v>0</v>
      </c>
      <c r="AH55" s="293">
        <f>AG55+'Charges variables'!AH34-'Charges variables'!AH16</f>
        <v>0</v>
      </c>
      <c r="AI55" s="293">
        <f>AH55+'Charges variables'!AI34-'Charges variables'!AI16</f>
        <v>0</v>
      </c>
      <c r="AJ55" s="293">
        <f>AI55+'Charges variables'!AJ34-'Charges variables'!AJ16</f>
        <v>0</v>
      </c>
      <c r="AK55" s="293">
        <f>AJ55+'Charges variables'!AK34-'Charges variables'!AK16</f>
        <v>0</v>
      </c>
      <c r="AL55" s="293">
        <f>AK55+'Charges variables'!AL34-'Charges variables'!AL16</f>
        <v>0</v>
      </c>
      <c r="AM55" s="293">
        <f>AL55+'Charges variables'!AM34-'Charges variables'!AM16</f>
        <v>0</v>
      </c>
      <c r="AN55" s="293">
        <f>AM55+'Charges variables'!AN34-'Charges variables'!AN16</f>
        <v>0</v>
      </c>
      <c r="AO55" s="293">
        <f>AN55+'Charges variables'!AO34-'Charges variables'!AO16</f>
        <v>0</v>
      </c>
      <c r="AP55" s="293">
        <f>AO55+'Charges variables'!AP34-'Charges variables'!AP16</f>
        <v>0</v>
      </c>
      <c r="AQ55" s="293">
        <f>AP55+'Charges variables'!AQ34-'Charges variables'!AQ16</f>
        <v>0</v>
      </c>
      <c r="AR55" s="293">
        <f>AQ55+'Charges variables'!AR34-'Charges variables'!AR16</f>
        <v>0</v>
      </c>
      <c r="AS55" s="293">
        <f>AR55+'Charges variables'!AS34-'Charges variables'!AS16</f>
        <v>0</v>
      </c>
      <c r="AT55" s="293">
        <f>AS55+'Charges variables'!AT34-'Charges variables'!AT16</f>
        <v>0</v>
      </c>
      <c r="AU55" s="293">
        <f>AT55+'Charges variables'!AU34-'Charges variables'!AU16</f>
        <v>0</v>
      </c>
      <c r="AV55" s="293">
        <f>AU55+'Charges variables'!AV34-'Charges variables'!AV16</f>
        <v>0</v>
      </c>
      <c r="AW55" s="293">
        <f>AV55+'Charges variables'!AW34-'Charges variables'!AW16</f>
        <v>0</v>
      </c>
      <c r="AX55" s="293">
        <f>AW55+'Charges variables'!AX34-'Charges variables'!AX16</f>
        <v>0</v>
      </c>
      <c r="AY55" s="293">
        <f>AX55+'Charges variables'!AY34-'Charges variables'!AY16</f>
        <v>0</v>
      </c>
      <c r="AZ55" s="293">
        <f>AY55+'Charges variables'!AZ34-'Charges variables'!AZ16</f>
        <v>0</v>
      </c>
      <c r="BA55" s="293">
        <f>AZ55+'Charges variables'!BA34-'Charges variables'!BA16</f>
        <v>0</v>
      </c>
      <c r="BB55" s="293">
        <f>BA55+'Charges variables'!BB34-'Charges variables'!BB16</f>
        <v>0</v>
      </c>
      <c r="BC55" s="293">
        <f>BB55+'Charges variables'!BC34-'Charges variables'!BC16</f>
        <v>0</v>
      </c>
      <c r="BD55" s="293">
        <f>BC55+'Charges variables'!BD34-'Charges variables'!BD16</f>
        <v>0</v>
      </c>
      <c r="BE55" s="293">
        <f>BD55+'Charges variables'!BE34-'Charges variables'!BE16</f>
        <v>0</v>
      </c>
      <c r="BF55" s="293">
        <f>BE55+'Charges variables'!BF34-'Charges variables'!BF16</f>
        <v>0</v>
      </c>
      <c r="BG55" s="293">
        <f>BF55+'Charges variables'!BG34-'Charges variables'!BG16</f>
        <v>0</v>
      </c>
      <c r="BH55" s="293">
        <f>BG55+'Charges variables'!BH34-'Charges variables'!BH16</f>
        <v>0</v>
      </c>
      <c r="BI55" s="293">
        <f>BH55+'Charges variables'!BI34-'Charges variables'!BI16</f>
        <v>0</v>
      </c>
      <c r="BJ55" s="293">
        <f>BI55+'Charges variables'!BJ34-'Charges variables'!BJ16</f>
        <v>0</v>
      </c>
      <c r="BK55" s="279"/>
    </row>
    <row r="56" ht="15.75" customHeight="1">
      <c r="A56" s="279"/>
      <c r="B56" s="299" t="str">
        <f>Config!$B$22</f>
        <v/>
      </c>
      <c r="C56" s="293">
        <f>'Charges variables'!C35-'Charges variables'!C17</f>
        <v>0</v>
      </c>
      <c r="D56" s="293">
        <f>C56+'Charges variables'!D35-'Charges variables'!D17</f>
        <v>0</v>
      </c>
      <c r="E56" s="293">
        <f>D56+'Charges variables'!E35-'Charges variables'!E17</f>
        <v>0</v>
      </c>
      <c r="F56" s="293">
        <f>E56+'Charges variables'!F35-'Charges variables'!F17</f>
        <v>0</v>
      </c>
      <c r="G56" s="293">
        <f>F56+'Charges variables'!G35-'Charges variables'!G17</f>
        <v>0</v>
      </c>
      <c r="H56" s="293">
        <f>G56+'Charges variables'!H35-'Charges variables'!H17</f>
        <v>0</v>
      </c>
      <c r="I56" s="293">
        <f>H56+'Charges variables'!I35-'Charges variables'!I17</f>
        <v>0</v>
      </c>
      <c r="J56" s="293">
        <f>I56+'Charges variables'!J35-'Charges variables'!J17</f>
        <v>0</v>
      </c>
      <c r="K56" s="293">
        <f>J56+'Charges variables'!K35-'Charges variables'!K17</f>
        <v>0</v>
      </c>
      <c r="L56" s="293">
        <f>K56+'Charges variables'!L35-'Charges variables'!L17</f>
        <v>0</v>
      </c>
      <c r="M56" s="293">
        <f>L56+'Charges variables'!M35-'Charges variables'!M17</f>
        <v>0</v>
      </c>
      <c r="N56" s="293">
        <f>M56+'Charges variables'!N35-'Charges variables'!N17</f>
        <v>0</v>
      </c>
      <c r="O56" s="293">
        <f>N56+'Charges variables'!O35-'Charges variables'!O17</f>
        <v>0</v>
      </c>
      <c r="P56" s="293">
        <f>O56+'Charges variables'!P35-'Charges variables'!P17</f>
        <v>0</v>
      </c>
      <c r="Q56" s="293">
        <f>P56+'Charges variables'!Q35-'Charges variables'!Q17</f>
        <v>0</v>
      </c>
      <c r="R56" s="293">
        <f>Q56+'Charges variables'!R35-'Charges variables'!R17</f>
        <v>0</v>
      </c>
      <c r="S56" s="293">
        <f>R56+'Charges variables'!S35-'Charges variables'!S17</f>
        <v>0</v>
      </c>
      <c r="T56" s="293">
        <f>S56+'Charges variables'!T35-'Charges variables'!T17</f>
        <v>0</v>
      </c>
      <c r="U56" s="293">
        <f>T56+'Charges variables'!U35-'Charges variables'!U17</f>
        <v>0</v>
      </c>
      <c r="V56" s="293">
        <f>U56+'Charges variables'!V35-'Charges variables'!V17</f>
        <v>0</v>
      </c>
      <c r="W56" s="293">
        <f>V56+'Charges variables'!W35-'Charges variables'!W17</f>
        <v>0</v>
      </c>
      <c r="X56" s="293">
        <f>W56+'Charges variables'!X35-'Charges variables'!X17</f>
        <v>0</v>
      </c>
      <c r="Y56" s="293">
        <f>X56+'Charges variables'!Y35-'Charges variables'!Y17</f>
        <v>0</v>
      </c>
      <c r="Z56" s="293">
        <f>Y56+'Charges variables'!Z35-'Charges variables'!Z17</f>
        <v>0</v>
      </c>
      <c r="AA56" s="293">
        <f>Z56+'Charges variables'!AA35-'Charges variables'!AA17</f>
        <v>0</v>
      </c>
      <c r="AB56" s="293">
        <f>AA56+'Charges variables'!AB35-'Charges variables'!AB17</f>
        <v>0</v>
      </c>
      <c r="AC56" s="293">
        <f>AB56+'Charges variables'!AC35-'Charges variables'!AC17</f>
        <v>0</v>
      </c>
      <c r="AD56" s="293">
        <f>AC56+'Charges variables'!AD35-'Charges variables'!AD17</f>
        <v>0</v>
      </c>
      <c r="AE56" s="293">
        <f>AD56+'Charges variables'!AE35-'Charges variables'!AE17</f>
        <v>0</v>
      </c>
      <c r="AF56" s="293">
        <f>AE56+'Charges variables'!AF35-'Charges variables'!AF17</f>
        <v>0</v>
      </c>
      <c r="AG56" s="293">
        <f>AF56+'Charges variables'!AG35-'Charges variables'!AG17</f>
        <v>0</v>
      </c>
      <c r="AH56" s="293">
        <f>AG56+'Charges variables'!AH35-'Charges variables'!AH17</f>
        <v>0</v>
      </c>
      <c r="AI56" s="293">
        <f>AH56+'Charges variables'!AI35-'Charges variables'!AI17</f>
        <v>0</v>
      </c>
      <c r="AJ56" s="293">
        <f>AI56+'Charges variables'!AJ35-'Charges variables'!AJ17</f>
        <v>0</v>
      </c>
      <c r="AK56" s="293">
        <f>AJ56+'Charges variables'!AK35-'Charges variables'!AK17</f>
        <v>0</v>
      </c>
      <c r="AL56" s="293">
        <f>AK56+'Charges variables'!AL35-'Charges variables'!AL17</f>
        <v>0</v>
      </c>
      <c r="AM56" s="293">
        <f>AL56+'Charges variables'!AM35-'Charges variables'!AM17</f>
        <v>0</v>
      </c>
      <c r="AN56" s="293">
        <f>AM56+'Charges variables'!AN35-'Charges variables'!AN17</f>
        <v>0</v>
      </c>
      <c r="AO56" s="293">
        <f>AN56+'Charges variables'!AO35-'Charges variables'!AO17</f>
        <v>0</v>
      </c>
      <c r="AP56" s="293">
        <f>AO56+'Charges variables'!AP35-'Charges variables'!AP17</f>
        <v>0</v>
      </c>
      <c r="AQ56" s="293">
        <f>AP56+'Charges variables'!AQ35-'Charges variables'!AQ17</f>
        <v>0</v>
      </c>
      <c r="AR56" s="293">
        <f>AQ56+'Charges variables'!AR35-'Charges variables'!AR17</f>
        <v>0</v>
      </c>
      <c r="AS56" s="293">
        <f>AR56+'Charges variables'!AS35-'Charges variables'!AS17</f>
        <v>0</v>
      </c>
      <c r="AT56" s="293">
        <f>AS56+'Charges variables'!AT35-'Charges variables'!AT17</f>
        <v>0</v>
      </c>
      <c r="AU56" s="293">
        <f>AT56+'Charges variables'!AU35-'Charges variables'!AU17</f>
        <v>0</v>
      </c>
      <c r="AV56" s="293">
        <f>AU56+'Charges variables'!AV35-'Charges variables'!AV17</f>
        <v>0</v>
      </c>
      <c r="AW56" s="293">
        <f>AV56+'Charges variables'!AW35-'Charges variables'!AW17</f>
        <v>0</v>
      </c>
      <c r="AX56" s="293">
        <f>AW56+'Charges variables'!AX35-'Charges variables'!AX17</f>
        <v>0</v>
      </c>
      <c r="AY56" s="293">
        <f>AX56+'Charges variables'!AY35-'Charges variables'!AY17</f>
        <v>0</v>
      </c>
      <c r="AZ56" s="293">
        <f>AY56+'Charges variables'!AZ35-'Charges variables'!AZ17</f>
        <v>0</v>
      </c>
      <c r="BA56" s="293">
        <f>AZ56+'Charges variables'!BA35-'Charges variables'!BA17</f>
        <v>0</v>
      </c>
      <c r="BB56" s="293">
        <f>BA56+'Charges variables'!BB35-'Charges variables'!BB17</f>
        <v>0</v>
      </c>
      <c r="BC56" s="293">
        <f>BB56+'Charges variables'!BC35-'Charges variables'!BC17</f>
        <v>0</v>
      </c>
      <c r="BD56" s="293">
        <f>BC56+'Charges variables'!BD35-'Charges variables'!BD17</f>
        <v>0</v>
      </c>
      <c r="BE56" s="293">
        <f>BD56+'Charges variables'!BE35-'Charges variables'!BE17</f>
        <v>0</v>
      </c>
      <c r="BF56" s="293">
        <f>BE56+'Charges variables'!BF35-'Charges variables'!BF17</f>
        <v>0</v>
      </c>
      <c r="BG56" s="293">
        <f>BF56+'Charges variables'!BG35-'Charges variables'!BG17</f>
        <v>0</v>
      </c>
      <c r="BH56" s="293">
        <f>BG56+'Charges variables'!BH35-'Charges variables'!BH17</f>
        <v>0</v>
      </c>
      <c r="BI56" s="293">
        <f>BH56+'Charges variables'!BI35-'Charges variables'!BI17</f>
        <v>0</v>
      </c>
      <c r="BJ56" s="293">
        <f>BI56+'Charges variables'!BJ35-'Charges variables'!BJ17</f>
        <v>0</v>
      </c>
      <c r="BK56" s="279"/>
    </row>
    <row r="57" ht="15.75" customHeight="1">
      <c r="A57" s="279"/>
      <c r="B57" s="299" t="str">
        <f>Config!$B$23</f>
        <v/>
      </c>
      <c r="C57" s="293">
        <f>'Charges variables'!C36-'Charges variables'!C18</f>
        <v>0</v>
      </c>
      <c r="D57" s="293">
        <f>C57+'Charges variables'!D36-'Charges variables'!D18</f>
        <v>0</v>
      </c>
      <c r="E57" s="293">
        <f>D57+'Charges variables'!E36-'Charges variables'!E18</f>
        <v>0</v>
      </c>
      <c r="F57" s="293">
        <f>E57+'Charges variables'!F36-'Charges variables'!F18</f>
        <v>0</v>
      </c>
      <c r="G57" s="293">
        <f>F57+'Charges variables'!G36-'Charges variables'!G18</f>
        <v>0</v>
      </c>
      <c r="H57" s="293">
        <f>G57+'Charges variables'!H36-'Charges variables'!H18</f>
        <v>0</v>
      </c>
      <c r="I57" s="293">
        <f>H57+'Charges variables'!I36-'Charges variables'!I18</f>
        <v>0</v>
      </c>
      <c r="J57" s="293">
        <f>I57+'Charges variables'!J36-'Charges variables'!J18</f>
        <v>0</v>
      </c>
      <c r="K57" s="293">
        <f>J57+'Charges variables'!K36-'Charges variables'!K18</f>
        <v>0</v>
      </c>
      <c r="L57" s="293">
        <f>K57+'Charges variables'!L36-'Charges variables'!L18</f>
        <v>0</v>
      </c>
      <c r="M57" s="293">
        <f>L57+'Charges variables'!M36-'Charges variables'!M18</f>
        <v>0</v>
      </c>
      <c r="N57" s="293">
        <f>M57+'Charges variables'!N36-'Charges variables'!N18</f>
        <v>0</v>
      </c>
      <c r="O57" s="293">
        <f>N57+'Charges variables'!O36-'Charges variables'!O18</f>
        <v>0</v>
      </c>
      <c r="P57" s="293">
        <f>O57+'Charges variables'!P36-'Charges variables'!P18</f>
        <v>0</v>
      </c>
      <c r="Q57" s="293">
        <f>P57+'Charges variables'!Q36-'Charges variables'!Q18</f>
        <v>0</v>
      </c>
      <c r="R57" s="293">
        <f>Q57+'Charges variables'!R36-'Charges variables'!R18</f>
        <v>0</v>
      </c>
      <c r="S57" s="293">
        <f>R57+'Charges variables'!S36-'Charges variables'!S18</f>
        <v>0</v>
      </c>
      <c r="T57" s="293">
        <f>S57+'Charges variables'!T36-'Charges variables'!T18</f>
        <v>0</v>
      </c>
      <c r="U57" s="293">
        <f>T57+'Charges variables'!U36-'Charges variables'!U18</f>
        <v>0</v>
      </c>
      <c r="V57" s="293">
        <f>U57+'Charges variables'!V36-'Charges variables'!V18</f>
        <v>0</v>
      </c>
      <c r="W57" s="293">
        <f>V57+'Charges variables'!W36-'Charges variables'!W18</f>
        <v>0</v>
      </c>
      <c r="X57" s="293">
        <f>W57+'Charges variables'!X36-'Charges variables'!X18</f>
        <v>0</v>
      </c>
      <c r="Y57" s="293">
        <f>X57+'Charges variables'!Y36-'Charges variables'!Y18</f>
        <v>0</v>
      </c>
      <c r="Z57" s="293">
        <f>Y57+'Charges variables'!Z36-'Charges variables'!Z18</f>
        <v>0</v>
      </c>
      <c r="AA57" s="293">
        <f>Z57+'Charges variables'!AA36-'Charges variables'!AA18</f>
        <v>0</v>
      </c>
      <c r="AB57" s="293">
        <f>AA57+'Charges variables'!AB36-'Charges variables'!AB18</f>
        <v>0</v>
      </c>
      <c r="AC57" s="293">
        <f>AB57+'Charges variables'!AC36-'Charges variables'!AC18</f>
        <v>0</v>
      </c>
      <c r="AD57" s="293">
        <f>AC57+'Charges variables'!AD36-'Charges variables'!AD18</f>
        <v>0</v>
      </c>
      <c r="AE57" s="293">
        <f>AD57+'Charges variables'!AE36-'Charges variables'!AE18</f>
        <v>0</v>
      </c>
      <c r="AF57" s="293">
        <f>AE57+'Charges variables'!AF36-'Charges variables'!AF18</f>
        <v>0</v>
      </c>
      <c r="AG57" s="293">
        <f>AF57+'Charges variables'!AG36-'Charges variables'!AG18</f>
        <v>0</v>
      </c>
      <c r="AH57" s="293">
        <f>AG57+'Charges variables'!AH36-'Charges variables'!AH18</f>
        <v>0</v>
      </c>
      <c r="AI57" s="293">
        <f>AH57+'Charges variables'!AI36-'Charges variables'!AI18</f>
        <v>0</v>
      </c>
      <c r="AJ57" s="293">
        <f>AI57+'Charges variables'!AJ36-'Charges variables'!AJ18</f>
        <v>0</v>
      </c>
      <c r="AK57" s="293">
        <f>AJ57+'Charges variables'!AK36-'Charges variables'!AK18</f>
        <v>0</v>
      </c>
      <c r="AL57" s="293">
        <f>AK57+'Charges variables'!AL36-'Charges variables'!AL18</f>
        <v>0</v>
      </c>
      <c r="AM57" s="293">
        <f>AL57+'Charges variables'!AM36-'Charges variables'!AM18</f>
        <v>0</v>
      </c>
      <c r="AN57" s="293">
        <f>AM57+'Charges variables'!AN36-'Charges variables'!AN18</f>
        <v>0</v>
      </c>
      <c r="AO57" s="293">
        <f>AN57+'Charges variables'!AO36-'Charges variables'!AO18</f>
        <v>0</v>
      </c>
      <c r="AP57" s="293">
        <f>AO57+'Charges variables'!AP36-'Charges variables'!AP18</f>
        <v>0</v>
      </c>
      <c r="AQ57" s="293">
        <f>AP57+'Charges variables'!AQ36-'Charges variables'!AQ18</f>
        <v>0</v>
      </c>
      <c r="AR57" s="293">
        <f>AQ57+'Charges variables'!AR36-'Charges variables'!AR18</f>
        <v>0</v>
      </c>
      <c r="AS57" s="293">
        <f>AR57+'Charges variables'!AS36-'Charges variables'!AS18</f>
        <v>0</v>
      </c>
      <c r="AT57" s="293">
        <f>AS57+'Charges variables'!AT36-'Charges variables'!AT18</f>
        <v>0</v>
      </c>
      <c r="AU57" s="293">
        <f>AT57+'Charges variables'!AU36-'Charges variables'!AU18</f>
        <v>0</v>
      </c>
      <c r="AV57" s="293">
        <f>AU57+'Charges variables'!AV36-'Charges variables'!AV18</f>
        <v>0</v>
      </c>
      <c r="AW57" s="293">
        <f>AV57+'Charges variables'!AW36-'Charges variables'!AW18</f>
        <v>0</v>
      </c>
      <c r="AX57" s="293">
        <f>AW57+'Charges variables'!AX36-'Charges variables'!AX18</f>
        <v>0</v>
      </c>
      <c r="AY57" s="293">
        <f>AX57+'Charges variables'!AY36-'Charges variables'!AY18</f>
        <v>0</v>
      </c>
      <c r="AZ57" s="293">
        <f>AY57+'Charges variables'!AZ36-'Charges variables'!AZ18</f>
        <v>0</v>
      </c>
      <c r="BA57" s="293">
        <f>AZ57+'Charges variables'!BA36-'Charges variables'!BA18</f>
        <v>0</v>
      </c>
      <c r="BB57" s="293">
        <f>BA57+'Charges variables'!BB36-'Charges variables'!BB18</f>
        <v>0</v>
      </c>
      <c r="BC57" s="293">
        <f>BB57+'Charges variables'!BC36-'Charges variables'!BC18</f>
        <v>0</v>
      </c>
      <c r="BD57" s="293">
        <f>BC57+'Charges variables'!BD36-'Charges variables'!BD18</f>
        <v>0</v>
      </c>
      <c r="BE57" s="293">
        <f>BD57+'Charges variables'!BE36-'Charges variables'!BE18</f>
        <v>0</v>
      </c>
      <c r="BF57" s="293">
        <f>BE57+'Charges variables'!BF36-'Charges variables'!BF18</f>
        <v>0</v>
      </c>
      <c r="BG57" s="293">
        <f>BF57+'Charges variables'!BG36-'Charges variables'!BG18</f>
        <v>0</v>
      </c>
      <c r="BH57" s="293">
        <f>BG57+'Charges variables'!BH36-'Charges variables'!BH18</f>
        <v>0</v>
      </c>
      <c r="BI57" s="293">
        <f>BH57+'Charges variables'!BI36-'Charges variables'!BI18</f>
        <v>0</v>
      </c>
      <c r="BJ57" s="293">
        <f>BI57+'Charges variables'!BJ36-'Charges variables'!BJ18</f>
        <v>0</v>
      </c>
      <c r="BK57" s="279"/>
    </row>
    <row r="58" ht="15.75" customHeight="1">
      <c r="A58" s="279"/>
      <c r="B58" s="299" t="str">
        <f>Config!$B$24</f>
        <v/>
      </c>
      <c r="C58" s="293">
        <f>'Charges variables'!C37-'Charges variables'!C19</f>
        <v>0</v>
      </c>
      <c r="D58" s="293">
        <f>C58+'Charges variables'!D37-'Charges variables'!D19</f>
        <v>0</v>
      </c>
      <c r="E58" s="293">
        <f>D58+'Charges variables'!E37-'Charges variables'!E19</f>
        <v>0</v>
      </c>
      <c r="F58" s="293">
        <f>E58+'Charges variables'!F37-'Charges variables'!F19</f>
        <v>0</v>
      </c>
      <c r="G58" s="293">
        <f>F58+'Charges variables'!G37-'Charges variables'!G19</f>
        <v>0</v>
      </c>
      <c r="H58" s="293">
        <f>G58+'Charges variables'!H37-'Charges variables'!H19</f>
        <v>0</v>
      </c>
      <c r="I58" s="293">
        <f>H58+'Charges variables'!I37-'Charges variables'!I19</f>
        <v>0</v>
      </c>
      <c r="J58" s="293">
        <f>I58+'Charges variables'!J37-'Charges variables'!J19</f>
        <v>0</v>
      </c>
      <c r="K58" s="293">
        <f>J58+'Charges variables'!K37-'Charges variables'!K19</f>
        <v>0</v>
      </c>
      <c r="L58" s="293">
        <f>K58+'Charges variables'!L37-'Charges variables'!L19</f>
        <v>0</v>
      </c>
      <c r="M58" s="293">
        <f>L58+'Charges variables'!M37-'Charges variables'!M19</f>
        <v>0</v>
      </c>
      <c r="N58" s="293">
        <f>M58+'Charges variables'!N37-'Charges variables'!N19</f>
        <v>0</v>
      </c>
      <c r="O58" s="293">
        <f>N58+'Charges variables'!O37-'Charges variables'!O19</f>
        <v>0</v>
      </c>
      <c r="P58" s="293">
        <f>O58+'Charges variables'!P37-'Charges variables'!P19</f>
        <v>0</v>
      </c>
      <c r="Q58" s="293">
        <f>P58+'Charges variables'!Q37-'Charges variables'!Q19</f>
        <v>0</v>
      </c>
      <c r="R58" s="293">
        <f>Q58+'Charges variables'!R37-'Charges variables'!R19</f>
        <v>0</v>
      </c>
      <c r="S58" s="293">
        <f>R58+'Charges variables'!S37-'Charges variables'!S19</f>
        <v>0</v>
      </c>
      <c r="T58" s="293">
        <f>S58+'Charges variables'!T37-'Charges variables'!T19</f>
        <v>0</v>
      </c>
      <c r="U58" s="293">
        <f>T58+'Charges variables'!U37-'Charges variables'!U19</f>
        <v>0</v>
      </c>
      <c r="V58" s="293">
        <f>U58+'Charges variables'!V37-'Charges variables'!V19</f>
        <v>0</v>
      </c>
      <c r="W58" s="293">
        <f>V58+'Charges variables'!W37-'Charges variables'!W19</f>
        <v>0</v>
      </c>
      <c r="X58" s="293">
        <f>W58+'Charges variables'!X37-'Charges variables'!X19</f>
        <v>0</v>
      </c>
      <c r="Y58" s="293">
        <f>X58+'Charges variables'!Y37-'Charges variables'!Y19</f>
        <v>0</v>
      </c>
      <c r="Z58" s="293">
        <f>Y58+'Charges variables'!Z37-'Charges variables'!Z19</f>
        <v>0</v>
      </c>
      <c r="AA58" s="293">
        <f>Z58+'Charges variables'!AA37-'Charges variables'!AA19</f>
        <v>0</v>
      </c>
      <c r="AB58" s="293">
        <f>AA58+'Charges variables'!AB37-'Charges variables'!AB19</f>
        <v>0</v>
      </c>
      <c r="AC58" s="293">
        <f>AB58+'Charges variables'!AC37-'Charges variables'!AC19</f>
        <v>0</v>
      </c>
      <c r="AD58" s="293">
        <f>AC58+'Charges variables'!AD37-'Charges variables'!AD19</f>
        <v>0</v>
      </c>
      <c r="AE58" s="293">
        <f>AD58+'Charges variables'!AE37-'Charges variables'!AE19</f>
        <v>0</v>
      </c>
      <c r="AF58" s="293">
        <f>AE58+'Charges variables'!AF37-'Charges variables'!AF19</f>
        <v>0</v>
      </c>
      <c r="AG58" s="293">
        <f>AF58+'Charges variables'!AG37-'Charges variables'!AG19</f>
        <v>0</v>
      </c>
      <c r="AH58" s="293">
        <f>AG58+'Charges variables'!AH37-'Charges variables'!AH19</f>
        <v>0</v>
      </c>
      <c r="AI58" s="293">
        <f>AH58+'Charges variables'!AI37-'Charges variables'!AI19</f>
        <v>0</v>
      </c>
      <c r="AJ58" s="293">
        <f>AI58+'Charges variables'!AJ37-'Charges variables'!AJ19</f>
        <v>0</v>
      </c>
      <c r="AK58" s="293">
        <f>AJ58+'Charges variables'!AK37-'Charges variables'!AK19</f>
        <v>0</v>
      </c>
      <c r="AL58" s="293">
        <f>AK58+'Charges variables'!AL37-'Charges variables'!AL19</f>
        <v>0</v>
      </c>
      <c r="AM58" s="293">
        <f>AL58+'Charges variables'!AM37-'Charges variables'!AM19</f>
        <v>0</v>
      </c>
      <c r="AN58" s="293">
        <f>AM58+'Charges variables'!AN37-'Charges variables'!AN19</f>
        <v>0</v>
      </c>
      <c r="AO58" s="293">
        <f>AN58+'Charges variables'!AO37-'Charges variables'!AO19</f>
        <v>0</v>
      </c>
      <c r="AP58" s="293">
        <f>AO58+'Charges variables'!AP37-'Charges variables'!AP19</f>
        <v>0</v>
      </c>
      <c r="AQ58" s="293">
        <f>AP58+'Charges variables'!AQ37-'Charges variables'!AQ19</f>
        <v>0</v>
      </c>
      <c r="AR58" s="293">
        <f>AQ58+'Charges variables'!AR37-'Charges variables'!AR19</f>
        <v>0</v>
      </c>
      <c r="AS58" s="293">
        <f>AR58+'Charges variables'!AS37-'Charges variables'!AS19</f>
        <v>0</v>
      </c>
      <c r="AT58" s="293">
        <f>AS58+'Charges variables'!AT37-'Charges variables'!AT19</f>
        <v>0</v>
      </c>
      <c r="AU58" s="293">
        <f>AT58+'Charges variables'!AU37-'Charges variables'!AU19</f>
        <v>0</v>
      </c>
      <c r="AV58" s="293">
        <f>AU58+'Charges variables'!AV37-'Charges variables'!AV19</f>
        <v>0</v>
      </c>
      <c r="AW58" s="293">
        <f>AV58+'Charges variables'!AW37-'Charges variables'!AW19</f>
        <v>0</v>
      </c>
      <c r="AX58" s="293">
        <f>AW58+'Charges variables'!AX37-'Charges variables'!AX19</f>
        <v>0</v>
      </c>
      <c r="AY58" s="293">
        <f>AX58+'Charges variables'!AY37-'Charges variables'!AY19</f>
        <v>0</v>
      </c>
      <c r="AZ58" s="293">
        <f>AY58+'Charges variables'!AZ37-'Charges variables'!AZ19</f>
        <v>0</v>
      </c>
      <c r="BA58" s="293">
        <f>AZ58+'Charges variables'!BA37-'Charges variables'!BA19</f>
        <v>0</v>
      </c>
      <c r="BB58" s="293">
        <f>BA58+'Charges variables'!BB37-'Charges variables'!BB19</f>
        <v>0</v>
      </c>
      <c r="BC58" s="293">
        <f>BB58+'Charges variables'!BC37-'Charges variables'!BC19</f>
        <v>0</v>
      </c>
      <c r="BD58" s="293">
        <f>BC58+'Charges variables'!BD37-'Charges variables'!BD19</f>
        <v>0</v>
      </c>
      <c r="BE58" s="293">
        <f>BD58+'Charges variables'!BE37-'Charges variables'!BE19</f>
        <v>0</v>
      </c>
      <c r="BF58" s="293">
        <f>BE58+'Charges variables'!BF37-'Charges variables'!BF19</f>
        <v>0</v>
      </c>
      <c r="BG58" s="293">
        <f>BF58+'Charges variables'!BG37-'Charges variables'!BG19</f>
        <v>0</v>
      </c>
      <c r="BH58" s="293">
        <f>BG58+'Charges variables'!BH37-'Charges variables'!BH19</f>
        <v>0</v>
      </c>
      <c r="BI58" s="293">
        <f>BH58+'Charges variables'!BI37-'Charges variables'!BI19</f>
        <v>0</v>
      </c>
      <c r="BJ58" s="293">
        <f>BI58+'Charges variables'!BJ37-'Charges variables'!BJ19</f>
        <v>0</v>
      </c>
      <c r="BK58" s="279"/>
    </row>
    <row r="59" ht="15.75" customHeight="1">
      <c r="A59" s="279"/>
      <c r="B59" s="299" t="str">
        <f>Config!$B$25</f>
        <v/>
      </c>
      <c r="C59" s="293">
        <f>'Charges variables'!C38-'Charges variables'!C20</f>
        <v>0</v>
      </c>
      <c r="D59" s="293">
        <f>C59+'Charges variables'!D38-'Charges variables'!D20</f>
        <v>0</v>
      </c>
      <c r="E59" s="293">
        <f>D59+'Charges variables'!E38-'Charges variables'!E20</f>
        <v>0</v>
      </c>
      <c r="F59" s="293">
        <f>E59+'Charges variables'!F38-'Charges variables'!F20</f>
        <v>0</v>
      </c>
      <c r="G59" s="293">
        <f>F59+'Charges variables'!G38-'Charges variables'!G20</f>
        <v>0</v>
      </c>
      <c r="H59" s="293">
        <f>G59+'Charges variables'!H38-'Charges variables'!H20</f>
        <v>0</v>
      </c>
      <c r="I59" s="293">
        <f>H59+'Charges variables'!I38-'Charges variables'!I20</f>
        <v>0</v>
      </c>
      <c r="J59" s="293">
        <f>I59+'Charges variables'!J38-'Charges variables'!J20</f>
        <v>0</v>
      </c>
      <c r="K59" s="293">
        <f>J59+'Charges variables'!K38-'Charges variables'!K20</f>
        <v>0</v>
      </c>
      <c r="L59" s="293">
        <f>K59+'Charges variables'!L38-'Charges variables'!L20</f>
        <v>0</v>
      </c>
      <c r="M59" s="293">
        <f>L59+'Charges variables'!M38-'Charges variables'!M20</f>
        <v>0</v>
      </c>
      <c r="N59" s="293">
        <f>M59+'Charges variables'!N38-'Charges variables'!N20</f>
        <v>0</v>
      </c>
      <c r="O59" s="293">
        <f>N59+'Charges variables'!O38-'Charges variables'!O20</f>
        <v>0</v>
      </c>
      <c r="P59" s="293">
        <f>O59+'Charges variables'!P38-'Charges variables'!P20</f>
        <v>0</v>
      </c>
      <c r="Q59" s="293">
        <f>P59+'Charges variables'!Q38-'Charges variables'!Q20</f>
        <v>0</v>
      </c>
      <c r="R59" s="293">
        <f>Q59+'Charges variables'!R38-'Charges variables'!R20</f>
        <v>0</v>
      </c>
      <c r="S59" s="293">
        <f>R59+'Charges variables'!S38-'Charges variables'!S20</f>
        <v>0</v>
      </c>
      <c r="T59" s="293">
        <f>S59+'Charges variables'!T38-'Charges variables'!T20</f>
        <v>0</v>
      </c>
      <c r="U59" s="293">
        <f>T59+'Charges variables'!U38-'Charges variables'!U20</f>
        <v>0</v>
      </c>
      <c r="V59" s="293">
        <f>U59+'Charges variables'!V38-'Charges variables'!V20</f>
        <v>0</v>
      </c>
      <c r="W59" s="293">
        <f>V59+'Charges variables'!W38-'Charges variables'!W20</f>
        <v>0</v>
      </c>
      <c r="X59" s="293">
        <f>W59+'Charges variables'!X38-'Charges variables'!X20</f>
        <v>0</v>
      </c>
      <c r="Y59" s="293">
        <f>X59+'Charges variables'!Y38-'Charges variables'!Y20</f>
        <v>0</v>
      </c>
      <c r="Z59" s="293">
        <f>Y59+'Charges variables'!Z38-'Charges variables'!Z20</f>
        <v>0</v>
      </c>
      <c r="AA59" s="293">
        <f>Z59+'Charges variables'!AA38-'Charges variables'!AA20</f>
        <v>0</v>
      </c>
      <c r="AB59" s="293">
        <f>AA59+'Charges variables'!AB38-'Charges variables'!AB20</f>
        <v>0</v>
      </c>
      <c r="AC59" s="293">
        <f>AB59+'Charges variables'!AC38-'Charges variables'!AC20</f>
        <v>0</v>
      </c>
      <c r="AD59" s="293">
        <f>AC59+'Charges variables'!AD38-'Charges variables'!AD20</f>
        <v>0</v>
      </c>
      <c r="AE59" s="293">
        <f>AD59+'Charges variables'!AE38-'Charges variables'!AE20</f>
        <v>0</v>
      </c>
      <c r="AF59" s="293">
        <f>AE59+'Charges variables'!AF38-'Charges variables'!AF20</f>
        <v>0</v>
      </c>
      <c r="AG59" s="293">
        <f>AF59+'Charges variables'!AG38-'Charges variables'!AG20</f>
        <v>0</v>
      </c>
      <c r="AH59" s="293">
        <f>AG59+'Charges variables'!AH38-'Charges variables'!AH20</f>
        <v>0</v>
      </c>
      <c r="AI59" s="293">
        <f>AH59+'Charges variables'!AI38-'Charges variables'!AI20</f>
        <v>0</v>
      </c>
      <c r="AJ59" s="293">
        <f>AI59+'Charges variables'!AJ38-'Charges variables'!AJ20</f>
        <v>0</v>
      </c>
      <c r="AK59" s="293">
        <f>AJ59+'Charges variables'!AK38-'Charges variables'!AK20</f>
        <v>0</v>
      </c>
      <c r="AL59" s="293">
        <f>AK59+'Charges variables'!AL38-'Charges variables'!AL20</f>
        <v>0</v>
      </c>
      <c r="AM59" s="293">
        <f>AL59+'Charges variables'!AM38-'Charges variables'!AM20</f>
        <v>0</v>
      </c>
      <c r="AN59" s="293">
        <f>AM59+'Charges variables'!AN38-'Charges variables'!AN20</f>
        <v>0</v>
      </c>
      <c r="AO59" s="293">
        <f>AN59+'Charges variables'!AO38-'Charges variables'!AO20</f>
        <v>0</v>
      </c>
      <c r="AP59" s="293">
        <f>AO59+'Charges variables'!AP38-'Charges variables'!AP20</f>
        <v>0</v>
      </c>
      <c r="AQ59" s="293">
        <f>AP59+'Charges variables'!AQ38-'Charges variables'!AQ20</f>
        <v>0</v>
      </c>
      <c r="AR59" s="293">
        <f>AQ59+'Charges variables'!AR38-'Charges variables'!AR20</f>
        <v>0</v>
      </c>
      <c r="AS59" s="293">
        <f>AR59+'Charges variables'!AS38-'Charges variables'!AS20</f>
        <v>0</v>
      </c>
      <c r="AT59" s="293">
        <f>AS59+'Charges variables'!AT38-'Charges variables'!AT20</f>
        <v>0</v>
      </c>
      <c r="AU59" s="293">
        <f>AT59+'Charges variables'!AU38-'Charges variables'!AU20</f>
        <v>0</v>
      </c>
      <c r="AV59" s="293">
        <f>AU59+'Charges variables'!AV38-'Charges variables'!AV20</f>
        <v>0</v>
      </c>
      <c r="AW59" s="293">
        <f>AV59+'Charges variables'!AW38-'Charges variables'!AW20</f>
        <v>0</v>
      </c>
      <c r="AX59" s="293">
        <f>AW59+'Charges variables'!AX38-'Charges variables'!AX20</f>
        <v>0</v>
      </c>
      <c r="AY59" s="293">
        <f>AX59+'Charges variables'!AY38-'Charges variables'!AY20</f>
        <v>0</v>
      </c>
      <c r="AZ59" s="293">
        <f>AY59+'Charges variables'!AZ38-'Charges variables'!AZ20</f>
        <v>0</v>
      </c>
      <c r="BA59" s="293">
        <f>AZ59+'Charges variables'!BA38-'Charges variables'!BA20</f>
        <v>0</v>
      </c>
      <c r="BB59" s="293">
        <f>BA59+'Charges variables'!BB38-'Charges variables'!BB20</f>
        <v>0</v>
      </c>
      <c r="BC59" s="293">
        <f>BB59+'Charges variables'!BC38-'Charges variables'!BC20</f>
        <v>0</v>
      </c>
      <c r="BD59" s="293">
        <f>BC59+'Charges variables'!BD38-'Charges variables'!BD20</f>
        <v>0</v>
      </c>
      <c r="BE59" s="293">
        <f>BD59+'Charges variables'!BE38-'Charges variables'!BE20</f>
        <v>0</v>
      </c>
      <c r="BF59" s="293">
        <f>BE59+'Charges variables'!BF38-'Charges variables'!BF20</f>
        <v>0</v>
      </c>
      <c r="BG59" s="293">
        <f>BF59+'Charges variables'!BG38-'Charges variables'!BG20</f>
        <v>0</v>
      </c>
      <c r="BH59" s="293">
        <f>BG59+'Charges variables'!BH38-'Charges variables'!BH20</f>
        <v>0</v>
      </c>
      <c r="BI59" s="293">
        <f>BH59+'Charges variables'!BI38-'Charges variables'!BI20</f>
        <v>0</v>
      </c>
      <c r="BJ59" s="293">
        <f>BI59+'Charges variables'!BJ38-'Charges variables'!BJ20</f>
        <v>0</v>
      </c>
      <c r="BK59" s="279"/>
    </row>
    <row r="60" ht="15.75" customHeight="1">
      <c r="A60" s="279"/>
      <c r="B60" s="282"/>
      <c r="C60" s="279"/>
      <c r="D60" s="279"/>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row>
    <row r="61" ht="15.75" customHeight="1">
      <c r="A61" s="279"/>
      <c r="B61" s="292" t="s">
        <v>91</v>
      </c>
      <c r="C61" s="293">
        <f t="shared" ref="C61:BJ61" si="5">SUM(C48:C59)</f>
        <v>0</v>
      </c>
      <c r="D61" s="293">
        <f t="shared" si="5"/>
        <v>0</v>
      </c>
      <c r="E61" s="293">
        <f t="shared" si="5"/>
        <v>0</v>
      </c>
      <c r="F61" s="293">
        <f t="shared" si="5"/>
        <v>0</v>
      </c>
      <c r="G61" s="293">
        <f t="shared" si="5"/>
        <v>0</v>
      </c>
      <c r="H61" s="293">
        <f t="shared" si="5"/>
        <v>0</v>
      </c>
      <c r="I61" s="293">
        <f t="shared" si="5"/>
        <v>0</v>
      </c>
      <c r="J61" s="293">
        <f t="shared" si="5"/>
        <v>0</v>
      </c>
      <c r="K61" s="293">
        <f t="shared" si="5"/>
        <v>0</v>
      </c>
      <c r="L61" s="293">
        <f t="shared" si="5"/>
        <v>0</v>
      </c>
      <c r="M61" s="293">
        <f t="shared" si="5"/>
        <v>0</v>
      </c>
      <c r="N61" s="293">
        <f t="shared" si="5"/>
        <v>0</v>
      </c>
      <c r="O61" s="293">
        <f t="shared" si="5"/>
        <v>0</v>
      </c>
      <c r="P61" s="293">
        <f t="shared" si="5"/>
        <v>0</v>
      </c>
      <c r="Q61" s="293">
        <f t="shared" si="5"/>
        <v>0</v>
      </c>
      <c r="R61" s="293">
        <f t="shared" si="5"/>
        <v>0</v>
      </c>
      <c r="S61" s="293">
        <f t="shared" si="5"/>
        <v>0</v>
      </c>
      <c r="T61" s="293">
        <f t="shared" si="5"/>
        <v>0</v>
      </c>
      <c r="U61" s="293">
        <f t="shared" si="5"/>
        <v>0</v>
      </c>
      <c r="V61" s="293">
        <f t="shared" si="5"/>
        <v>0</v>
      </c>
      <c r="W61" s="293">
        <f t="shared" si="5"/>
        <v>0</v>
      </c>
      <c r="X61" s="293">
        <f t="shared" si="5"/>
        <v>0</v>
      </c>
      <c r="Y61" s="293">
        <f t="shared" si="5"/>
        <v>0</v>
      </c>
      <c r="Z61" s="293">
        <f t="shared" si="5"/>
        <v>0</v>
      </c>
      <c r="AA61" s="293">
        <f t="shared" si="5"/>
        <v>0</v>
      </c>
      <c r="AB61" s="293">
        <f t="shared" si="5"/>
        <v>0</v>
      </c>
      <c r="AC61" s="293">
        <f t="shared" si="5"/>
        <v>0</v>
      </c>
      <c r="AD61" s="293">
        <f t="shared" si="5"/>
        <v>0</v>
      </c>
      <c r="AE61" s="293">
        <f t="shared" si="5"/>
        <v>0</v>
      </c>
      <c r="AF61" s="293">
        <f t="shared" si="5"/>
        <v>0</v>
      </c>
      <c r="AG61" s="293">
        <f t="shared" si="5"/>
        <v>0</v>
      </c>
      <c r="AH61" s="293">
        <f t="shared" si="5"/>
        <v>0</v>
      </c>
      <c r="AI61" s="293">
        <f t="shared" si="5"/>
        <v>0</v>
      </c>
      <c r="AJ61" s="293">
        <f t="shared" si="5"/>
        <v>0</v>
      </c>
      <c r="AK61" s="293">
        <f t="shared" si="5"/>
        <v>0</v>
      </c>
      <c r="AL61" s="293">
        <f t="shared" si="5"/>
        <v>0</v>
      </c>
      <c r="AM61" s="293">
        <f t="shared" si="5"/>
        <v>0</v>
      </c>
      <c r="AN61" s="293">
        <f t="shared" si="5"/>
        <v>0</v>
      </c>
      <c r="AO61" s="293">
        <f t="shared" si="5"/>
        <v>0</v>
      </c>
      <c r="AP61" s="293">
        <f t="shared" si="5"/>
        <v>0</v>
      </c>
      <c r="AQ61" s="293">
        <f t="shared" si="5"/>
        <v>0</v>
      </c>
      <c r="AR61" s="293">
        <f t="shared" si="5"/>
        <v>0</v>
      </c>
      <c r="AS61" s="293">
        <f t="shared" si="5"/>
        <v>0</v>
      </c>
      <c r="AT61" s="293">
        <f t="shared" si="5"/>
        <v>0</v>
      </c>
      <c r="AU61" s="293">
        <f t="shared" si="5"/>
        <v>0</v>
      </c>
      <c r="AV61" s="293">
        <f t="shared" si="5"/>
        <v>0</v>
      </c>
      <c r="AW61" s="293">
        <f t="shared" si="5"/>
        <v>0</v>
      </c>
      <c r="AX61" s="293">
        <f t="shared" si="5"/>
        <v>0</v>
      </c>
      <c r="AY61" s="293">
        <f t="shared" si="5"/>
        <v>0</v>
      </c>
      <c r="AZ61" s="293">
        <f t="shared" si="5"/>
        <v>0</v>
      </c>
      <c r="BA61" s="293">
        <f t="shared" si="5"/>
        <v>0</v>
      </c>
      <c r="BB61" s="293">
        <f t="shared" si="5"/>
        <v>0</v>
      </c>
      <c r="BC61" s="293">
        <f t="shared" si="5"/>
        <v>0</v>
      </c>
      <c r="BD61" s="293">
        <f t="shared" si="5"/>
        <v>0</v>
      </c>
      <c r="BE61" s="293">
        <f t="shared" si="5"/>
        <v>0</v>
      </c>
      <c r="BF61" s="293">
        <f t="shared" si="5"/>
        <v>0</v>
      </c>
      <c r="BG61" s="293">
        <f t="shared" si="5"/>
        <v>0</v>
      </c>
      <c r="BH61" s="293">
        <f t="shared" si="5"/>
        <v>0</v>
      </c>
      <c r="BI61" s="293">
        <f t="shared" si="5"/>
        <v>0</v>
      </c>
      <c r="BJ61" s="293">
        <f t="shared" si="5"/>
        <v>0</v>
      </c>
      <c r="BK61" s="279"/>
    </row>
    <row r="62" ht="15.75" customHeight="1">
      <c r="A62" s="279"/>
      <c r="B62" s="282"/>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row>
    <row r="63" ht="15.75" customHeight="1">
      <c r="A63" s="1"/>
      <c r="B63" s="73"/>
    </row>
    <row r="64" ht="15.75" customHeight="1">
      <c r="A64" s="1"/>
      <c r="B64" s="73"/>
    </row>
    <row r="65" ht="15.75" customHeight="1">
      <c r="A65" s="1"/>
      <c r="B65" s="73"/>
    </row>
    <row r="66" ht="15.75" customHeight="1">
      <c r="A66" s="1"/>
      <c r="B66" s="73"/>
    </row>
    <row r="67" ht="15.75" customHeight="1">
      <c r="A67" s="1"/>
      <c r="B67" s="73"/>
    </row>
    <row r="68" ht="15.75" customHeight="1">
      <c r="A68" s="1"/>
      <c r="B68" s="73"/>
    </row>
    <row r="69" ht="15.75" customHeight="1">
      <c r="A69" s="1"/>
      <c r="B69" s="73"/>
    </row>
    <row r="70" ht="15.75" customHeight="1">
      <c r="A70" s="1"/>
      <c r="B70" s="73"/>
    </row>
    <row r="71" ht="15.75" customHeight="1">
      <c r="A71" s="1"/>
      <c r="B71" s="73"/>
    </row>
    <row r="72" ht="15.75" customHeight="1">
      <c r="A72" s="1"/>
      <c r="B72" s="73"/>
    </row>
    <row r="73" ht="15.75" customHeight="1">
      <c r="A73" s="1"/>
      <c r="B73" s="73"/>
    </row>
    <row r="74" ht="15.75" customHeight="1">
      <c r="A74" s="1"/>
      <c r="B74" s="73"/>
    </row>
    <row r="75" ht="15.75" customHeight="1">
      <c r="A75" s="1"/>
      <c r="B75" s="73"/>
    </row>
    <row r="76" ht="15.75" customHeight="1">
      <c r="A76" s="1"/>
      <c r="B76" s="73"/>
    </row>
    <row r="77" ht="15.75" customHeight="1">
      <c r="A77" s="1"/>
      <c r="B77" s="73"/>
    </row>
    <row r="78" ht="15.75" customHeight="1">
      <c r="A78" s="1"/>
      <c r="B78" s="73"/>
    </row>
    <row r="79" ht="15.75" customHeight="1">
      <c r="A79" s="1"/>
      <c r="B79" s="73"/>
    </row>
    <row r="80" ht="15.75" customHeight="1">
      <c r="A80" s="1"/>
      <c r="B80" s="73"/>
    </row>
    <row r="81" ht="15.75" customHeight="1">
      <c r="A81" s="1"/>
      <c r="B81" s="73"/>
    </row>
    <row r="82" ht="15.75" customHeight="1">
      <c r="A82" s="1"/>
      <c r="B82" s="73"/>
    </row>
    <row r="83" ht="15.75" customHeight="1">
      <c r="A83" s="1"/>
      <c r="B83" s="73"/>
    </row>
    <row r="84" ht="15.75" customHeight="1">
      <c r="A84" s="1"/>
      <c r="B84" s="73"/>
    </row>
    <row r="85" ht="15.75" customHeight="1">
      <c r="A85" s="1"/>
      <c r="B85" s="73"/>
    </row>
    <row r="86" ht="15.75" customHeight="1">
      <c r="A86" s="1"/>
      <c r="B86" s="73"/>
    </row>
    <row r="87" ht="15.75" customHeight="1">
      <c r="A87" s="1"/>
      <c r="B87" s="73"/>
    </row>
    <row r="88" ht="15.75" customHeight="1">
      <c r="A88" s="1"/>
      <c r="B88" s="73"/>
    </row>
    <row r="89" ht="15.75" customHeight="1">
      <c r="A89" s="1"/>
      <c r="B89" s="73"/>
    </row>
    <row r="90" ht="15.75" customHeight="1">
      <c r="A90" s="1"/>
      <c r="B90" s="73"/>
    </row>
    <row r="91" ht="15.75" customHeight="1">
      <c r="A91" s="1"/>
      <c r="B91" s="73"/>
    </row>
    <row r="92" ht="15.75" customHeight="1">
      <c r="A92" s="1"/>
      <c r="B92" s="73"/>
    </row>
    <row r="93" ht="15.75" customHeight="1">
      <c r="A93" s="1"/>
      <c r="B93" s="73"/>
    </row>
    <row r="94" ht="15.75" customHeight="1">
      <c r="A94" s="1"/>
      <c r="B94" s="73"/>
    </row>
    <row r="95" ht="15.75" customHeight="1">
      <c r="A95" s="1"/>
      <c r="B95" s="73"/>
    </row>
    <row r="96" ht="15.75" customHeight="1">
      <c r="A96" s="1"/>
      <c r="B96" s="73"/>
    </row>
    <row r="97" ht="15.75" customHeight="1">
      <c r="A97" s="1"/>
      <c r="B97" s="73"/>
    </row>
    <row r="98" ht="15.75" customHeight="1">
      <c r="A98" s="1"/>
      <c r="B98" s="73"/>
    </row>
    <row r="99" ht="15.75" customHeight="1">
      <c r="A99" s="1"/>
      <c r="B99" s="73"/>
    </row>
    <row r="100" ht="15.75" customHeight="1">
      <c r="A100" s="1"/>
      <c r="B100" s="73"/>
    </row>
    <row r="101" ht="15.75" customHeight="1">
      <c r="A101" s="1"/>
      <c r="B101" s="73"/>
    </row>
    <row r="102" ht="15.75" customHeight="1">
      <c r="A102" s="1"/>
      <c r="B102" s="73"/>
    </row>
    <row r="103" ht="15.75" customHeight="1">
      <c r="A103" s="1"/>
      <c r="B103" s="73"/>
    </row>
    <row r="104" ht="15.75" customHeight="1">
      <c r="A104" s="1"/>
      <c r="B104" s="73"/>
    </row>
    <row r="105" ht="15.75" customHeight="1">
      <c r="A105" s="1"/>
      <c r="B105" s="73"/>
    </row>
    <row r="106" ht="15.75" customHeight="1">
      <c r="A106" s="1"/>
      <c r="B106" s="73"/>
    </row>
    <row r="107" ht="15.75" customHeight="1">
      <c r="A107" s="1"/>
      <c r="B107" s="73"/>
    </row>
    <row r="108" ht="15.75" customHeight="1">
      <c r="A108" s="1"/>
      <c r="B108" s="73"/>
    </row>
    <row r="109" ht="15.75" customHeight="1">
      <c r="A109" s="1"/>
      <c r="B109" s="73"/>
    </row>
    <row r="110" ht="15.75" customHeight="1">
      <c r="A110" s="1"/>
      <c r="B110" s="73"/>
    </row>
    <row r="111" ht="15.75" customHeight="1">
      <c r="A111" s="1"/>
      <c r="B111" s="73"/>
    </row>
    <row r="112" ht="15.75" customHeight="1">
      <c r="A112" s="1"/>
      <c r="B112" s="73"/>
    </row>
    <row r="113" ht="15.75" customHeight="1">
      <c r="A113" s="1"/>
      <c r="B113" s="73"/>
    </row>
    <row r="114" ht="15.75" customHeight="1">
      <c r="A114" s="1"/>
      <c r="B114" s="73"/>
    </row>
    <row r="115" ht="15.75" customHeight="1">
      <c r="A115" s="1"/>
      <c r="B115" s="73"/>
    </row>
    <row r="116" ht="15.75" customHeight="1">
      <c r="A116" s="1"/>
      <c r="B116" s="73"/>
    </row>
    <row r="117" ht="15.75" customHeight="1">
      <c r="A117" s="1"/>
      <c r="B117" s="73"/>
    </row>
    <row r="118" ht="15.75" customHeight="1">
      <c r="A118" s="1"/>
      <c r="B118" s="73"/>
    </row>
    <row r="119" ht="15.75" customHeight="1">
      <c r="A119" s="1"/>
      <c r="B119" s="73"/>
    </row>
    <row r="120" ht="15.75" customHeight="1">
      <c r="A120" s="1"/>
      <c r="B120" s="73"/>
    </row>
    <row r="121" ht="15.75" customHeight="1">
      <c r="A121" s="1"/>
      <c r="B121" s="73"/>
    </row>
    <row r="122" ht="15.75" customHeight="1">
      <c r="A122" s="1"/>
      <c r="B122" s="73"/>
    </row>
    <row r="123" ht="15.75" customHeight="1">
      <c r="A123" s="1"/>
      <c r="B123" s="73"/>
    </row>
    <row r="124" ht="15.75" customHeight="1">
      <c r="A124" s="1"/>
      <c r="B124" s="73"/>
    </row>
    <row r="125" ht="15.75" customHeight="1">
      <c r="A125" s="1"/>
      <c r="B125" s="73"/>
    </row>
    <row r="126" ht="15.75" customHeight="1">
      <c r="A126" s="1"/>
      <c r="B126" s="73"/>
    </row>
    <row r="127" ht="15.75" customHeight="1">
      <c r="A127" s="1"/>
      <c r="B127" s="73"/>
    </row>
    <row r="128" ht="15.75" customHeight="1">
      <c r="A128" s="1"/>
      <c r="B128" s="73"/>
    </row>
    <row r="129" ht="15.75" customHeight="1">
      <c r="A129" s="1"/>
      <c r="B129" s="73"/>
    </row>
    <row r="130" ht="15.75" customHeight="1">
      <c r="A130" s="1"/>
      <c r="B130" s="73"/>
    </row>
    <row r="131" ht="15.75" customHeight="1">
      <c r="A131" s="1"/>
      <c r="B131" s="73"/>
    </row>
    <row r="132" ht="15.75" customHeight="1">
      <c r="A132" s="1"/>
      <c r="B132" s="73"/>
    </row>
    <row r="133" ht="15.75" customHeight="1">
      <c r="A133" s="1"/>
      <c r="B133" s="73"/>
    </row>
    <row r="134" ht="15.75" customHeight="1">
      <c r="A134" s="1"/>
      <c r="B134" s="73"/>
    </row>
    <row r="135" ht="15.75" customHeight="1">
      <c r="A135" s="1"/>
      <c r="B135" s="73"/>
    </row>
    <row r="136" ht="15.75" customHeight="1">
      <c r="A136" s="1"/>
      <c r="B136" s="73"/>
    </row>
    <row r="137" ht="15.75" customHeight="1">
      <c r="A137" s="1"/>
      <c r="B137" s="73"/>
    </row>
    <row r="138" ht="15.75" customHeight="1">
      <c r="A138" s="1"/>
      <c r="B138" s="73"/>
    </row>
    <row r="139" ht="15.75" customHeight="1">
      <c r="A139" s="1"/>
      <c r="B139" s="73"/>
    </row>
    <row r="140" ht="15.75" customHeight="1">
      <c r="A140" s="1"/>
      <c r="B140" s="73"/>
    </row>
    <row r="141" ht="15.75" customHeight="1">
      <c r="A141" s="1"/>
      <c r="B141" s="73"/>
    </row>
    <row r="142" ht="15.75" customHeight="1">
      <c r="A142" s="1"/>
      <c r="B142" s="73"/>
    </row>
    <row r="143" ht="15.75" customHeight="1">
      <c r="A143" s="1"/>
      <c r="B143" s="73"/>
    </row>
    <row r="144" ht="15.75" customHeight="1">
      <c r="A144" s="1"/>
      <c r="B144" s="73"/>
    </row>
    <row r="145" ht="15.75" customHeight="1">
      <c r="A145" s="1"/>
      <c r="B145" s="73"/>
    </row>
    <row r="146" ht="15.75" customHeight="1">
      <c r="A146" s="1"/>
      <c r="B146" s="73"/>
    </row>
    <row r="147" ht="15.75" customHeight="1">
      <c r="A147" s="1"/>
      <c r="B147" s="73"/>
    </row>
    <row r="148" ht="15.75" customHeight="1">
      <c r="A148" s="1"/>
      <c r="B148" s="73"/>
    </row>
    <row r="149" ht="15.75" customHeight="1">
      <c r="A149" s="1"/>
      <c r="B149" s="73"/>
    </row>
    <row r="150" ht="15.75" customHeight="1">
      <c r="A150" s="1"/>
      <c r="B150" s="73"/>
    </row>
    <row r="151" ht="15.75" customHeight="1">
      <c r="A151" s="1"/>
      <c r="B151" s="73"/>
    </row>
    <row r="152" ht="15.75" customHeight="1">
      <c r="A152" s="1"/>
      <c r="B152" s="73"/>
    </row>
    <row r="153" ht="15.75" customHeight="1">
      <c r="A153" s="1"/>
      <c r="B153" s="73"/>
    </row>
    <row r="154" ht="15.75" customHeight="1">
      <c r="A154" s="1"/>
      <c r="B154" s="73"/>
    </row>
    <row r="155" ht="15.75" customHeight="1">
      <c r="A155" s="1"/>
      <c r="B155" s="73"/>
    </row>
    <row r="156" ht="15.75" customHeight="1">
      <c r="A156" s="1"/>
      <c r="B156" s="73"/>
    </row>
    <row r="157" ht="15.75" customHeight="1">
      <c r="A157" s="1"/>
      <c r="B157" s="73"/>
    </row>
    <row r="158" ht="15.75" customHeight="1">
      <c r="A158" s="1"/>
      <c r="B158" s="73"/>
    </row>
    <row r="159" ht="15.75" customHeight="1">
      <c r="A159" s="1"/>
      <c r="B159" s="73"/>
    </row>
    <row r="160" ht="15.75" customHeight="1">
      <c r="A160" s="1"/>
      <c r="B160" s="73"/>
    </row>
    <row r="161" ht="15.75" customHeight="1">
      <c r="A161" s="1"/>
      <c r="B161" s="73"/>
    </row>
    <row r="162" ht="15.75" customHeight="1">
      <c r="A162" s="1"/>
      <c r="B162" s="73"/>
    </row>
    <row r="163" ht="15.75" customHeight="1">
      <c r="A163" s="1"/>
      <c r="B163" s="73"/>
    </row>
    <row r="164" ht="15.75" customHeight="1">
      <c r="A164" s="1"/>
      <c r="B164" s="73"/>
    </row>
    <row r="165" ht="15.75" customHeight="1">
      <c r="A165" s="1"/>
      <c r="B165" s="73"/>
    </row>
    <row r="166" ht="15.75" customHeight="1">
      <c r="A166" s="1"/>
      <c r="B166" s="73"/>
    </row>
    <row r="167" ht="15.75" customHeight="1">
      <c r="A167" s="1"/>
      <c r="B167" s="73"/>
    </row>
    <row r="168" ht="15.75" customHeight="1">
      <c r="A168" s="1"/>
      <c r="B168" s="73"/>
    </row>
    <row r="169" ht="15.75" customHeight="1">
      <c r="A169" s="1"/>
      <c r="B169" s="73"/>
    </row>
    <row r="170" ht="15.75" customHeight="1">
      <c r="A170" s="1"/>
      <c r="B170" s="73"/>
    </row>
    <row r="171" ht="15.75" customHeight="1">
      <c r="A171" s="1"/>
      <c r="B171" s="73"/>
    </row>
    <row r="172" ht="15.75" customHeight="1">
      <c r="A172" s="1"/>
      <c r="B172" s="73"/>
    </row>
    <row r="173" ht="15.75" customHeight="1">
      <c r="A173" s="1"/>
      <c r="B173" s="73"/>
    </row>
    <row r="174" ht="15.75" customHeight="1">
      <c r="A174" s="1"/>
      <c r="B174" s="73"/>
    </row>
    <row r="175" ht="15.75" customHeight="1">
      <c r="A175" s="1"/>
      <c r="B175" s="73"/>
    </row>
    <row r="176" ht="15.75" customHeight="1">
      <c r="A176" s="1"/>
      <c r="B176" s="73"/>
    </row>
    <row r="177" ht="15.75" customHeight="1">
      <c r="A177" s="1"/>
      <c r="B177" s="73"/>
    </row>
    <row r="178" ht="15.75" customHeight="1">
      <c r="A178" s="1"/>
      <c r="B178" s="73"/>
    </row>
    <row r="179" ht="15.75" customHeight="1">
      <c r="A179" s="1"/>
      <c r="B179" s="73"/>
    </row>
    <row r="180" ht="15.75" customHeight="1">
      <c r="A180" s="1"/>
      <c r="B180" s="73"/>
    </row>
    <row r="181" ht="15.75" customHeight="1">
      <c r="A181" s="1"/>
      <c r="B181" s="73"/>
    </row>
    <row r="182" ht="15.75" customHeight="1">
      <c r="A182" s="1"/>
      <c r="B182" s="73"/>
    </row>
    <row r="183" ht="15.75" customHeight="1">
      <c r="A183" s="1"/>
      <c r="B183" s="73"/>
    </row>
    <row r="184" ht="15.75" customHeight="1">
      <c r="A184" s="1"/>
      <c r="B184" s="73"/>
    </row>
    <row r="185" ht="15.75" customHeight="1">
      <c r="A185" s="1"/>
      <c r="B185" s="73"/>
    </row>
    <row r="186" ht="15.75" customHeight="1">
      <c r="A186" s="1"/>
      <c r="B186" s="73"/>
    </row>
    <row r="187" ht="15.75" customHeight="1">
      <c r="A187" s="1"/>
      <c r="B187" s="73"/>
    </row>
    <row r="188" ht="15.75" customHeight="1">
      <c r="A188" s="1"/>
      <c r="B188" s="73"/>
    </row>
    <row r="189" ht="15.75" customHeight="1">
      <c r="A189" s="1"/>
      <c r="B189" s="73"/>
    </row>
    <row r="190" ht="15.75" customHeight="1">
      <c r="A190" s="1"/>
      <c r="B190" s="73"/>
    </row>
    <row r="191" ht="15.75" customHeight="1">
      <c r="A191" s="1"/>
      <c r="B191" s="73"/>
    </row>
    <row r="192" ht="15.75" customHeight="1">
      <c r="A192" s="1"/>
      <c r="B192" s="73"/>
    </row>
    <row r="193" ht="15.75" customHeight="1">
      <c r="A193" s="1"/>
      <c r="B193" s="73"/>
    </row>
    <row r="194" ht="15.75" customHeight="1">
      <c r="A194" s="1"/>
      <c r="B194" s="73"/>
    </row>
    <row r="195" ht="15.75" customHeight="1">
      <c r="A195" s="1"/>
      <c r="B195" s="73"/>
    </row>
    <row r="196" ht="15.75" customHeight="1">
      <c r="A196" s="1"/>
      <c r="B196" s="73"/>
    </row>
    <row r="197" ht="15.75" customHeight="1">
      <c r="A197" s="1"/>
      <c r="B197" s="73"/>
    </row>
    <row r="198" ht="15.75" customHeight="1">
      <c r="A198" s="1"/>
      <c r="B198" s="73"/>
    </row>
    <row r="199" ht="15.75" customHeight="1">
      <c r="A199" s="1"/>
      <c r="B199" s="73"/>
    </row>
    <row r="200" ht="15.75" customHeight="1">
      <c r="A200" s="1"/>
      <c r="B200" s="73"/>
    </row>
    <row r="201" ht="15.75" customHeight="1">
      <c r="A201" s="1"/>
      <c r="B201" s="73"/>
    </row>
    <row r="202" ht="15.75" customHeight="1">
      <c r="A202" s="1"/>
      <c r="B202" s="73"/>
    </row>
    <row r="203" ht="15.75" customHeight="1">
      <c r="A203" s="1"/>
      <c r="B203" s="73"/>
    </row>
    <row r="204" ht="15.75" customHeight="1">
      <c r="A204" s="1"/>
      <c r="B204" s="73"/>
    </row>
    <row r="205" ht="15.75" customHeight="1">
      <c r="A205" s="1"/>
      <c r="B205" s="73"/>
    </row>
    <row r="206" ht="15.75" customHeight="1">
      <c r="A206" s="1"/>
      <c r="B206" s="73"/>
    </row>
    <row r="207" ht="15.75" customHeight="1">
      <c r="A207" s="1"/>
      <c r="B207" s="73"/>
    </row>
    <row r="208" ht="15.75" customHeight="1">
      <c r="A208" s="1"/>
      <c r="B208" s="73"/>
    </row>
    <row r="209" ht="15.75" customHeight="1">
      <c r="A209" s="1"/>
      <c r="B209" s="73"/>
    </row>
    <row r="210" ht="15.75" customHeight="1">
      <c r="A210" s="1"/>
      <c r="B210" s="73"/>
    </row>
    <row r="211" ht="15.75" customHeight="1">
      <c r="A211" s="1"/>
      <c r="B211" s="73"/>
    </row>
    <row r="212" ht="15.75" customHeight="1">
      <c r="A212" s="1"/>
      <c r="B212" s="73"/>
    </row>
    <row r="213" ht="15.75" customHeight="1">
      <c r="A213" s="1"/>
      <c r="B213" s="73"/>
    </row>
    <row r="214" ht="15.75" customHeight="1">
      <c r="A214" s="1"/>
      <c r="B214" s="73"/>
    </row>
    <row r="215" ht="15.75" customHeight="1">
      <c r="A215" s="1"/>
      <c r="B215" s="73"/>
    </row>
    <row r="216" ht="15.75" customHeight="1">
      <c r="A216" s="1"/>
      <c r="B216" s="73"/>
    </row>
    <row r="217" ht="15.75" customHeight="1">
      <c r="A217" s="1"/>
      <c r="B217" s="73"/>
    </row>
    <row r="218" ht="15.75" customHeight="1">
      <c r="A218" s="1"/>
      <c r="B218" s="73"/>
    </row>
    <row r="219" ht="15.75" customHeight="1">
      <c r="A219" s="1"/>
      <c r="B219" s="73"/>
    </row>
    <row r="220" ht="15.75" customHeight="1">
      <c r="A220" s="1"/>
      <c r="B220" s="73"/>
    </row>
    <row r="221" ht="15.75" customHeight="1">
      <c r="A221" s="1"/>
      <c r="B221" s="73"/>
    </row>
    <row r="222" ht="15.75" customHeight="1">
      <c r="A222" s="1"/>
      <c r="B222" s="73"/>
    </row>
    <row r="223" ht="15.75" customHeight="1">
      <c r="A223" s="1"/>
      <c r="B223" s="73"/>
    </row>
    <row r="224" ht="15.75" customHeight="1">
      <c r="A224" s="1"/>
      <c r="B224" s="73"/>
    </row>
    <row r="225" ht="15.75" customHeight="1">
      <c r="A225" s="1"/>
      <c r="B225" s="73"/>
    </row>
    <row r="226" ht="15.75" customHeight="1">
      <c r="A226" s="1"/>
      <c r="B226" s="73"/>
    </row>
    <row r="227" ht="15.75" customHeight="1">
      <c r="A227" s="1"/>
      <c r="B227" s="73"/>
    </row>
    <row r="228" ht="15.75" customHeight="1">
      <c r="A228" s="1"/>
      <c r="B228" s="73"/>
    </row>
    <row r="229" ht="15.75" customHeight="1">
      <c r="A229" s="1"/>
      <c r="B229" s="73"/>
    </row>
    <row r="230" ht="15.75" customHeight="1">
      <c r="A230" s="1"/>
      <c r="B230" s="73"/>
    </row>
    <row r="231" ht="15.75" customHeight="1">
      <c r="A231" s="1"/>
      <c r="B231" s="73"/>
    </row>
    <row r="232" ht="15.75" customHeight="1">
      <c r="A232" s="1"/>
      <c r="B232" s="73"/>
    </row>
    <row r="233" ht="15.75" customHeight="1">
      <c r="A233" s="1"/>
      <c r="B233" s="73"/>
    </row>
    <row r="234" ht="15.75" customHeight="1">
      <c r="A234" s="1"/>
      <c r="B234" s="73"/>
    </row>
    <row r="235" ht="15.75" customHeight="1">
      <c r="A235" s="1"/>
      <c r="B235" s="73"/>
    </row>
    <row r="236" ht="15.75" customHeight="1">
      <c r="A236" s="1"/>
      <c r="B236" s="73"/>
    </row>
    <row r="237" ht="15.75" customHeight="1">
      <c r="A237" s="1"/>
      <c r="B237" s="73"/>
    </row>
    <row r="238" ht="15.75" customHeight="1">
      <c r="A238" s="1"/>
      <c r="B238" s="73"/>
    </row>
    <row r="239" ht="15.75" customHeight="1">
      <c r="A239" s="1"/>
      <c r="B239" s="73"/>
    </row>
    <row r="240" ht="15.75" customHeight="1">
      <c r="A240" s="1"/>
      <c r="B240" s="73"/>
    </row>
    <row r="241" ht="15.75" customHeight="1">
      <c r="A241" s="1"/>
      <c r="B241" s="73"/>
    </row>
    <row r="242" ht="15.75" customHeight="1">
      <c r="A242" s="1"/>
      <c r="B242" s="73"/>
    </row>
    <row r="243" ht="15.75" customHeight="1">
      <c r="A243" s="1"/>
      <c r="B243" s="73"/>
    </row>
    <row r="244" ht="15.75" customHeight="1">
      <c r="A244" s="1"/>
      <c r="B244" s="73"/>
    </row>
    <row r="245" ht="15.75" customHeight="1">
      <c r="A245" s="1"/>
      <c r="B245" s="73"/>
    </row>
    <row r="246" ht="15.75" customHeight="1">
      <c r="A246" s="1"/>
      <c r="B246" s="73"/>
    </row>
    <row r="247" ht="15.75" customHeight="1">
      <c r="A247" s="1"/>
      <c r="B247" s="73"/>
    </row>
    <row r="248" ht="15.75" customHeight="1">
      <c r="A248" s="1"/>
      <c r="B248" s="73"/>
    </row>
    <row r="249" ht="15.75" customHeight="1">
      <c r="A249" s="1"/>
      <c r="B249" s="73"/>
    </row>
    <row r="250" ht="15.75" customHeight="1">
      <c r="A250" s="1"/>
      <c r="B250" s="73"/>
    </row>
    <row r="251" ht="15.75" customHeight="1">
      <c r="A251" s="1"/>
      <c r="B251" s="73"/>
    </row>
    <row r="252" ht="15.75" customHeight="1">
      <c r="A252" s="1"/>
      <c r="B252" s="73"/>
    </row>
    <row r="253" ht="15.75" customHeight="1">
      <c r="A253" s="1"/>
      <c r="B253" s="73"/>
    </row>
    <row r="254" ht="15.75" customHeight="1">
      <c r="A254" s="1"/>
      <c r="B254" s="73"/>
    </row>
    <row r="255" ht="15.75" customHeight="1">
      <c r="A255" s="1"/>
      <c r="B255" s="73"/>
    </row>
    <row r="256" ht="15.75" customHeight="1">
      <c r="A256" s="1"/>
      <c r="B256" s="73"/>
    </row>
    <row r="257" ht="15.75" customHeight="1">
      <c r="A257" s="1"/>
      <c r="B257" s="73"/>
    </row>
    <row r="258" ht="15.75" customHeight="1">
      <c r="A258" s="1"/>
      <c r="B258" s="73"/>
    </row>
    <row r="259" ht="15.75" customHeight="1">
      <c r="A259" s="1"/>
      <c r="B259" s="73"/>
    </row>
    <row r="260" ht="15.75" customHeight="1">
      <c r="A260" s="1"/>
      <c r="B260" s="73"/>
    </row>
    <row r="261" ht="15.75" customHeight="1">
      <c r="A261" s="1"/>
      <c r="B261" s="73"/>
    </row>
    <row r="262" ht="15.75" customHeight="1">
      <c r="A262" s="1"/>
      <c r="B262" s="73"/>
    </row>
    <row r="263" ht="15.75" customHeight="1">
      <c r="A263" s="1"/>
      <c r="B263" s="73"/>
    </row>
    <row r="264" ht="15.75" customHeight="1">
      <c r="A264" s="1"/>
      <c r="B264" s="73"/>
    </row>
    <row r="265" ht="15.75" customHeight="1">
      <c r="A265" s="1"/>
      <c r="B265" s="73"/>
    </row>
    <row r="266" ht="15.75" customHeight="1">
      <c r="A266" s="1"/>
      <c r="B266" s="73"/>
    </row>
    <row r="267" ht="15.75" customHeight="1">
      <c r="A267" s="1"/>
      <c r="B267" s="73"/>
    </row>
    <row r="268" ht="15.75" customHeight="1">
      <c r="A268" s="1"/>
      <c r="B268" s="73"/>
    </row>
    <row r="269" ht="15.75" customHeight="1">
      <c r="A269" s="1"/>
      <c r="B269" s="73"/>
    </row>
    <row r="270" ht="15.75" customHeight="1">
      <c r="A270" s="1"/>
      <c r="B270" s="73"/>
    </row>
    <row r="271" ht="15.75" customHeight="1">
      <c r="A271" s="1"/>
      <c r="B271" s="73"/>
    </row>
    <row r="272" ht="15.75" customHeight="1">
      <c r="A272" s="1"/>
      <c r="B272" s="73"/>
    </row>
    <row r="273" ht="15.75" customHeight="1">
      <c r="A273" s="1"/>
      <c r="B273" s="73"/>
    </row>
    <row r="274" ht="15.75" customHeight="1">
      <c r="A274" s="1"/>
      <c r="B274" s="73"/>
    </row>
    <row r="275" ht="15.75" customHeight="1">
      <c r="A275" s="1"/>
      <c r="B275" s="73"/>
    </row>
    <row r="276" ht="15.75" customHeight="1">
      <c r="A276" s="1"/>
      <c r="B276" s="73"/>
    </row>
    <row r="277" ht="15.75" customHeight="1">
      <c r="A277" s="1"/>
      <c r="B277" s="73"/>
    </row>
    <row r="278" ht="15.75" customHeight="1">
      <c r="A278" s="1"/>
      <c r="B278" s="73"/>
    </row>
    <row r="279" ht="15.75" customHeight="1">
      <c r="A279" s="1"/>
      <c r="B279" s="73"/>
    </row>
    <row r="280" ht="15.75" customHeight="1">
      <c r="A280" s="1"/>
      <c r="B280" s="73"/>
    </row>
    <row r="281" ht="15.75" customHeight="1">
      <c r="A281" s="1"/>
      <c r="B281" s="73"/>
    </row>
    <row r="282" ht="15.75" customHeight="1">
      <c r="A282" s="1"/>
      <c r="B282" s="73"/>
    </row>
    <row r="283" ht="15.75" customHeight="1">
      <c r="A283" s="1"/>
      <c r="B283" s="73"/>
    </row>
    <row r="284" ht="15.75" customHeight="1">
      <c r="A284" s="1"/>
      <c r="B284" s="73"/>
    </row>
    <row r="285" ht="15.75" customHeight="1">
      <c r="A285" s="1"/>
      <c r="B285" s="73"/>
    </row>
    <row r="286" ht="15.75" customHeight="1">
      <c r="A286" s="1"/>
      <c r="B286" s="73"/>
    </row>
    <row r="287" ht="15.75" customHeight="1">
      <c r="A287" s="1"/>
      <c r="B287" s="73"/>
    </row>
    <row r="288" ht="15.75" customHeight="1">
      <c r="A288" s="1"/>
      <c r="B288" s="73"/>
    </row>
    <row r="289" ht="15.75" customHeight="1">
      <c r="A289" s="1"/>
      <c r="B289" s="73"/>
    </row>
    <row r="290" ht="15.75" customHeight="1">
      <c r="A290" s="1"/>
      <c r="B290" s="73"/>
    </row>
    <row r="291" ht="15.75" customHeight="1">
      <c r="A291" s="1"/>
      <c r="B291" s="73"/>
    </row>
    <row r="292" ht="15.75" customHeight="1">
      <c r="A292" s="1"/>
      <c r="B292" s="73"/>
    </row>
    <row r="293" ht="15.75" customHeight="1">
      <c r="A293" s="1"/>
      <c r="B293" s="73"/>
    </row>
    <row r="294" ht="15.75" customHeight="1">
      <c r="A294" s="1"/>
      <c r="B294" s="73"/>
    </row>
    <row r="295" ht="15.75" customHeight="1">
      <c r="A295" s="1"/>
      <c r="B295" s="73"/>
    </row>
    <row r="296" ht="15.75" customHeight="1">
      <c r="A296" s="1"/>
      <c r="B296" s="73"/>
    </row>
    <row r="297" ht="15.75" customHeight="1">
      <c r="A297" s="1"/>
      <c r="B297" s="73"/>
    </row>
    <row r="298" ht="15.75" customHeight="1">
      <c r="A298" s="1"/>
      <c r="B298" s="73"/>
    </row>
    <row r="299" ht="15.75" customHeight="1">
      <c r="A299" s="1"/>
      <c r="B299" s="73"/>
    </row>
    <row r="300" ht="15.75" customHeight="1">
      <c r="A300" s="1"/>
      <c r="B300" s="73"/>
    </row>
    <row r="301" ht="15.75" customHeight="1">
      <c r="A301" s="1"/>
      <c r="B301" s="73"/>
    </row>
    <row r="302" ht="15.75" customHeight="1">
      <c r="A302" s="1"/>
      <c r="B302" s="73"/>
    </row>
    <row r="303" ht="15.75" customHeight="1">
      <c r="A303" s="1"/>
      <c r="B303" s="73"/>
    </row>
    <row r="304" ht="15.75" customHeight="1">
      <c r="A304" s="1"/>
      <c r="B304" s="73"/>
    </row>
    <row r="305" ht="15.75" customHeight="1">
      <c r="A305" s="1"/>
      <c r="B305" s="73"/>
    </row>
    <row r="306" ht="15.75" customHeight="1">
      <c r="A306" s="1"/>
      <c r="B306" s="73"/>
    </row>
    <row r="307" ht="15.75" customHeight="1">
      <c r="A307" s="1"/>
      <c r="B307" s="73"/>
    </row>
    <row r="308" ht="15.75" customHeight="1">
      <c r="A308" s="1"/>
      <c r="B308" s="73"/>
    </row>
    <row r="309" ht="15.75" customHeight="1">
      <c r="A309" s="1"/>
      <c r="B309" s="73"/>
    </row>
    <row r="310" ht="15.75" customHeight="1">
      <c r="A310" s="1"/>
      <c r="B310" s="73"/>
    </row>
    <row r="311" ht="15.75" customHeight="1">
      <c r="A311" s="1"/>
      <c r="B311" s="73"/>
    </row>
    <row r="312" ht="15.75" customHeight="1">
      <c r="A312" s="1"/>
      <c r="B312" s="73"/>
    </row>
    <row r="313" ht="15.75" customHeight="1">
      <c r="A313" s="1"/>
      <c r="B313" s="73"/>
    </row>
    <row r="314" ht="15.75" customHeight="1">
      <c r="A314" s="1"/>
      <c r="B314" s="73"/>
    </row>
    <row r="315" ht="15.75" customHeight="1">
      <c r="A315" s="1"/>
      <c r="B315" s="73"/>
    </row>
    <row r="316" ht="15.75" customHeight="1">
      <c r="A316" s="1"/>
      <c r="B316" s="73"/>
    </row>
    <row r="317" ht="15.75" customHeight="1">
      <c r="A317" s="1"/>
      <c r="B317" s="73"/>
    </row>
    <row r="318" ht="15.75" customHeight="1">
      <c r="A318" s="1"/>
      <c r="B318" s="73"/>
    </row>
    <row r="319" ht="15.75" customHeight="1">
      <c r="A319" s="1"/>
      <c r="B319" s="73"/>
    </row>
    <row r="320" ht="15.75" customHeight="1">
      <c r="A320" s="1"/>
      <c r="B320" s="73"/>
    </row>
    <row r="321" ht="15.75" customHeight="1">
      <c r="A321" s="1"/>
      <c r="B321" s="73"/>
    </row>
    <row r="322" ht="15.75" customHeight="1">
      <c r="A322" s="1"/>
      <c r="B322" s="73"/>
    </row>
    <row r="323" ht="15.75" customHeight="1">
      <c r="A323" s="1"/>
      <c r="B323" s="73"/>
    </row>
    <row r="324" ht="15.75" customHeight="1">
      <c r="A324" s="1"/>
      <c r="B324" s="73"/>
    </row>
    <row r="325" ht="15.75" customHeight="1">
      <c r="A325" s="1"/>
      <c r="B325" s="73"/>
    </row>
    <row r="326" ht="15.75" customHeight="1">
      <c r="A326" s="1"/>
      <c r="B326" s="73"/>
    </row>
    <row r="327" ht="15.75" customHeight="1">
      <c r="A327" s="1"/>
      <c r="B327" s="73"/>
    </row>
    <row r="328" ht="15.75" customHeight="1">
      <c r="A328" s="1"/>
      <c r="B328" s="73"/>
    </row>
    <row r="329" ht="15.75" customHeight="1">
      <c r="A329" s="1"/>
      <c r="B329" s="73"/>
    </row>
    <row r="330" ht="15.75" customHeight="1">
      <c r="A330" s="1"/>
      <c r="B330" s="73"/>
    </row>
    <row r="331" ht="15.75" customHeight="1">
      <c r="A331" s="1"/>
      <c r="B331" s="73"/>
    </row>
    <row r="332" ht="15.75" customHeight="1">
      <c r="A332" s="1"/>
      <c r="B332" s="73"/>
    </row>
    <row r="333" ht="15.75" customHeight="1">
      <c r="A333" s="1"/>
      <c r="B333" s="73"/>
    </row>
    <row r="334" ht="15.75" customHeight="1">
      <c r="A334" s="1"/>
      <c r="B334" s="73"/>
    </row>
    <row r="335" ht="15.75" customHeight="1">
      <c r="A335" s="1"/>
      <c r="B335" s="73"/>
    </row>
    <row r="336" ht="15.75" customHeight="1">
      <c r="A336" s="1"/>
      <c r="B336" s="73"/>
    </row>
    <row r="337" ht="15.75" customHeight="1">
      <c r="A337" s="1"/>
      <c r="B337" s="73"/>
    </row>
    <row r="338" ht="15.75" customHeight="1">
      <c r="A338" s="1"/>
      <c r="B338" s="73"/>
    </row>
    <row r="339" ht="15.75" customHeight="1">
      <c r="A339" s="1"/>
      <c r="B339" s="73"/>
    </row>
    <row r="340" ht="15.75" customHeight="1">
      <c r="A340" s="1"/>
      <c r="B340" s="73"/>
    </row>
    <row r="341" ht="15.75" customHeight="1">
      <c r="A341" s="1"/>
      <c r="B341" s="73"/>
    </row>
    <row r="342" ht="15.75" customHeight="1">
      <c r="A342" s="1"/>
      <c r="B342" s="73"/>
    </row>
    <row r="343" ht="15.75" customHeight="1">
      <c r="A343" s="1"/>
      <c r="B343" s="73"/>
    </row>
    <row r="344" ht="15.75" customHeight="1">
      <c r="A344" s="1"/>
      <c r="B344" s="73"/>
    </row>
    <row r="345" ht="15.75" customHeight="1">
      <c r="A345" s="1"/>
      <c r="B345" s="73"/>
    </row>
    <row r="346" ht="15.75" customHeight="1">
      <c r="A346" s="1"/>
      <c r="B346" s="73"/>
    </row>
    <row r="347" ht="15.75" customHeight="1">
      <c r="A347" s="1"/>
      <c r="B347" s="73"/>
    </row>
    <row r="348" ht="15.75" customHeight="1">
      <c r="A348" s="1"/>
      <c r="B348" s="73"/>
    </row>
    <row r="349" ht="15.75" customHeight="1">
      <c r="A349" s="1"/>
      <c r="B349" s="73"/>
    </row>
    <row r="350" ht="15.75" customHeight="1">
      <c r="A350" s="1"/>
      <c r="B350" s="73"/>
    </row>
    <row r="351" ht="15.75" customHeight="1">
      <c r="A351" s="1"/>
      <c r="B351" s="73"/>
    </row>
    <row r="352" ht="15.75" customHeight="1">
      <c r="A352" s="1"/>
      <c r="B352" s="73"/>
    </row>
    <row r="353" ht="15.75" customHeight="1">
      <c r="A353" s="1"/>
      <c r="B353" s="73"/>
    </row>
    <row r="354" ht="15.75" customHeight="1">
      <c r="A354" s="1"/>
      <c r="B354" s="73"/>
    </row>
    <row r="355" ht="15.75" customHeight="1">
      <c r="A355" s="1"/>
      <c r="B355" s="73"/>
    </row>
    <row r="356" ht="15.75" customHeight="1">
      <c r="A356" s="1"/>
      <c r="B356" s="73"/>
    </row>
    <row r="357" ht="15.75" customHeight="1">
      <c r="A357" s="1"/>
      <c r="B357" s="73"/>
    </row>
    <row r="358" ht="15.75" customHeight="1">
      <c r="A358" s="1"/>
      <c r="B358" s="73"/>
    </row>
    <row r="359" ht="15.75" customHeight="1">
      <c r="A359" s="1"/>
      <c r="B359" s="73"/>
    </row>
    <row r="360" ht="15.75" customHeight="1">
      <c r="A360" s="1"/>
      <c r="B360" s="73"/>
    </row>
    <row r="361" ht="15.75" customHeight="1">
      <c r="A361" s="1"/>
      <c r="B361" s="73"/>
    </row>
    <row r="362" ht="15.75" customHeight="1">
      <c r="A362" s="1"/>
      <c r="B362" s="73"/>
    </row>
    <row r="363" ht="15.75" customHeight="1">
      <c r="A363" s="1"/>
      <c r="B363" s="73"/>
    </row>
    <row r="364" ht="15.75" customHeight="1">
      <c r="A364" s="1"/>
      <c r="B364" s="73"/>
    </row>
    <row r="365" ht="15.75" customHeight="1">
      <c r="A365" s="1"/>
      <c r="B365" s="73"/>
    </row>
    <row r="366" ht="15.75" customHeight="1">
      <c r="A366" s="1"/>
      <c r="B366" s="73"/>
    </row>
    <row r="367" ht="15.75" customHeight="1">
      <c r="A367" s="1"/>
      <c r="B367" s="73"/>
    </row>
    <row r="368" ht="15.75" customHeight="1">
      <c r="A368" s="1"/>
      <c r="B368" s="73"/>
    </row>
    <row r="369" ht="15.75" customHeight="1">
      <c r="A369" s="1"/>
      <c r="B369" s="73"/>
    </row>
    <row r="370" ht="15.75" customHeight="1">
      <c r="A370" s="1"/>
      <c r="B370" s="73"/>
    </row>
    <row r="371" ht="15.75" customHeight="1">
      <c r="A371" s="1"/>
      <c r="B371" s="73"/>
    </row>
    <row r="372" ht="15.75" customHeight="1">
      <c r="A372" s="1"/>
      <c r="B372" s="73"/>
    </row>
    <row r="373" ht="15.75" customHeight="1">
      <c r="A373" s="1"/>
      <c r="B373" s="73"/>
    </row>
    <row r="374" ht="15.75" customHeight="1">
      <c r="A374" s="1"/>
      <c r="B374" s="73"/>
    </row>
    <row r="375" ht="15.75" customHeight="1">
      <c r="A375" s="1"/>
      <c r="B375" s="73"/>
    </row>
    <row r="376" ht="15.75" customHeight="1">
      <c r="A376" s="1"/>
      <c r="B376" s="73"/>
    </row>
    <row r="377" ht="15.75" customHeight="1">
      <c r="A377" s="1"/>
      <c r="B377" s="73"/>
    </row>
    <row r="378" ht="15.75" customHeight="1">
      <c r="A378" s="1"/>
      <c r="B378" s="73"/>
    </row>
    <row r="379" ht="15.75" customHeight="1">
      <c r="A379" s="1"/>
      <c r="B379" s="73"/>
    </row>
    <row r="380" ht="15.75" customHeight="1">
      <c r="A380" s="1"/>
      <c r="B380" s="73"/>
    </row>
    <row r="381" ht="15.75" customHeight="1">
      <c r="A381" s="1"/>
      <c r="B381" s="73"/>
    </row>
    <row r="382" ht="15.75" customHeight="1">
      <c r="A382" s="1"/>
      <c r="B382" s="73"/>
    </row>
    <row r="383" ht="15.75" customHeight="1">
      <c r="A383" s="1"/>
      <c r="B383" s="73"/>
    </row>
    <row r="384" ht="15.75" customHeight="1">
      <c r="A384" s="1"/>
      <c r="B384" s="73"/>
    </row>
    <row r="385" ht="15.75" customHeight="1">
      <c r="A385" s="1"/>
      <c r="B385" s="73"/>
    </row>
    <row r="386" ht="15.75" customHeight="1">
      <c r="A386" s="1"/>
      <c r="B386" s="73"/>
    </row>
    <row r="387" ht="15.75" customHeight="1">
      <c r="A387" s="1"/>
      <c r="B387" s="73"/>
    </row>
    <row r="388" ht="15.75" customHeight="1">
      <c r="A388" s="1"/>
      <c r="B388" s="73"/>
    </row>
    <row r="389" ht="15.75" customHeight="1">
      <c r="A389" s="1"/>
      <c r="B389" s="73"/>
    </row>
    <row r="390" ht="15.75" customHeight="1">
      <c r="A390" s="1"/>
      <c r="B390" s="73"/>
    </row>
    <row r="391" ht="15.75" customHeight="1">
      <c r="A391" s="1"/>
      <c r="B391" s="73"/>
    </row>
    <row r="392" ht="15.75" customHeight="1">
      <c r="A392" s="1"/>
      <c r="B392" s="73"/>
    </row>
    <row r="393" ht="15.75" customHeight="1">
      <c r="A393" s="1"/>
      <c r="B393" s="73"/>
    </row>
    <row r="394" ht="15.75" customHeight="1">
      <c r="A394" s="1"/>
      <c r="B394" s="73"/>
    </row>
    <row r="395" ht="15.75" customHeight="1">
      <c r="A395" s="1"/>
      <c r="B395" s="73"/>
    </row>
    <row r="396" ht="15.75" customHeight="1">
      <c r="A396" s="1"/>
      <c r="B396" s="73"/>
    </row>
    <row r="397" ht="15.75" customHeight="1">
      <c r="A397" s="1"/>
      <c r="B397" s="73"/>
    </row>
    <row r="398" ht="15.75" customHeight="1">
      <c r="A398" s="1"/>
      <c r="B398" s="73"/>
    </row>
    <row r="399" ht="15.75" customHeight="1">
      <c r="A399" s="1"/>
      <c r="B399" s="73"/>
    </row>
    <row r="400" ht="15.75" customHeight="1">
      <c r="A400" s="1"/>
      <c r="B400" s="73"/>
    </row>
    <row r="401" ht="15.75" customHeight="1">
      <c r="A401" s="1"/>
      <c r="B401" s="73"/>
    </row>
    <row r="402" ht="15.75" customHeight="1">
      <c r="A402" s="1"/>
      <c r="B402" s="73"/>
    </row>
    <row r="403" ht="15.75" customHeight="1">
      <c r="A403" s="1"/>
      <c r="B403" s="73"/>
    </row>
    <row r="404" ht="15.75" customHeight="1">
      <c r="A404" s="1"/>
      <c r="B404" s="73"/>
    </row>
    <row r="405" ht="15.75" customHeight="1">
      <c r="A405" s="1"/>
      <c r="B405" s="73"/>
    </row>
    <row r="406" ht="15.75" customHeight="1">
      <c r="A406" s="1"/>
      <c r="B406" s="73"/>
    </row>
    <row r="407" ht="15.75" customHeight="1">
      <c r="A407" s="1"/>
      <c r="B407" s="73"/>
    </row>
    <row r="408" ht="15.75" customHeight="1">
      <c r="A408" s="1"/>
      <c r="B408" s="73"/>
    </row>
    <row r="409" ht="15.75" customHeight="1">
      <c r="A409" s="1"/>
      <c r="B409" s="73"/>
    </row>
    <row r="410" ht="15.75" customHeight="1">
      <c r="A410" s="1"/>
      <c r="B410" s="73"/>
    </row>
    <row r="411" ht="15.75" customHeight="1">
      <c r="A411" s="1"/>
      <c r="B411" s="73"/>
    </row>
    <row r="412" ht="15.75" customHeight="1">
      <c r="A412" s="1"/>
      <c r="B412" s="73"/>
    </row>
    <row r="413" ht="15.75" customHeight="1">
      <c r="A413" s="1"/>
      <c r="B413" s="73"/>
    </row>
    <row r="414" ht="15.75" customHeight="1">
      <c r="A414" s="1"/>
      <c r="B414" s="73"/>
    </row>
    <row r="415" ht="15.75" customHeight="1">
      <c r="A415" s="1"/>
      <c r="B415" s="73"/>
    </row>
    <row r="416" ht="15.75" customHeight="1">
      <c r="A416" s="1"/>
      <c r="B416" s="73"/>
    </row>
    <row r="417" ht="15.75" customHeight="1">
      <c r="A417" s="1"/>
      <c r="B417" s="73"/>
    </row>
    <row r="418" ht="15.75" customHeight="1">
      <c r="A418" s="1"/>
      <c r="B418" s="73"/>
    </row>
    <row r="419" ht="15.75" customHeight="1">
      <c r="A419" s="1"/>
      <c r="B419" s="73"/>
    </row>
    <row r="420" ht="15.75" customHeight="1">
      <c r="A420" s="1"/>
      <c r="B420" s="73"/>
    </row>
    <row r="421" ht="15.75" customHeight="1">
      <c r="A421" s="1"/>
      <c r="B421" s="73"/>
    </row>
    <row r="422" ht="15.75" customHeight="1">
      <c r="A422" s="1"/>
      <c r="B422" s="73"/>
    </row>
    <row r="423" ht="15.75" customHeight="1">
      <c r="A423" s="1"/>
      <c r="B423" s="73"/>
    </row>
    <row r="424" ht="15.75" customHeight="1">
      <c r="A424" s="1"/>
      <c r="B424" s="73"/>
    </row>
    <row r="425" ht="15.75" customHeight="1">
      <c r="A425" s="1"/>
      <c r="B425" s="73"/>
    </row>
    <row r="426" ht="15.75" customHeight="1">
      <c r="A426" s="1"/>
      <c r="B426" s="73"/>
    </row>
    <row r="427" ht="15.75" customHeight="1">
      <c r="A427" s="1"/>
      <c r="B427" s="73"/>
    </row>
    <row r="428" ht="15.75" customHeight="1">
      <c r="A428" s="1"/>
      <c r="B428" s="73"/>
    </row>
    <row r="429" ht="15.75" customHeight="1">
      <c r="A429" s="1"/>
      <c r="B429" s="73"/>
    </row>
    <row r="430" ht="15.75" customHeight="1">
      <c r="A430" s="1"/>
      <c r="B430" s="73"/>
    </row>
    <row r="431" ht="15.75" customHeight="1">
      <c r="A431" s="1"/>
      <c r="B431" s="73"/>
    </row>
    <row r="432" ht="15.75" customHeight="1">
      <c r="A432" s="1"/>
      <c r="B432" s="73"/>
    </row>
    <row r="433" ht="15.75" customHeight="1">
      <c r="A433" s="1"/>
      <c r="B433" s="73"/>
    </row>
    <row r="434" ht="15.75" customHeight="1">
      <c r="A434" s="1"/>
      <c r="B434" s="73"/>
    </row>
    <row r="435" ht="15.75" customHeight="1">
      <c r="A435" s="1"/>
      <c r="B435" s="73"/>
    </row>
    <row r="436" ht="15.75" customHeight="1">
      <c r="A436" s="1"/>
      <c r="B436" s="73"/>
    </row>
    <row r="437" ht="15.75" customHeight="1">
      <c r="A437" s="1"/>
      <c r="B437" s="73"/>
    </row>
    <row r="438" ht="15.75" customHeight="1">
      <c r="A438" s="1"/>
      <c r="B438" s="73"/>
    </row>
    <row r="439" ht="15.75" customHeight="1">
      <c r="A439" s="1"/>
      <c r="B439" s="73"/>
    </row>
    <row r="440" ht="15.75" customHeight="1">
      <c r="A440" s="1"/>
      <c r="B440" s="73"/>
    </row>
    <row r="441" ht="15.75" customHeight="1">
      <c r="A441" s="1"/>
      <c r="B441" s="73"/>
    </row>
    <row r="442" ht="15.75" customHeight="1">
      <c r="A442" s="1"/>
      <c r="B442" s="73"/>
    </row>
    <row r="443" ht="15.75" customHeight="1">
      <c r="A443" s="1"/>
      <c r="B443" s="73"/>
    </row>
    <row r="444" ht="15.75" customHeight="1">
      <c r="A444" s="1"/>
      <c r="B444" s="73"/>
    </row>
    <row r="445" ht="15.75" customHeight="1">
      <c r="A445" s="1"/>
      <c r="B445" s="73"/>
    </row>
    <row r="446" ht="15.75" customHeight="1">
      <c r="A446" s="1"/>
      <c r="B446" s="73"/>
    </row>
    <row r="447" ht="15.75" customHeight="1">
      <c r="A447" s="1"/>
      <c r="B447" s="73"/>
    </row>
    <row r="448" ht="15.75" customHeight="1">
      <c r="A448" s="1"/>
      <c r="B448" s="73"/>
    </row>
    <row r="449" ht="15.75" customHeight="1">
      <c r="A449" s="1"/>
      <c r="B449" s="73"/>
    </row>
    <row r="450" ht="15.75" customHeight="1">
      <c r="A450" s="1"/>
      <c r="B450" s="73"/>
    </row>
    <row r="451" ht="15.75" customHeight="1">
      <c r="A451" s="1"/>
      <c r="B451" s="73"/>
    </row>
    <row r="452" ht="15.75" customHeight="1">
      <c r="A452" s="1"/>
      <c r="B452" s="73"/>
    </row>
    <row r="453" ht="15.75" customHeight="1">
      <c r="A453" s="1"/>
      <c r="B453" s="73"/>
    </row>
    <row r="454" ht="15.75" customHeight="1">
      <c r="A454" s="1"/>
      <c r="B454" s="73"/>
    </row>
    <row r="455" ht="15.75" customHeight="1">
      <c r="A455" s="1"/>
      <c r="B455" s="73"/>
    </row>
    <row r="456" ht="15.75" customHeight="1">
      <c r="A456" s="1"/>
      <c r="B456" s="73"/>
    </row>
    <row r="457" ht="15.75" customHeight="1">
      <c r="A457" s="1"/>
      <c r="B457" s="73"/>
    </row>
    <row r="458" ht="15.75" customHeight="1">
      <c r="A458" s="1"/>
      <c r="B458" s="73"/>
    </row>
    <row r="459" ht="15.75" customHeight="1">
      <c r="A459" s="1"/>
      <c r="B459" s="73"/>
    </row>
    <row r="460" ht="15.75" customHeight="1">
      <c r="A460" s="1"/>
      <c r="B460" s="73"/>
    </row>
    <row r="461" ht="15.75" customHeight="1">
      <c r="A461" s="1"/>
      <c r="B461" s="73"/>
    </row>
    <row r="462" ht="15.75" customHeight="1">
      <c r="A462" s="1"/>
      <c r="B462" s="73"/>
    </row>
    <row r="463" ht="15.75" customHeight="1">
      <c r="A463" s="1"/>
      <c r="B463" s="73"/>
    </row>
    <row r="464" ht="15.75" customHeight="1">
      <c r="A464" s="1"/>
      <c r="B464" s="73"/>
    </row>
    <row r="465" ht="15.75" customHeight="1">
      <c r="A465" s="1"/>
      <c r="B465" s="73"/>
    </row>
    <row r="466" ht="15.75" customHeight="1">
      <c r="A466" s="1"/>
      <c r="B466" s="73"/>
    </row>
    <row r="467" ht="15.75" customHeight="1">
      <c r="A467" s="1"/>
      <c r="B467" s="73"/>
    </row>
    <row r="468" ht="15.75" customHeight="1">
      <c r="A468" s="1"/>
      <c r="B468" s="73"/>
    </row>
    <row r="469" ht="15.75" customHeight="1">
      <c r="A469" s="1"/>
      <c r="B469" s="73"/>
    </row>
    <row r="470" ht="15.75" customHeight="1">
      <c r="A470" s="1"/>
      <c r="B470" s="73"/>
    </row>
    <row r="471" ht="15.75" customHeight="1">
      <c r="A471" s="1"/>
      <c r="B471" s="73"/>
    </row>
    <row r="472" ht="15.75" customHeight="1">
      <c r="A472" s="1"/>
      <c r="B472" s="73"/>
    </row>
    <row r="473" ht="15.75" customHeight="1">
      <c r="A473" s="1"/>
      <c r="B473" s="73"/>
    </row>
    <row r="474" ht="15.75" customHeight="1">
      <c r="A474" s="1"/>
      <c r="B474" s="73"/>
    </row>
    <row r="475" ht="15.75" customHeight="1">
      <c r="A475" s="1"/>
      <c r="B475" s="73"/>
    </row>
    <row r="476" ht="15.75" customHeight="1">
      <c r="A476" s="1"/>
      <c r="B476" s="73"/>
    </row>
    <row r="477" ht="15.75" customHeight="1">
      <c r="A477" s="1"/>
      <c r="B477" s="73"/>
    </row>
    <row r="478" ht="15.75" customHeight="1">
      <c r="A478" s="1"/>
      <c r="B478" s="73"/>
    </row>
    <row r="479" ht="15.75" customHeight="1">
      <c r="A479" s="1"/>
      <c r="B479" s="73"/>
    </row>
    <row r="480" ht="15.75" customHeight="1">
      <c r="A480" s="1"/>
      <c r="B480" s="73"/>
    </row>
    <row r="481" ht="15.75" customHeight="1">
      <c r="A481" s="1"/>
      <c r="B481" s="73"/>
    </row>
    <row r="482" ht="15.75" customHeight="1">
      <c r="A482" s="1"/>
      <c r="B482" s="73"/>
    </row>
    <row r="483" ht="15.75" customHeight="1">
      <c r="A483" s="1"/>
      <c r="B483" s="73"/>
    </row>
    <row r="484" ht="15.75" customHeight="1">
      <c r="A484" s="1"/>
      <c r="B484" s="73"/>
    </row>
    <row r="485" ht="15.75" customHeight="1">
      <c r="A485" s="1"/>
      <c r="B485" s="73"/>
    </row>
    <row r="486" ht="15.75" customHeight="1">
      <c r="A486" s="1"/>
      <c r="B486" s="73"/>
    </row>
    <row r="487" ht="15.75" customHeight="1">
      <c r="A487" s="1"/>
      <c r="B487" s="73"/>
    </row>
    <row r="488" ht="15.75" customHeight="1">
      <c r="A488" s="1"/>
      <c r="B488" s="73"/>
    </row>
    <row r="489" ht="15.75" customHeight="1">
      <c r="A489" s="1"/>
      <c r="B489" s="73"/>
    </row>
    <row r="490" ht="15.75" customHeight="1">
      <c r="A490" s="1"/>
      <c r="B490" s="73"/>
    </row>
    <row r="491" ht="15.75" customHeight="1">
      <c r="A491" s="1"/>
      <c r="B491" s="73"/>
    </row>
    <row r="492" ht="15.75" customHeight="1">
      <c r="A492" s="1"/>
      <c r="B492" s="73"/>
    </row>
    <row r="493" ht="15.75" customHeight="1">
      <c r="A493" s="1"/>
      <c r="B493" s="73"/>
    </row>
    <row r="494" ht="15.75" customHeight="1">
      <c r="A494" s="1"/>
      <c r="B494" s="73"/>
    </row>
    <row r="495" ht="15.75" customHeight="1">
      <c r="A495" s="1"/>
      <c r="B495" s="73"/>
    </row>
    <row r="496" ht="15.75" customHeight="1">
      <c r="A496" s="1"/>
      <c r="B496" s="73"/>
    </row>
    <row r="497" ht="15.75" customHeight="1">
      <c r="A497" s="1"/>
      <c r="B497" s="73"/>
    </row>
    <row r="498" ht="15.75" customHeight="1">
      <c r="A498" s="1"/>
      <c r="B498" s="73"/>
    </row>
    <row r="499" ht="15.75" customHeight="1">
      <c r="A499" s="1"/>
      <c r="B499" s="73"/>
    </row>
    <row r="500" ht="15.75" customHeight="1">
      <c r="A500" s="1"/>
      <c r="B500" s="73"/>
    </row>
    <row r="501" ht="15.75" customHeight="1">
      <c r="A501" s="1"/>
      <c r="B501" s="73"/>
    </row>
    <row r="502" ht="15.75" customHeight="1">
      <c r="A502" s="1"/>
      <c r="B502" s="73"/>
    </row>
    <row r="503" ht="15.75" customHeight="1">
      <c r="A503" s="1"/>
      <c r="B503" s="73"/>
    </row>
    <row r="504" ht="15.75" customHeight="1">
      <c r="A504" s="1"/>
      <c r="B504" s="73"/>
    </row>
    <row r="505" ht="15.75" customHeight="1">
      <c r="A505" s="1"/>
      <c r="B505" s="73"/>
    </row>
    <row r="506" ht="15.75" customHeight="1">
      <c r="A506" s="1"/>
      <c r="B506" s="73"/>
    </row>
    <row r="507" ht="15.75" customHeight="1">
      <c r="A507" s="1"/>
      <c r="B507" s="73"/>
    </row>
    <row r="508" ht="15.75" customHeight="1">
      <c r="A508" s="1"/>
      <c r="B508" s="73"/>
    </row>
    <row r="509" ht="15.75" customHeight="1">
      <c r="A509" s="1"/>
      <c r="B509" s="73"/>
    </row>
    <row r="510" ht="15.75" customHeight="1">
      <c r="A510" s="1"/>
      <c r="B510" s="73"/>
    </row>
    <row r="511" ht="15.75" customHeight="1">
      <c r="A511" s="1"/>
      <c r="B511" s="73"/>
    </row>
    <row r="512" ht="15.75" customHeight="1">
      <c r="A512" s="1"/>
      <c r="B512" s="73"/>
    </row>
    <row r="513" ht="15.75" customHeight="1">
      <c r="A513" s="1"/>
      <c r="B513" s="73"/>
    </row>
    <row r="514" ht="15.75" customHeight="1">
      <c r="A514" s="1"/>
      <c r="B514" s="73"/>
    </row>
    <row r="515" ht="15.75" customHeight="1">
      <c r="A515" s="1"/>
      <c r="B515" s="73"/>
    </row>
    <row r="516" ht="15.75" customHeight="1">
      <c r="A516" s="1"/>
      <c r="B516" s="73"/>
    </row>
    <row r="517" ht="15.75" customHeight="1">
      <c r="A517" s="1"/>
      <c r="B517" s="73"/>
    </row>
    <row r="518" ht="15.75" customHeight="1">
      <c r="A518" s="1"/>
      <c r="B518" s="73"/>
    </row>
    <row r="519" ht="15.75" customHeight="1">
      <c r="A519" s="1"/>
      <c r="B519" s="73"/>
    </row>
    <row r="520" ht="15.75" customHeight="1">
      <c r="A520" s="1"/>
      <c r="B520" s="73"/>
    </row>
    <row r="521" ht="15.75" customHeight="1">
      <c r="A521" s="1"/>
      <c r="B521" s="73"/>
    </row>
    <row r="522" ht="15.75" customHeight="1">
      <c r="A522" s="1"/>
      <c r="B522" s="73"/>
    </row>
    <row r="523" ht="15.75" customHeight="1">
      <c r="A523" s="1"/>
      <c r="B523" s="73"/>
    </row>
    <row r="524" ht="15.75" customHeight="1">
      <c r="A524" s="1"/>
      <c r="B524" s="73"/>
    </row>
    <row r="525" ht="15.75" customHeight="1">
      <c r="A525" s="1"/>
      <c r="B525" s="73"/>
    </row>
    <row r="526" ht="15.75" customHeight="1">
      <c r="A526" s="1"/>
      <c r="B526" s="73"/>
    </row>
    <row r="527" ht="15.75" customHeight="1">
      <c r="A527" s="1"/>
      <c r="B527" s="73"/>
    </row>
    <row r="528" ht="15.75" customHeight="1">
      <c r="A528" s="1"/>
      <c r="B528" s="73"/>
    </row>
    <row r="529" ht="15.75" customHeight="1">
      <c r="A529" s="1"/>
      <c r="B529" s="73"/>
    </row>
    <row r="530" ht="15.75" customHeight="1">
      <c r="A530" s="1"/>
      <c r="B530" s="73"/>
    </row>
    <row r="531" ht="15.75" customHeight="1">
      <c r="A531" s="1"/>
      <c r="B531" s="73"/>
    </row>
    <row r="532" ht="15.75" customHeight="1">
      <c r="A532" s="1"/>
      <c r="B532" s="73"/>
    </row>
    <row r="533" ht="15.75" customHeight="1">
      <c r="A533" s="1"/>
      <c r="B533" s="73"/>
    </row>
    <row r="534" ht="15.75" customHeight="1">
      <c r="A534" s="1"/>
      <c r="B534" s="73"/>
    </row>
    <row r="535" ht="15.75" customHeight="1">
      <c r="A535" s="1"/>
      <c r="B535" s="73"/>
    </row>
    <row r="536" ht="15.75" customHeight="1">
      <c r="A536" s="1"/>
      <c r="B536" s="73"/>
    </row>
    <row r="537" ht="15.75" customHeight="1">
      <c r="A537" s="1"/>
      <c r="B537" s="73"/>
    </row>
    <row r="538" ht="15.75" customHeight="1">
      <c r="A538" s="1"/>
      <c r="B538" s="73"/>
    </row>
    <row r="539" ht="15.75" customHeight="1">
      <c r="A539" s="1"/>
      <c r="B539" s="73"/>
    </row>
    <row r="540" ht="15.75" customHeight="1">
      <c r="A540" s="1"/>
      <c r="B540" s="73"/>
    </row>
    <row r="541" ht="15.75" customHeight="1">
      <c r="A541" s="1"/>
      <c r="B541" s="73"/>
    </row>
    <row r="542" ht="15.75" customHeight="1">
      <c r="A542" s="1"/>
      <c r="B542" s="73"/>
    </row>
    <row r="543" ht="15.75" customHeight="1">
      <c r="A543" s="1"/>
      <c r="B543" s="73"/>
    </row>
    <row r="544" ht="15.75" customHeight="1">
      <c r="A544" s="1"/>
      <c r="B544" s="73"/>
    </row>
    <row r="545" ht="15.75" customHeight="1">
      <c r="A545" s="1"/>
      <c r="B545" s="73"/>
    </row>
    <row r="546" ht="15.75" customHeight="1">
      <c r="A546" s="1"/>
      <c r="B546" s="73"/>
    </row>
    <row r="547" ht="15.75" customHeight="1">
      <c r="A547" s="1"/>
      <c r="B547" s="73"/>
    </row>
    <row r="548" ht="15.75" customHeight="1">
      <c r="A548" s="1"/>
      <c r="B548" s="73"/>
    </row>
    <row r="549" ht="15.75" customHeight="1">
      <c r="A549" s="1"/>
      <c r="B549" s="73"/>
    </row>
    <row r="550" ht="15.75" customHeight="1">
      <c r="A550" s="1"/>
      <c r="B550" s="73"/>
    </row>
    <row r="551" ht="15.75" customHeight="1">
      <c r="A551" s="1"/>
      <c r="B551" s="73"/>
    </row>
    <row r="552" ht="15.75" customHeight="1">
      <c r="A552" s="1"/>
      <c r="B552" s="73"/>
    </row>
    <row r="553" ht="15.75" customHeight="1">
      <c r="A553" s="1"/>
      <c r="B553" s="73"/>
    </row>
    <row r="554" ht="15.75" customHeight="1">
      <c r="A554" s="1"/>
      <c r="B554" s="73"/>
    </row>
    <row r="555" ht="15.75" customHeight="1">
      <c r="A555" s="1"/>
      <c r="B555" s="73"/>
    </row>
    <row r="556" ht="15.75" customHeight="1">
      <c r="A556" s="1"/>
      <c r="B556" s="73"/>
    </row>
    <row r="557" ht="15.75" customHeight="1">
      <c r="A557" s="1"/>
      <c r="B557" s="73"/>
    </row>
    <row r="558" ht="15.75" customHeight="1">
      <c r="A558" s="1"/>
      <c r="B558" s="73"/>
    </row>
    <row r="559" ht="15.75" customHeight="1">
      <c r="A559" s="1"/>
      <c r="B559" s="73"/>
    </row>
    <row r="560" ht="15.75" customHeight="1">
      <c r="A560" s="1"/>
      <c r="B560" s="73"/>
    </row>
    <row r="561" ht="15.75" customHeight="1">
      <c r="A561" s="1"/>
      <c r="B561" s="73"/>
    </row>
    <row r="562" ht="15.75" customHeight="1">
      <c r="A562" s="1"/>
      <c r="B562" s="73"/>
    </row>
    <row r="563" ht="15.75" customHeight="1">
      <c r="A563" s="1"/>
      <c r="B563" s="73"/>
    </row>
    <row r="564" ht="15.75" customHeight="1">
      <c r="A564" s="1"/>
      <c r="B564" s="73"/>
    </row>
    <row r="565" ht="15.75" customHeight="1">
      <c r="A565" s="1"/>
      <c r="B565" s="73"/>
    </row>
    <row r="566" ht="15.75" customHeight="1">
      <c r="A566" s="1"/>
      <c r="B566" s="73"/>
    </row>
    <row r="567" ht="15.75" customHeight="1">
      <c r="A567" s="1"/>
      <c r="B567" s="73"/>
    </row>
    <row r="568" ht="15.75" customHeight="1">
      <c r="A568" s="1"/>
      <c r="B568" s="73"/>
    </row>
    <row r="569" ht="15.75" customHeight="1">
      <c r="A569" s="1"/>
      <c r="B569" s="73"/>
    </row>
    <row r="570" ht="15.75" customHeight="1">
      <c r="A570" s="1"/>
      <c r="B570" s="73"/>
    </row>
    <row r="571" ht="15.75" customHeight="1">
      <c r="A571" s="1"/>
      <c r="B571" s="73"/>
    </row>
    <row r="572" ht="15.75" customHeight="1">
      <c r="A572" s="1"/>
      <c r="B572" s="73"/>
    </row>
    <row r="573" ht="15.75" customHeight="1">
      <c r="A573" s="1"/>
      <c r="B573" s="73"/>
    </row>
    <row r="574" ht="15.75" customHeight="1">
      <c r="A574" s="1"/>
      <c r="B574" s="73"/>
    </row>
    <row r="575" ht="15.75" customHeight="1">
      <c r="A575" s="1"/>
      <c r="B575" s="73"/>
    </row>
    <row r="576" ht="15.75" customHeight="1">
      <c r="A576" s="1"/>
      <c r="B576" s="73"/>
    </row>
    <row r="577" ht="15.75" customHeight="1">
      <c r="A577" s="1"/>
      <c r="B577" s="73"/>
    </row>
    <row r="578" ht="15.75" customHeight="1">
      <c r="A578" s="1"/>
      <c r="B578" s="73"/>
    </row>
    <row r="579" ht="15.75" customHeight="1">
      <c r="A579" s="1"/>
      <c r="B579" s="73"/>
    </row>
    <row r="580" ht="15.75" customHeight="1">
      <c r="A580" s="1"/>
      <c r="B580" s="73"/>
    </row>
    <row r="581" ht="15.75" customHeight="1">
      <c r="A581" s="1"/>
      <c r="B581" s="73"/>
    </row>
    <row r="582" ht="15.75" customHeight="1">
      <c r="A582" s="1"/>
      <c r="B582" s="73"/>
    </row>
    <row r="583" ht="15.75" customHeight="1">
      <c r="A583" s="1"/>
      <c r="B583" s="73"/>
    </row>
    <row r="584" ht="15.75" customHeight="1">
      <c r="A584" s="1"/>
      <c r="B584" s="73"/>
    </row>
    <row r="585" ht="15.75" customHeight="1">
      <c r="A585" s="1"/>
      <c r="B585" s="73"/>
    </row>
    <row r="586" ht="15.75" customHeight="1">
      <c r="A586" s="1"/>
      <c r="B586" s="73"/>
    </row>
    <row r="587" ht="15.75" customHeight="1">
      <c r="A587" s="1"/>
      <c r="B587" s="73"/>
    </row>
    <row r="588" ht="15.75" customHeight="1">
      <c r="A588" s="1"/>
      <c r="B588" s="73"/>
    </row>
    <row r="589" ht="15.75" customHeight="1">
      <c r="A589" s="1"/>
      <c r="B589" s="73"/>
    </row>
    <row r="590" ht="15.75" customHeight="1">
      <c r="A590" s="1"/>
      <c r="B590" s="73"/>
    </row>
    <row r="591" ht="15.75" customHeight="1">
      <c r="A591" s="1"/>
      <c r="B591" s="73"/>
    </row>
    <row r="592" ht="15.75" customHeight="1">
      <c r="A592" s="1"/>
      <c r="B592" s="73"/>
    </row>
    <row r="593" ht="15.75" customHeight="1">
      <c r="A593" s="1"/>
      <c r="B593" s="73"/>
    </row>
    <row r="594" ht="15.75" customHeight="1">
      <c r="A594" s="1"/>
      <c r="B594" s="73"/>
    </row>
    <row r="595" ht="15.75" customHeight="1">
      <c r="A595" s="1"/>
      <c r="B595" s="73"/>
    </row>
    <row r="596" ht="15.75" customHeight="1">
      <c r="A596" s="1"/>
      <c r="B596" s="73"/>
    </row>
    <row r="597" ht="15.75" customHeight="1">
      <c r="A597" s="1"/>
      <c r="B597" s="73"/>
    </row>
    <row r="598" ht="15.75" customHeight="1">
      <c r="A598" s="1"/>
      <c r="B598" s="73"/>
    </row>
    <row r="599" ht="15.75" customHeight="1">
      <c r="A599" s="1"/>
      <c r="B599" s="73"/>
    </row>
    <row r="600" ht="15.75" customHeight="1">
      <c r="A600" s="1"/>
      <c r="B600" s="73"/>
    </row>
    <row r="601" ht="15.75" customHeight="1">
      <c r="A601" s="1"/>
      <c r="B601" s="73"/>
    </row>
    <row r="602" ht="15.75" customHeight="1">
      <c r="A602" s="1"/>
      <c r="B602" s="73"/>
    </row>
    <row r="603" ht="15.75" customHeight="1">
      <c r="A603" s="1"/>
      <c r="B603" s="73"/>
    </row>
    <row r="604" ht="15.75" customHeight="1">
      <c r="A604" s="1"/>
      <c r="B604" s="73"/>
    </row>
    <row r="605" ht="15.75" customHeight="1">
      <c r="A605" s="1"/>
      <c r="B605" s="73"/>
    </row>
    <row r="606" ht="15.75" customHeight="1">
      <c r="A606" s="1"/>
      <c r="B606" s="73"/>
    </row>
    <row r="607" ht="15.75" customHeight="1">
      <c r="A607" s="1"/>
      <c r="B607" s="73"/>
    </row>
    <row r="608" ht="15.75" customHeight="1">
      <c r="A608" s="1"/>
      <c r="B608" s="73"/>
    </row>
    <row r="609" ht="15.75" customHeight="1">
      <c r="A609" s="1"/>
      <c r="B609" s="73"/>
    </row>
    <row r="610" ht="15.75" customHeight="1">
      <c r="A610" s="1"/>
      <c r="B610" s="73"/>
    </row>
    <row r="611" ht="15.75" customHeight="1">
      <c r="A611" s="1"/>
      <c r="B611" s="73"/>
    </row>
    <row r="612" ht="15.75" customHeight="1">
      <c r="A612" s="1"/>
      <c r="B612" s="73"/>
    </row>
    <row r="613" ht="15.75" customHeight="1">
      <c r="A613" s="1"/>
      <c r="B613" s="73"/>
    </row>
    <row r="614" ht="15.75" customHeight="1">
      <c r="A614" s="1"/>
      <c r="B614" s="73"/>
    </row>
    <row r="615" ht="15.75" customHeight="1">
      <c r="A615" s="1"/>
      <c r="B615" s="73"/>
    </row>
    <row r="616" ht="15.75" customHeight="1">
      <c r="A616" s="1"/>
      <c r="B616" s="73"/>
    </row>
    <row r="617" ht="15.75" customHeight="1">
      <c r="A617" s="1"/>
      <c r="B617" s="73"/>
    </row>
    <row r="618" ht="15.75" customHeight="1">
      <c r="A618" s="1"/>
      <c r="B618" s="73"/>
    </row>
    <row r="619" ht="15.75" customHeight="1">
      <c r="A619" s="1"/>
      <c r="B619" s="73"/>
    </row>
    <row r="620" ht="15.75" customHeight="1">
      <c r="A620" s="1"/>
      <c r="B620" s="73"/>
    </row>
    <row r="621" ht="15.75" customHeight="1">
      <c r="A621" s="1"/>
      <c r="B621" s="73"/>
    </row>
    <row r="622" ht="15.75" customHeight="1">
      <c r="A622" s="1"/>
      <c r="B622" s="73"/>
    </row>
    <row r="623" ht="15.75" customHeight="1">
      <c r="A623" s="1"/>
      <c r="B623" s="73"/>
    </row>
    <row r="624" ht="15.75" customHeight="1">
      <c r="A624" s="1"/>
      <c r="B624" s="73"/>
    </row>
    <row r="625" ht="15.75" customHeight="1">
      <c r="A625" s="1"/>
      <c r="B625" s="73"/>
    </row>
    <row r="626" ht="15.75" customHeight="1">
      <c r="A626" s="1"/>
      <c r="B626" s="73"/>
    </row>
    <row r="627" ht="15.75" customHeight="1">
      <c r="A627" s="1"/>
      <c r="B627" s="73"/>
    </row>
    <row r="628" ht="15.75" customHeight="1">
      <c r="A628" s="1"/>
      <c r="B628" s="73"/>
    </row>
    <row r="629" ht="15.75" customHeight="1">
      <c r="A629" s="1"/>
      <c r="B629" s="73"/>
    </row>
    <row r="630" ht="15.75" customHeight="1">
      <c r="A630" s="1"/>
      <c r="B630" s="73"/>
    </row>
    <row r="631" ht="15.75" customHeight="1">
      <c r="A631" s="1"/>
      <c r="B631" s="73"/>
    </row>
    <row r="632" ht="15.75" customHeight="1">
      <c r="A632" s="1"/>
      <c r="B632" s="73"/>
    </row>
    <row r="633" ht="15.75" customHeight="1">
      <c r="A633" s="1"/>
      <c r="B633" s="73"/>
    </row>
    <row r="634" ht="15.75" customHeight="1">
      <c r="A634" s="1"/>
      <c r="B634" s="73"/>
    </row>
    <row r="635" ht="15.75" customHeight="1">
      <c r="A635" s="1"/>
      <c r="B635" s="73"/>
    </row>
    <row r="636" ht="15.75" customHeight="1">
      <c r="A636" s="1"/>
      <c r="B636" s="73"/>
    </row>
    <row r="637" ht="15.75" customHeight="1">
      <c r="A637" s="1"/>
      <c r="B637" s="73"/>
    </row>
    <row r="638" ht="15.75" customHeight="1">
      <c r="A638" s="1"/>
      <c r="B638" s="73"/>
    </row>
    <row r="639" ht="15.75" customHeight="1">
      <c r="A639" s="1"/>
      <c r="B639" s="73"/>
    </row>
    <row r="640" ht="15.75" customHeight="1">
      <c r="A640" s="1"/>
      <c r="B640" s="73"/>
    </row>
    <row r="641" ht="15.75" customHeight="1">
      <c r="A641" s="1"/>
      <c r="B641" s="73"/>
    </row>
    <row r="642" ht="15.75" customHeight="1">
      <c r="A642" s="1"/>
      <c r="B642" s="73"/>
    </row>
    <row r="643" ht="15.75" customHeight="1">
      <c r="A643" s="1"/>
      <c r="B643" s="73"/>
    </row>
    <row r="644" ht="15.75" customHeight="1">
      <c r="A644" s="1"/>
      <c r="B644" s="73"/>
    </row>
    <row r="645" ht="15.75" customHeight="1">
      <c r="A645" s="1"/>
      <c r="B645" s="73"/>
    </row>
    <row r="646" ht="15.75" customHeight="1">
      <c r="A646" s="1"/>
      <c r="B646" s="73"/>
    </row>
    <row r="647" ht="15.75" customHeight="1">
      <c r="A647" s="1"/>
      <c r="B647" s="73"/>
    </row>
    <row r="648" ht="15.75" customHeight="1">
      <c r="A648" s="1"/>
      <c r="B648" s="73"/>
    </row>
    <row r="649" ht="15.75" customHeight="1">
      <c r="A649" s="1"/>
      <c r="B649" s="73"/>
    </row>
    <row r="650" ht="15.75" customHeight="1">
      <c r="A650" s="1"/>
      <c r="B650" s="73"/>
    </row>
    <row r="651" ht="15.75" customHeight="1">
      <c r="A651" s="1"/>
      <c r="B651" s="73"/>
    </row>
    <row r="652" ht="15.75" customHeight="1">
      <c r="A652" s="1"/>
      <c r="B652" s="73"/>
    </row>
    <row r="653" ht="15.75" customHeight="1">
      <c r="A653" s="1"/>
      <c r="B653" s="73"/>
    </row>
    <row r="654" ht="15.75" customHeight="1">
      <c r="A654" s="1"/>
      <c r="B654" s="73"/>
    </row>
    <row r="655" ht="15.75" customHeight="1">
      <c r="A655" s="1"/>
      <c r="B655" s="73"/>
    </row>
    <row r="656" ht="15.75" customHeight="1">
      <c r="A656" s="1"/>
      <c r="B656" s="73"/>
    </row>
    <row r="657" ht="15.75" customHeight="1">
      <c r="A657" s="1"/>
      <c r="B657" s="73"/>
    </row>
    <row r="658" ht="15.75" customHeight="1">
      <c r="A658" s="1"/>
      <c r="B658" s="73"/>
    </row>
    <row r="659" ht="15.75" customHeight="1">
      <c r="A659" s="1"/>
      <c r="B659" s="73"/>
    </row>
    <row r="660" ht="15.75" customHeight="1">
      <c r="A660" s="1"/>
      <c r="B660" s="73"/>
    </row>
    <row r="661" ht="15.75" customHeight="1">
      <c r="A661" s="1"/>
      <c r="B661" s="73"/>
    </row>
    <row r="662" ht="15.75" customHeight="1">
      <c r="A662" s="1"/>
      <c r="B662" s="73"/>
    </row>
    <row r="663" ht="15.75" customHeight="1">
      <c r="A663" s="1"/>
      <c r="B663" s="73"/>
    </row>
    <row r="664" ht="15.75" customHeight="1">
      <c r="A664" s="1"/>
      <c r="B664" s="73"/>
    </row>
    <row r="665" ht="15.75" customHeight="1">
      <c r="A665" s="1"/>
      <c r="B665" s="73"/>
    </row>
    <row r="666" ht="15.75" customHeight="1">
      <c r="A666" s="1"/>
      <c r="B666" s="73"/>
    </row>
    <row r="667" ht="15.75" customHeight="1">
      <c r="A667" s="1"/>
      <c r="B667" s="73"/>
    </row>
    <row r="668" ht="15.75" customHeight="1">
      <c r="A668" s="1"/>
      <c r="B668" s="73"/>
    </row>
    <row r="669" ht="15.75" customHeight="1">
      <c r="A669" s="1"/>
      <c r="B669" s="73"/>
    </row>
    <row r="670" ht="15.75" customHeight="1">
      <c r="A670" s="1"/>
      <c r="B670" s="73"/>
    </row>
    <row r="671" ht="15.75" customHeight="1">
      <c r="A671" s="1"/>
      <c r="B671" s="73"/>
    </row>
    <row r="672" ht="15.75" customHeight="1">
      <c r="A672" s="1"/>
      <c r="B672" s="73"/>
    </row>
    <row r="673" ht="15.75" customHeight="1">
      <c r="A673" s="1"/>
      <c r="B673" s="73"/>
    </row>
    <row r="674" ht="15.75" customHeight="1">
      <c r="A674" s="1"/>
      <c r="B674" s="73"/>
    </row>
    <row r="675" ht="15.75" customHeight="1">
      <c r="A675" s="1"/>
      <c r="B675" s="73"/>
    </row>
    <row r="676" ht="15.75" customHeight="1">
      <c r="A676" s="1"/>
      <c r="B676" s="73"/>
    </row>
    <row r="677" ht="15.75" customHeight="1">
      <c r="A677" s="1"/>
      <c r="B677" s="73"/>
    </row>
    <row r="678" ht="15.75" customHeight="1">
      <c r="A678" s="1"/>
      <c r="B678" s="73"/>
    </row>
    <row r="679" ht="15.75" customHeight="1">
      <c r="A679" s="1"/>
      <c r="B679" s="73"/>
    </row>
    <row r="680" ht="15.75" customHeight="1">
      <c r="A680" s="1"/>
      <c r="B680" s="73"/>
    </row>
    <row r="681" ht="15.75" customHeight="1">
      <c r="A681" s="1"/>
      <c r="B681" s="73"/>
    </row>
    <row r="682" ht="15.75" customHeight="1">
      <c r="A682" s="1"/>
      <c r="B682" s="73"/>
    </row>
    <row r="683" ht="15.75" customHeight="1">
      <c r="A683" s="1"/>
      <c r="B683" s="73"/>
    </row>
    <row r="684" ht="15.75" customHeight="1">
      <c r="A684" s="1"/>
      <c r="B684" s="73"/>
    </row>
    <row r="685" ht="15.75" customHeight="1">
      <c r="A685" s="1"/>
      <c r="B685" s="73"/>
    </row>
    <row r="686" ht="15.75" customHeight="1">
      <c r="A686" s="1"/>
      <c r="B686" s="73"/>
    </row>
    <row r="687" ht="15.75" customHeight="1">
      <c r="A687" s="1"/>
      <c r="B687" s="73"/>
    </row>
    <row r="688" ht="15.75" customHeight="1">
      <c r="A688" s="1"/>
      <c r="B688" s="73"/>
    </row>
    <row r="689" ht="15.75" customHeight="1">
      <c r="A689" s="1"/>
      <c r="B689" s="73"/>
    </row>
    <row r="690" ht="15.75" customHeight="1">
      <c r="A690" s="1"/>
      <c r="B690" s="73"/>
    </row>
    <row r="691" ht="15.75" customHeight="1">
      <c r="A691" s="1"/>
      <c r="B691" s="73"/>
    </row>
    <row r="692" ht="15.75" customHeight="1">
      <c r="A692" s="1"/>
      <c r="B692" s="73"/>
    </row>
    <row r="693" ht="15.75" customHeight="1">
      <c r="A693" s="1"/>
      <c r="B693" s="73"/>
    </row>
    <row r="694" ht="15.75" customHeight="1">
      <c r="A694" s="1"/>
      <c r="B694" s="73"/>
    </row>
    <row r="695" ht="15.75" customHeight="1">
      <c r="A695" s="1"/>
      <c r="B695" s="73"/>
    </row>
    <row r="696" ht="15.75" customHeight="1">
      <c r="A696" s="1"/>
      <c r="B696" s="73"/>
    </row>
    <row r="697" ht="15.75" customHeight="1">
      <c r="A697" s="1"/>
      <c r="B697" s="73"/>
    </row>
    <row r="698" ht="15.75" customHeight="1">
      <c r="A698" s="1"/>
      <c r="B698" s="73"/>
    </row>
    <row r="699" ht="15.75" customHeight="1">
      <c r="A699" s="1"/>
      <c r="B699" s="73"/>
    </row>
    <row r="700" ht="15.75" customHeight="1">
      <c r="A700" s="1"/>
      <c r="B700" s="73"/>
    </row>
    <row r="701" ht="15.75" customHeight="1">
      <c r="A701" s="1"/>
      <c r="B701" s="73"/>
    </row>
    <row r="702" ht="15.75" customHeight="1">
      <c r="A702" s="1"/>
      <c r="B702" s="73"/>
    </row>
    <row r="703" ht="15.75" customHeight="1">
      <c r="A703" s="1"/>
      <c r="B703" s="73"/>
    </row>
    <row r="704" ht="15.75" customHeight="1">
      <c r="A704" s="1"/>
      <c r="B704" s="73"/>
    </row>
    <row r="705" ht="15.75" customHeight="1">
      <c r="A705" s="1"/>
      <c r="B705" s="73"/>
    </row>
    <row r="706" ht="15.75" customHeight="1">
      <c r="A706" s="1"/>
      <c r="B706" s="73"/>
    </row>
    <row r="707" ht="15.75" customHeight="1">
      <c r="A707" s="1"/>
      <c r="B707" s="73"/>
    </row>
    <row r="708" ht="15.75" customHeight="1">
      <c r="A708" s="1"/>
      <c r="B708" s="73"/>
    </row>
    <row r="709" ht="15.75" customHeight="1">
      <c r="A709" s="1"/>
      <c r="B709" s="73"/>
    </row>
    <row r="710" ht="15.75" customHeight="1">
      <c r="A710" s="1"/>
      <c r="B710" s="73"/>
    </row>
    <row r="711" ht="15.75" customHeight="1">
      <c r="A711" s="1"/>
      <c r="B711" s="73"/>
    </row>
    <row r="712" ht="15.75" customHeight="1">
      <c r="A712" s="1"/>
      <c r="B712" s="73"/>
    </row>
    <row r="713" ht="15.75" customHeight="1">
      <c r="A713" s="1"/>
      <c r="B713" s="73"/>
    </row>
    <row r="714" ht="15.75" customHeight="1">
      <c r="A714" s="1"/>
      <c r="B714" s="73"/>
    </row>
    <row r="715" ht="15.75" customHeight="1">
      <c r="A715" s="1"/>
      <c r="B715" s="73"/>
    </row>
    <row r="716" ht="15.75" customHeight="1">
      <c r="A716" s="1"/>
      <c r="B716" s="73"/>
    </row>
    <row r="717" ht="15.75" customHeight="1">
      <c r="A717" s="1"/>
      <c r="B717" s="73"/>
    </row>
    <row r="718" ht="15.75" customHeight="1">
      <c r="A718" s="1"/>
      <c r="B718" s="73"/>
    </row>
    <row r="719" ht="15.75" customHeight="1">
      <c r="A719" s="1"/>
      <c r="B719" s="73"/>
    </row>
    <row r="720" ht="15.75" customHeight="1">
      <c r="A720" s="1"/>
      <c r="B720" s="73"/>
    </row>
    <row r="721" ht="15.75" customHeight="1">
      <c r="A721" s="1"/>
      <c r="B721" s="73"/>
    </row>
    <row r="722" ht="15.75" customHeight="1">
      <c r="A722" s="1"/>
      <c r="B722" s="73"/>
    </row>
    <row r="723" ht="15.75" customHeight="1">
      <c r="A723" s="1"/>
      <c r="B723" s="73"/>
    </row>
    <row r="724" ht="15.75" customHeight="1">
      <c r="A724" s="1"/>
      <c r="B724" s="73"/>
    </row>
    <row r="725" ht="15.75" customHeight="1">
      <c r="A725" s="1"/>
      <c r="B725" s="73"/>
    </row>
    <row r="726" ht="15.75" customHeight="1">
      <c r="A726" s="1"/>
      <c r="B726" s="73"/>
    </row>
    <row r="727" ht="15.75" customHeight="1">
      <c r="A727" s="1"/>
      <c r="B727" s="73"/>
    </row>
    <row r="728" ht="15.75" customHeight="1">
      <c r="A728" s="1"/>
      <c r="B728" s="73"/>
    </row>
    <row r="729" ht="15.75" customHeight="1">
      <c r="A729" s="1"/>
      <c r="B729" s="73"/>
    </row>
    <row r="730" ht="15.75" customHeight="1">
      <c r="A730" s="1"/>
      <c r="B730" s="73"/>
    </row>
    <row r="731" ht="15.75" customHeight="1">
      <c r="A731" s="1"/>
      <c r="B731" s="73"/>
    </row>
    <row r="732" ht="15.75" customHeight="1">
      <c r="A732" s="1"/>
      <c r="B732" s="73"/>
    </row>
    <row r="733" ht="15.75" customHeight="1">
      <c r="A733" s="1"/>
      <c r="B733" s="73"/>
    </row>
    <row r="734" ht="15.75" customHeight="1">
      <c r="A734" s="1"/>
      <c r="B734" s="73"/>
    </row>
    <row r="735" ht="15.75" customHeight="1">
      <c r="A735" s="1"/>
      <c r="B735" s="73"/>
    </row>
    <row r="736" ht="15.75" customHeight="1">
      <c r="A736" s="1"/>
      <c r="B736" s="73"/>
    </row>
    <row r="737" ht="15.75" customHeight="1">
      <c r="A737" s="1"/>
      <c r="B737" s="73"/>
    </row>
    <row r="738" ht="15.75" customHeight="1">
      <c r="A738" s="1"/>
      <c r="B738" s="73"/>
    </row>
    <row r="739" ht="15.75" customHeight="1">
      <c r="A739" s="1"/>
      <c r="B739" s="73"/>
    </row>
    <row r="740" ht="15.75" customHeight="1">
      <c r="A740" s="1"/>
      <c r="B740" s="73"/>
    </row>
    <row r="741" ht="15.75" customHeight="1">
      <c r="A741" s="1"/>
      <c r="B741" s="73"/>
    </row>
    <row r="742" ht="15.75" customHeight="1">
      <c r="A742" s="1"/>
      <c r="B742" s="73"/>
    </row>
    <row r="743" ht="15.75" customHeight="1">
      <c r="A743" s="1"/>
      <c r="B743" s="73"/>
    </row>
    <row r="744" ht="15.75" customHeight="1">
      <c r="A744" s="1"/>
      <c r="B744" s="73"/>
    </row>
    <row r="745" ht="15.75" customHeight="1">
      <c r="A745" s="1"/>
      <c r="B745" s="73"/>
    </row>
    <row r="746" ht="15.75" customHeight="1">
      <c r="A746" s="1"/>
      <c r="B746" s="73"/>
    </row>
    <row r="747" ht="15.75" customHeight="1">
      <c r="A747" s="1"/>
      <c r="B747" s="73"/>
    </row>
    <row r="748" ht="15.75" customHeight="1">
      <c r="A748" s="1"/>
      <c r="B748" s="73"/>
    </row>
    <row r="749" ht="15.75" customHeight="1">
      <c r="A749" s="1"/>
      <c r="B749" s="73"/>
    </row>
    <row r="750" ht="15.75" customHeight="1">
      <c r="A750" s="1"/>
      <c r="B750" s="73"/>
    </row>
    <row r="751" ht="15.75" customHeight="1">
      <c r="A751" s="1"/>
      <c r="B751" s="73"/>
    </row>
    <row r="752" ht="15.75" customHeight="1">
      <c r="A752" s="1"/>
      <c r="B752" s="73"/>
    </row>
    <row r="753" ht="15.75" customHeight="1">
      <c r="A753" s="1"/>
      <c r="B753" s="73"/>
    </row>
    <row r="754" ht="15.75" customHeight="1">
      <c r="A754" s="1"/>
      <c r="B754" s="73"/>
    </row>
    <row r="755" ht="15.75" customHeight="1">
      <c r="A755" s="1"/>
      <c r="B755" s="73"/>
    </row>
    <row r="756" ht="15.75" customHeight="1">
      <c r="A756" s="1"/>
      <c r="B756" s="73"/>
    </row>
    <row r="757" ht="15.75" customHeight="1">
      <c r="A757" s="1"/>
      <c r="B757" s="73"/>
    </row>
    <row r="758" ht="15.75" customHeight="1">
      <c r="A758" s="1"/>
      <c r="B758" s="73"/>
    </row>
    <row r="759" ht="15.75" customHeight="1">
      <c r="A759" s="1"/>
      <c r="B759" s="73"/>
    </row>
    <row r="760" ht="15.75" customHeight="1">
      <c r="A760" s="1"/>
      <c r="B760" s="73"/>
    </row>
    <row r="761" ht="15.75" customHeight="1">
      <c r="A761" s="1"/>
      <c r="B761" s="73"/>
    </row>
    <row r="762" ht="15.75" customHeight="1">
      <c r="A762" s="1"/>
      <c r="B762" s="73"/>
    </row>
    <row r="763" ht="15.75" customHeight="1">
      <c r="A763" s="1"/>
      <c r="B763" s="73"/>
    </row>
    <row r="764" ht="15.75" customHeight="1">
      <c r="A764" s="1"/>
      <c r="B764" s="73"/>
    </row>
    <row r="765" ht="15.75" customHeight="1">
      <c r="A765" s="1"/>
      <c r="B765" s="73"/>
    </row>
    <row r="766" ht="15.75" customHeight="1">
      <c r="A766" s="1"/>
      <c r="B766" s="73"/>
    </row>
    <row r="767" ht="15.75" customHeight="1">
      <c r="A767" s="1"/>
      <c r="B767" s="73"/>
    </row>
    <row r="768" ht="15.75" customHeight="1">
      <c r="A768" s="1"/>
      <c r="B768" s="73"/>
    </row>
    <row r="769" ht="15.75" customHeight="1">
      <c r="A769" s="1"/>
      <c r="B769" s="73"/>
    </row>
    <row r="770" ht="15.75" customHeight="1">
      <c r="A770" s="1"/>
      <c r="B770" s="73"/>
    </row>
    <row r="771" ht="15.75" customHeight="1">
      <c r="A771" s="1"/>
      <c r="B771" s="73"/>
    </row>
    <row r="772" ht="15.75" customHeight="1">
      <c r="A772" s="1"/>
      <c r="B772" s="73"/>
    </row>
    <row r="773" ht="15.75" customHeight="1">
      <c r="A773" s="1"/>
      <c r="B773" s="73"/>
    </row>
    <row r="774" ht="15.75" customHeight="1">
      <c r="A774" s="1"/>
      <c r="B774" s="73"/>
    </row>
    <row r="775" ht="15.75" customHeight="1">
      <c r="A775" s="1"/>
      <c r="B775" s="73"/>
    </row>
    <row r="776" ht="15.75" customHeight="1">
      <c r="A776" s="1"/>
      <c r="B776" s="73"/>
    </row>
    <row r="777" ht="15.75" customHeight="1">
      <c r="A777" s="1"/>
      <c r="B777" s="73"/>
    </row>
    <row r="778" ht="15.75" customHeight="1">
      <c r="A778" s="1"/>
      <c r="B778" s="73"/>
    </row>
    <row r="779" ht="15.75" customHeight="1">
      <c r="A779" s="1"/>
      <c r="B779" s="73"/>
    </row>
    <row r="780" ht="15.75" customHeight="1">
      <c r="A780" s="1"/>
      <c r="B780" s="73"/>
    </row>
    <row r="781" ht="15.75" customHeight="1">
      <c r="A781" s="1"/>
      <c r="B781" s="73"/>
    </row>
    <row r="782" ht="15.75" customHeight="1">
      <c r="A782" s="1"/>
      <c r="B782" s="73"/>
    </row>
    <row r="783" ht="15.75" customHeight="1">
      <c r="A783" s="1"/>
      <c r="B783" s="73"/>
    </row>
    <row r="784" ht="15.75" customHeight="1">
      <c r="A784" s="1"/>
      <c r="B784" s="73"/>
    </row>
    <row r="785" ht="15.75" customHeight="1">
      <c r="A785" s="1"/>
      <c r="B785" s="73"/>
    </row>
    <row r="786" ht="15.75" customHeight="1">
      <c r="A786" s="1"/>
      <c r="B786" s="73"/>
    </row>
    <row r="787" ht="15.75" customHeight="1">
      <c r="A787" s="1"/>
      <c r="B787" s="73"/>
    </row>
    <row r="788" ht="15.75" customHeight="1">
      <c r="A788" s="1"/>
      <c r="B788" s="73"/>
    </row>
    <row r="789" ht="15.75" customHeight="1">
      <c r="A789" s="1"/>
      <c r="B789" s="73"/>
    </row>
    <row r="790" ht="15.75" customHeight="1">
      <c r="A790" s="1"/>
      <c r="B790" s="73"/>
    </row>
    <row r="791" ht="15.75" customHeight="1">
      <c r="A791" s="1"/>
      <c r="B791" s="73"/>
    </row>
    <row r="792" ht="15.75" customHeight="1">
      <c r="A792" s="1"/>
      <c r="B792" s="73"/>
    </row>
    <row r="793" ht="15.75" customHeight="1">
      <c r="A793" s="1"/>
      <c r="B793" s="73"/>
    </row>
    <row r="794" ht="15.75" customHeight="1">
      <c r="A794" s="1"/>
      <c r="B794" s="73"/>
    </row>
    <row r="795" ht="15.75" customHeight="1">
      <c r="A795" s="1"/>
      <c r="B795" s="73"/>
    </row>
    <row r="796" ht="15.75" customHeight="1">
      <c r="A796" s="1"/>
      <c r="B796" s="73"/>
    </row>
    <row r="797" ht="15.75" customHeight="1">
      <c r="A797" s="1"/>
      <c r="B797" s="73"/>
    </row>
    <row r="798" ht="15.75" customHeight="1">
      <c r="A798" s="1"/>
      <c r="B798" s="73"/>
    </row>
    <row r="799" ht="15.75" customHeight="1">
      <c r="A799" s="1"/>
      <c r="B799" s="73"/>
    </row>
    <row r="800" ht="15.75" customHeight="1">
      <c r="A800" s="1"/>
      <c r="B800" s="73"/>
    </row>
    <row r="801" ht="15.75" customHeight="1">
      <c r="A801" s="1"/>
      <c r="B801" s="73"/>
    </row>
    <row r="802" ht="15.75" customHeight="1">
      <c r="A802" s="1"/>
      <c r="B802" s="73"/>
    </row>
    <row r="803" ht="15.75" customHeight="1">
      <c r="A803" s="1"/>
      <c r="B803" s="73"/>
    </row>
    <row r="804" ht="15.75" customHeight="1">
      <c r="A804" s="1"/>
      <c r="B804" s="73"/>
    </row>
    <row r="805" ht="15.75" customHeight="1">
      <c r="A805" s="1"/>
      <c r="B805" s="73"/>
    </row>
    <row r="806" ht="15.75" customHeight="1">
      <c r="A806" s="1"/>
      <c r="B806" s="73"/>
    </row>
    <row r="807" ht="15.75" customHeight="1">
      <c r="A807" s="1"/>
      <c r="B807" s="73"/>
    </row>
    <row r="808" ht="15.75" customHeight="1">
      <c r="A808" s="1"/>
      <c r="B808" s="73"/>
    </row>
    <row r="809" ht="15.75" customHeight="1">
      <c r="A809" s="1"/>
      <c r="B809" s="73"/>
    </row>
    <row r="810" ht="15.75" customHeight="1">
      <c r="A810" s="1"/>
      <c r="B810" s="73"/>
    </row>
    <row r="811" ht="15.75" customHeight="1">
      <c r="A811" s="1"/>
      <c r="B811" s="73"/>
    </row>
    <row r="812" ht="15.75" customHeight="1">
      <c r="A812" s="1"/>
      <c r="B812" s="73"/>
    </row>
    <row r="813" ht="15.75" customHeight="1">
      <c r="A813" s="1"/>
      <c r="B813" s="73"/>
    </row>
    <row r="814" ht="15.75" customHeight="1">
      <c r="A814" s="1"/>
      <c r="B814" s="73"/>
    </row>
    <row r="815" ht="15.75" customHeight="1">
      <c r="A815" s="1"/>
      <c r="B815" s="73"/>
    </row>
    <row r="816" ht="15.75" customHeight="1">
      <c r="A816" s="1"/>
      <c r="B816" s="73"/>
    </row>
    <row r="817" ht="15.75" customHeight="1">
      <c r="A817" s="1"/>
      <c r="B817" s="73"/>
    </row>
    <row r="818" ht="15.75" customHeight="1">
      <c r="A818" s="1"/>
      <c r="B818" s="73"/>
    </row>
    <row r="819" ht="15.75" customHeight="1">
      <c r="A819" s="1"/>
      <c r="B819" s="73"/>
    </row>
    <row r="820" ht="15.75" customHeight="1">
      <c r="A820" s="1"/>
      <c r="B820" s="73"/>
    </row>
    <row r="821" ht="15.75" customHeight="1">
      <c r="A821" s="1"/>
      <c r="B821" s="73"/>
    </row>
    <row r="822" ht="15.75" customHeight="1">
      <c r="A822" s="1"/>
      <c r="B822" s="73"/>
    </row>
    <row r="823" ht="15.75" customHeight="1">
      <c r="A823" s="1"/>
      <c r="B823" s="73"/>
    </row>
    <row r="824" ht="15.75" customHeight="1">
      <c r="A824" s="1"/>
      <c r="B824" s="73"/>
    </row>
    <row r="825" ht="15.75" customHeight="1">
      <c r="A825" s="1"/>
      <c r="B825" s="73"/>
    </row>
    <row r="826" ht="15.75" customHeight="1">
      <c r="A826" s="1"/>
      <c r="B826" s="73"/>
    </row>
    <row r="827" ht="15.75" customHeight="1">
      <c r="A827" s="1"/>
      <c r="B827" s="73"/>
    </row>
    <row r="828" ht="15.75" customHeight="1">
      <c r="A828" s="1"/>
      <c r="B828" s="73"/>
    </row>
    <row r="829" ht="15.75" customHeight="1">
      <c r="A829" s="1"/>
      <c r="B829" s="73"/>
    </row>
    <row r="830" ht="15.75" customHeight="1">
      <c r="A830" s="1"/>
      <c r="B830" s="73"/>
    </row>
    <row r="831" ht="15.75" customHeight="1">
      <c r="A831" s="1"/>
      <c r="B831" s="73"/>
    </row>
    <row r="832" ht="15.75" customHeight="1">
      <c r="A832" s="1"/>
      <c r="B832" s="73"/>
    </row>
    <row r="833" ht="15.75" customHeight="1">
      <c r="A833" s="1"/>
      <c r="B833" s="73"/>
    </row>
    <row r="834" ht="15.75" customHeight="1">
      <c r="A834" s="1"/>
      <c r="B834" s="73"/>
    </row>
    <row r="835" ht="15.75" customHeight="1">
      <c r="A835" s="1"/>
      <c r="B835" s="73"/>
    </row>
    <row r="836" ht="15.75" customHeight="1">
      <c r="A836" s="1"/>
      <c r="B836" s="73"/>
    </row>
    <row r="837" ht="15.75" customHeight="1">
      <c r="A837" s="1"/>
      <c r="B837" s="73"/>
    </row>
    <row r="838" ht="15.75" customHeight="1">
      <c r="A838" s="1"/>
      <c r="B838" s="73"/>
    </row>
    <row r="839" ht="15.75" customHeight="1">
      <c r="A839" s="1"/>
      <c r="B839" s="73"/>
    </row>
    <row r="840" ht="15.75" customHeight="1">
      <c r="A840" s="1"/>
      <c r="B840" s="73"/>
    </row>
    <row r="841" ht="15.75" customHeight="1">
      <c r="A841" s="1"/>
      <c r="B841" s="73"/>
    </row>
    <row r="842" ht="15.75" customHeight="1">
      <c r="A842" s="1"/>
      <c r="B842" s="73"/>
    </row>
    <row r="843" ht="15.75" customHeight="1">
      <c r="A843" s="1"/>
      <c r="B843" s="73"/>
    </row>
    <row r="844" ht="15.75" customHeight="1">
      <c r="A844" s="1"/>
      <c r="B844" s="73"/>
    </row>
    <row r="845" ht="15.75" customHeight="1">
      <c r="A845" s="1"/>
      <c r="B845" s="73"/>
    </row>
    <row r="846" ht="15.75" customHeight="1">
      <c r="A846" s="1"/>
      <c r="B846" s="73"/>
    </row>
    <row r="847" ht="15.75" customHeight="1">
      <c r="A847" s="1"/>
      <c r="B847" s="73"/>
    </row>
    <row r="848" ht="15.75" customHeight="1">
      <c r="A848" s="1"/>
      <c r="B848" s="73"/>
    </row>
    <row r="849" ht="15.75" customHeight="1">
      <c r="A849" s="1"/>
      <c r="B849" s="73"/>
    </row>
    <row r="850" ht="15.75" customHeight="1">
      <c r="A850" s="1"/>
      <c r="B850" s="73"/>
    </row>
    <row r="851" ht="15.75" customHeight="1">
      <c r="A851" s="1"/>
      <c r="B851" s="73"/>
    </row>
    <row r="852" ht="15.75" customHeight="1">
      <c r="A852" s="1"/>
      <c r="B852" s="73"/>
    </row>
    <row r="853" ht="15.75" customHeight="1">
      <c r="A853" s="1"/>
      <c r="B853" s="73"/>
    </row>
    <row r="854" ht="15.75" customHeight="1">
      <c r="A854" s="1"/>
      <c r="B854" s="73"/>
    </row>
    <row r="855" ht="15.75" customHeight="1">
      <c r="A855" s="1"/>
      <c r="B855" s="73"/>
    </row>
    <row r="856" ht="15.75" customHeight="1">
      <c r="A856" s="1"/>
      <c r="B856" s="73"/>
    </row>
    <row r="857" ht="15.75" customHeight="1">
      <c r="A857" s="1"/>
      <c r="B857" s="73"/>
    </row>
    <row r="858" ht="15.75" customHeight="1">
      <c r="A858" s="1"/>
      <c r="B858" s="73"/>
    </row>
    <row r="859" ht="15.75" customHeight="1">
      <c r="A859" s="1"/>
      <c r="B859" s="73"/>
    </row>
    <row r="860" ht="15.75" customHeight="1">
      <c r="A860" s="1"/>
      <c r="B860" s="73"/>
    </row>
    <row r="861" ht="15.75" customHeight="1">
      <c r="A861" s="1"/>
      <c r="B861" s="73"/>
    </row>
    <row r="862" ht="15.75" customHeight="1">
      <c r="A862" s="1"/>
      <c r="B862" s="73"/>
    </row>
    <row r="863" ht="15.75" customHeight="1">
      <c r="A863" s="1"/>
      <c r="B863" s="73"/>
    </row>
    <row r="864" ht="15.75" customHeight="1">
      <c r="A864" s="1"/>
      <c r="B864" s="73"/>
    </row>
    <row r="865" ht="15.75" customHeight="1">
      <c r="A865" s="1"/>
      <c r="B865" s="73"/>
    </row>
    <row r="866" ht="15.75" customHeight="1">
      <c r="A866" s="1"/>
      <c r="B866" s="73"/>
    </row>
    <row r="867" ht="15.75" customHeight="1">
      <c r="A867" s="1"/>
      <c r="B867" s="73"/>
    </row>
    <row r="868" ht="15.75" customHeight="1">
      <c r="A868" s="1"/>
      <c r="B868" s="73"/>
    </row>
    <row r="869" ht="15.75" customHeight="1">
      <c r="A869" s="1"/>
      <c r="B869" s="73"/>
    </row>
    <row r="870" ht="15.75" customHeight="1">
      <c r="A870" s="1"/>
      <c r="B870" s="73"/>
    </row>
    <row r="871" ht="15.75" customHeight="1">
      <c r="A871" s="1"/>
      <c r="B871" s="73"/>
    </row>
    <row r="872" ht="15.75" customHeight="1">
      <c r="A872" s="1"/>
      <c r="B872" s="73"/>
    </row>
    <row r="873" ht="15.75" customHeight="1">
      <c r="A873" s="1"/>
      <c r="B873" s="73"/>
    </row>
    <row r="874" ht="15.75" customHeight="1">
      <c r="A874" s="1"/>
      <c r="B874" s="73"/>
    </row>
    <row r="875" ht="15.75" customHeight="1">
      <c r="A875" s="1"/>
      <c r="B875" s="73"/>
    </row>
    <row r="876" ht="15.75" customHeight="1">
      <c r="A876" s="1"/>
      <c r="B876" s="73"/>
    </row>
    <row r="877" ht="15.75" customHeight="1">
      <c r="A877" s="1"/>
      <c r="B877" s="73"/>
    </row>
    <row r="878" ht="15.75" customHeight="1">
      <c r="A878" s="1"/>
      <c r="B878" s="73"/>
    </row>
    <row r="879" ht="15.75" customHeight="1">
      <c r="A879" s="1"/>
      <c r="B879" s="73"/>
    </row>
    <row r="880" ht="15.75" customHeight="1">
      <c r="A880" s="1"/>
      <c r="B880" s="73"/>
    </row>
    <row r="881" ht="15.75" customHeight="1">
      <c r="A881" s="1"/>
      <c r="B881" s="73"/>
    </row>
    <row r="882" ht="15.75" customHeight="1">
      <c r="A882" s="1"/>
      <c r="B882" s="73"/>
    </row>
    <row r="883" ht="15.75" customHeight="1">
      <c r="A883" s="1"/>
      <c r="B883" s="73"/>
    </row>
    <row r="884" ht="15.75" customHeight="1">
      <c r="A884" s="1"/>
      <c r="B884" s="73"/>
    </row>
    <row r="885" ht="15.75" customHeight="1">
      <c r="A885" s="1"/>
      <c r="B885" s="73"/>
    </row>
    <row r="886" ht="15.75" customHeight="1">
      <c r="A886" s="1"/>
      <c r="B886" s="73"/>
    </row>
    <row r="887" ht="15.75" customHeight="1">
      <c r="A887" s="1"/>
      <c r="B887" s="73"/>
    </row>
    <row r="888" ht="15.75" customHeight="1">
      <c r="A888" s="1"/>
      <c r="B888" s="73"/>
    </row>
    <row r="889" ht="15.75" customHeight="1">
      <c r="A889" s="1"/>
      <c r="B889" s="73"/>
    </row>
    <row r="890" ht="15.75" customHeight="1">
      <c r="A890" s="1"/>
      <c r="B890" s="73"/>
    </row>
    <row r="891" ht="15.75" customHeight="1">
      <c r="A891" s="1"/>
      <c r="B891" s="73"/>
    </row>
    <row r="892" ht="15.75" customHeight="1">
      <c r="A892" s="1"/>
      <c r="B892" s="73"/>
    </row>
    <row r="893" ht="15.75" customHeight="1">
      <c r="A893" s="1"/>
      <c r="B893" s="73"/>
    </row>
    <row r="894" ht="15.75" customHeight="1">
      <c r="A894" s="1"/>
      <c r="B894" s="73"/>
    </row>
    <row r="895" ht="15.75" customHeight="1">
      <c r="A895" s="1"/>
      <c r="B895" s="73"/>
    </row>
    <row r="896" ht="15.75" customHeight="1">
      <c r="A896" s="1"/>
      <c r="B896" s="73"/>
    </row>
    <row r="897" ht="15.75" customHeight="1">
      <c r="A897" s="1"/>
      <c r="B897" s="73"/>
    </row>
    <row r="898" ht="15.75" customHeight="1">
      <c r="A898" s="1"/>
      <c r="B898" s="73"/>
    </row>
    <row r="899" ht="15.75" customHeight="1">
      <c r="A899" s="1"/>
      <c r="B899" s="73"/>
    </row>
    <row r="900" ht="15.75" customHeight="1">
      <c r="A900" s="1"/>
      <c r="B900" s="73"/>
    </row>
    <row r="901" ht="15.75" customHeight="1">
      <c r="A901" s="1"/>
      <c r="B901" s="73"/>
    </row>
    <row r="902" ht="15.75" customHeight="1">
      <c r="A902" s="1"/>
      <c r="B902" s="73"/>
    </row>
    <row r="903" ht="15.75" customHeight="1">
      <c r="A903" s="1"/>
      <c r="B903" s="73"/>
    </row>
    <row r="904" ht="15.75" customHeight="1">
      <c r="A904" s="1"/>
      <c r="B904" s="73"/>
    </row>
    <row r="905" ht="15.75" customHeight="1">
      <c r="A905" s="1"/>
      <c r="B905" s="73"/>
    </row>
    <row r="906" ht="15.75" customHeight="1">
      <c r="A906" s="1"/>
      <c r="B906" s="73"/>
    </row>
    <row r="907" ht="15.75" customHeight="1">
      <c r="A907" s="1"/>
      <c r="B907" s="73"/>
    </row>
    <row r="908" ht="15.75" customHeight="1">
      <c r="A908" s="1"/>
      <c r="B908" s="73"/>
    </row>
    <row r="909" ht="15.75" customHeight="1">
      <c r="A909" s="1"/>
      <c r="B909" s="73"/>
    </row>
    <row r="910" ht="15.75" customHeight="1">
      <c r="A910" s="1"/>
      <c r="B910" s="73"/>
    </row>
    <row r="911" ht="15.75" customHeight="1">
      <c r="A911" s="1"/>
      <c r="B911" s="73"/>
    </row>
    <row r="912" ht="15.75" customHeight="1">
      <c r="A912" s="1"/>
      <c r="B912" s="73"/>
    </row>
    <row r="913" ht="15.75" customHeight="1">
      <c r="A913" s="1"/>
      <c r="B913" s="73"/>
    </row>
    <row r="914" ht="15.75" customHeight="1">
      <c r="A914" s="1"/>
      <c r="B914" s="73"/>
    </row>
    <row r="915" ht="15.75" customHeight="1">
      <c r="A915" s="1"/>
      <c r="B915" s="73"/>
    </row>
    <row r="916" ht="15.75" customHeight="1">
      <c r="A916" s="1"/>
      <c r="B916" s="73"/>
    </row>
    <row r="917" ht="15.75" customHeight="1">
      <c r="A917" s="1"/>
      <c r="B917" s="73"/>
    </row>
    <row r="918" ht="15.75" customHeight="1">
      <c r="A918" s="1"/>
      <c r="B918" s="73"/>
    </row>
    <row r="919" ht="15.75" customHeight="1">
      <c r="A919" s="1"/>
      <c r="B919" s="73"/>
    </row>
    <row r="920" ht="15.75" customHeight="1">
      <c r="A920" s="1"/>
      <c r="B920" s="73"/>
    </row>
    <row r="921" ht="15.75" customHeight="1">
      <c r="A921" s="1"/>
      <c r="B921" s="73"/>
    </row>
    <row r="922" ht="15.75" customHeight="1">
      <c r="A922" s="1"/>
      <c r="B922" s="73"/>
    </row>
    <row r="923" ht="15.75" customHeight="1">
      <c r="A923" s="1"/>
      <c r="B923" s="73"/>
    </row>
    <row r="924" ht="15.75" customHeight="1">
      <c r="A924" s="1"/>
      <c r="B924" s="73"/>
    </row>
    <row r="925" ht="15.75" customHeight="1">
      <c r="A925" s="1"/>
      <c r="B925" s="73"/>
    </row>
    <row r="926" ht="15.75" customHeight="1">
      <c r="A926" s="1"/>
      <c r="B926" s="73"/>
    </row>
    <row r="927" ht="15.75" customHeight="1">
      <c r="A927" s="1"/>
      <c r="B927" s="73"/>
    </row>
    <row r="928" ht="15.75" customHeight="1">
      <c r="A928" s="1"/>
      <c r="B928" s="73"/>
    </row>
    <row r="929" ht="15.75" customHeight="1">
      <c r="A929" s="1"/>
      <c r="B929" s="73"/>
    </row>
    <row r="930" ht="15.75" customHeight="1">
      <c r="A930" s="1"/>
      <c r="B930" s="73"/>
    </row>
    <row r="931" ht="15.75" customHeight="1">
      <c r="A931" s="1"/>
      <c r="B931" s="73"/>
    </row>
    <row r="932" ht="15.75" customHeight="1">
      <c r="A932" s="1"/>
      <c r="B932" s="73"/>
    </row>
    <row r="933" ht="15.75" customHeight="1">
      <c r="A933" s="1"/>
      <c r="B933" s="73"/>
    </row>
    <row r="934" ht="15.75" customHeight="1">
      <c r="A934" s="1"/>
      <c r="B934" s="73"/>
    </row>
    <row r="935" ht="15.75" customHeight="1">
      <c r="A935" s="1"/>
      <c r="B935" s="73"/>
    </row>
    <row r="936" ht="15.75" customHeight="1">
      <c r="A936" s="1"/>
      <c r="B936" s="73"/>
    </row>
    <row r="937" ht="15.75" customHeight="1">
      <c r="A937" s="1"/>
      <c r="B937" s="73"/>
    </row>
    <row r="938" ht="15.75" customHeight="1">
      <c r="A938" s="1"/>
      <c r="B938" s="73"/>
    </row>
    <row r="939" ht="15.75" customHeight="1">
      <c r="A939" s="1"/>
      <c r="B939" s="73"/>
    </row>
    <row r="940" ht="15.75" customHeight="1">
      <c r="A940" s="1"/>
      <c r="B940" s="73"/>
    </row>
    <row r="941" ht="15.75" customHeight="1">
      <c r="A941" s="1"/>
      <c r="B941" s="73"/>
    </row>
    <row r="942" ht="15.75" customHeight="1">
      <c r="A942" s="1"/>
      <c r="B942" s="73"/>
    </row>
    <row r="943" ht="15.75" customHeight="1">
      <c r="A943" s="1"/>
      <c r="B943" s="73"/>
    </row>
    <row r="944" ht="15.75" customHeight="1">
      <c r="A944" s="1"/>
      <c r="B944" s="73"/>
    </row>
    <row r="945" ht="15.75" customHeight="1">
      <c r="A945" s="1"/>
      <c r="B945" s="73"/>
    </row>
    <row r="946" ht="15.75" customHeight="1">
      <c r="A946" s="1"/>
      <c r="B946" s="73"/>
    </row>
    <row r="947" ht="15.75" customHeight="1">
      <c r="A947" s="1"/>
      <c r="B947" s="73"/>
    </row>
    <row r="948" ht="15.75" customHeight="1">
      <c r="A948" s="1"/>
      <c r="B948" s="73"/>
    </row>
    <row r="949" ht="15.75" customHeight="1">
      <c r="A949" s="1"/>
      <c r="B949" s="73"/>
    </row>
    <row r="950" ht="15.75" customHeight="1">
      <c r="A950" s="1"/>
      <c r="B950" s="73"/>
    </row>
    <row r="951" ht="15.75" customHeight="1">
      <c r="A951" s="1"/>
      <c r="B951" s="73"/>
    </row>
    <row r="952" ht="15.75" customHeight="1">
      <c r="A952" s="1"/>
      <c r="B952" s="73"/>
    </row>
    <row r="953" ht="15.75" customHeight="1">
      <c r="A953" s="1"/>
      <c r="B953" s="73"/>
    </row>
    <row r="954" ht="15.75" customHeight="1">
      <c r="A954" s="1"/>
      <c r="B954" s="73"/>
    </row>
    <row r="955" ht="15.75" customHeight="1">
      <c r="A955" s="1"/>
      <c r="B955" s="73"/>
    </row>
    <row r="956" ht="15.75" customHeight="1">
      <c r="A956" s="1"/>
      <c r="B956" s="73"/>
    </row>
    <row r="957" ht="15.75" customHeight="1">
      <c r="A957" s="1"/>
      <c r="B957" s="73"/>
    </row>
    <row r="958" ht="15.75" customHeight="1">
      <c r="A958" s="1"/>
      <c r="B958" s="73"/>
    </row>
    <row r="959" ht="15.75" customHeight="1">
      <c r="A959" s="1"/>
      <c r="B959" s="73"/>
    </row>
    <row r="960" ht="15.75" customHeight="1">
      <c r="A960" s="1"/>
      <c r="B960" s="73"/>
    </row>
    <row r="961" ht="15.75" customHeight="1">
      <c r="A961" s="1"/>
      <c r="B961" s="73"/>
    </row>
    <row r="962" ht="15.75" customHeight="1">
      <c r="A962" s="1"/>
      <c r="B962" s="73"/>
    </row>
    <row r="963" ht="15.75" customHeight="1">
      <c r="A963" s="1"/>
      <c r="B963" s="73"/>
    </row>
    <row r="964" ht="15.75" customHeight="1">
      <c r="A964" s="1"/>
      <c r="B964" s="73"/>
    </row>
    <row r="965" ht="15.75" customHeight="1">
      <c r="A965" s="1"/>
      <c r="B965" s="73"/>
    </row>
    <row r="966" ht="15.75" customHeight="1">
      <c r="A966" s="1"/>
      <c r="B966" s="73"/>
    </row>
    <row r="967" ht="15.75" customHeight="1">
      <c r="A967" s="1"/>
      <c r="B967" s="73"/>
    </row>
    <row r="968" ht="15.75" customHeight="1">
      <c r="A968" s="1"/>
      <c r="B968" s="73"/>
    </row>
    <row r="969" ht="15.75" customHeight="1">
      <c r="A969" s="1"/>
      <c r="B969" s="73"/>
    </row>
    <row r="970" ht="15.75" customHeight="1">
      <c r="A970" s="1"/>
      <c r="B970" s="73"/>
    </row>
    <row r="971" ht="15.75" customHeight="1">
      <c r="A971" s="1"/>
      <c r="B971" s="73"/>
    </row>
    <row r="972" ht="15.75" customHeight="1">
      <c r="A972" s="1"/>
      <c r="B972" s="73"/>
    </row>
    <row r="973" ht="15.75" customHeight="1">
      <c r="A973" s="1"/>
      <c r="B973" s="73"/>
    </row>
    <row r="974" ht="15.75" customHeight="1">
      <c r="A974" s="1"/>
      <c r="B974" s="73"/>
    </row>
    <row r="975" ht="15.75" customHeight="1">
      <c r="A975" s="1"/>
      <c r="B975" s="73"/>
    </row>
    <row r="976" ht="15.75" customHeight="1">
      <c r="A976" s="1"/>
      <c r="B976" s="73"/>
    </row>
    <row r="977" ht="15.75" customHeight="1">
      <c r="A977" s="1"/>
      <c r="B977" s="73"/>
    </row>
    <row r="978" ht="15.75" customHeight="1">
      <c r="A978" s="1"/>
      <c r="B978" s="73"/>
    </row>
    <row r="979" ht="15.75" customHeight="1">
      <c r="A979" s="1"/>
      <c r="B979" s="73"/>
    </row>
    <row r="980" ht="15.75" customHeight="1">
      <c r="A980" s="1"/>
      <c r="B980" s="73"/>
    </row>
    <row r="981" ht="15.75" customHeight="1">
      <c r="A981" s="1"/>
      <c r="B981" s="73"/>
    </row>
    <row r="982" ht="15.75" customHeight="1">
      <c r="A982" s="1"/>
      <c r="B982" s="73"/>
    </row>
    <row r="983" ht="15.75" customHeight="1">
      <c r="A983" s="1"/>
      <c r="B983" s="73"/>
    </row>
    <row r="984" ht="15.75" customHeight="1">
      <c r="A984" s="1"/>
      <c r="B984" s="73"/>
    </row>
    <row r="985" ht="15.75" customHeight="1">
      <c r="A985" s="1"/>
      <c r="B985" s="73"/>
    </row>
    <row r="986" ht="15.75" customHeight="1">
      <c r="A986" s="1"/>
      <c r="B986" s="73"/>
    </row>
    <row r="987" ht="15.75" customHeight="1">
      <c r="A987" s="1"/>
      <c r="B987" s="73"/>
    </row>
    <row r="988" ht="15.75" customHeight="1">
      <c r="A988" s="1"/>
      <c r="B988" s="73"/>
    </row>
    <row r="989" ht="15.75" customHeight="1">
      <c r="A989" s="1"/>
      <c r="B989" s="73"/>
    </row>
    <row r="990" ht="15.75" customHeight="1">
      <c r="A990" s="1"/>
      <c r="B990" s="73"/>
    </row>
    <row r="991" ht="15.75" customHeight="1">
      <c r="A991" s="1"/>
      <c r="B991" s="73"/>
    </row>
    <row r="992" ht="15.75" customHeight="1">
      <c r="A992" s="1"/>
      <c r="B992" s="73"/>
    </row>
    <row r="993" ht="15.75" customHeight="1">
      <c r="A993" s="1"/>
      <c r="B993" s="73"/>
    </row>
    <row r="994" ht="15.75" customHeight="1">
      <c r="A994" s="1"/>
      <c r="B994" s="73"/>
    </row>
    <row r="995" ht="15.75" customHeight="1">
      <c r="A995" s="1"/>
      <c r="B995" s="73"/>
    </row>
    <row r="996" ht="15.75" customHeight="1">
      <c r="A996" s="1"/>
      <c r="B996" s="73"/>
    </row>
    <row r="997" ht="15.75" customHeight="1">
      <c r="A997" s="1"/>
      <c r="B997" s="73"/>
    </row>
    <row r="998" ht="15.75" customHeight="1">
      <c r="A998" s="1"/>
      <c r="B998" s="73"/>
    </row>
    <row r="999" ht="15.75" customHeight="1">
      <c r="A999" s="1"/>
      <c r="B999" s="73"/>
    </row>
    <row r="1000" ht="15.75" customHeight="1">
      <c r="A1000" s="1"/>
      <c r="B1000" s="73"/>
    </row>
  </sheetData>
  <mergeCells count="22">
    <mergeCell ref="B2:B3"/>
    <mergeCell ref="B5:N5"/>
    <mergeCell ref="C7:N7"/>
    <mergeCell ref="O7:Z7"/>
    <mergeCell ref="AA7:AL7"/>
    <mergeCell ref="AM7:AX7"/>
    <mergeCell ref="AY7:BJ7"/>
    <mergeCell ref="AA27:AL27"/>
    <mergeCell ref="AM27:AX27"/>
    <mergeCell ref="C46:N46"/>
    <mergeCell ref="O46:Z46"/>
    <mergeCell ref="AA46:AL46"/>
    <mergeCell ref="AM46:AX46"/>
    <mergeCell ref="AY46:BJ46"/>
    <mergeCell ref="C23:N23"/>
    <mergeCell ref="O23:Z23"/>
    <mergeCell ref="AA23:AL23"/>
    <mergeCell ref="AM23:AX23"/>
    <mergeCell ref="AY23:BJ23"/>
    <mergeCell ref="C27:N27"/>
    <mergeCell ref="O27:Z27"/>
    <mergeCell ref="AY27:BJ27"/>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71"/>
    <col customWidth="1" min="2" max="2" width="39.57"/>
    <col customWidth="1" min="3" max="7" width="18.71"/>
    <col customWidth="1" min="8" max="8" width="3.57"/>
    <col customWidth="1" min="9" max="12" width="11.57"/>
    <col customWidth="1" min="13" max="13" width="3.14"/>
    <col customWidth="1" min="14"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29" t="s">
        <v>262</v>
      </c>
      <c r="C2" s="131"/>
      <c r="D2" s="17"/>
      <c r="E2" s="17"/>
      <c r="F2" s="17"/>
      <c r="G2" s="17"/>
      <c r="H2" s="17"/>
      <c r="I2" s="17"/>
      <c r="J2" s="17"/>
      <c r="K2" s="17"/>
      <c r="L2" s="17"/>
      <c r="M2" s="17"/>
    </row>
    <row r="3">
      <c r="A3" s="1"/>
      <c r="B3" s="132"/>
      <c r="C3" s="134"/>
      <c r="D3" s="300"/>
      <c r="E3" s="300"/>
      <c r="F3" s="300"/>
      <c r="G3" s="300"/>
      <c r="H3" s="17"/>
      <c r="I3" s="17"/>
      <c r="J3" s="17"/>
      <c r="K3" s="17"/>
      <c r="L3" s="17"/>
      <c r="M3" s="17"/>
    </row>
    <row r="4">
      <c r="A4" s="1"/>
      <c r="B4" s="17"/>
      <c r="C4" s="17"/>
      <c r="D4" s="17"/>
      <c r="E4" s="17"/>
      <c r="F4" s="17"/>
      <c r="G4" s="17"/>
      <c r="H4" s="17"/>
      <c r="I4" s="17"/>
      <c r="J4" s="17"/>
      <c r="K4" s="17"/>
      <c r="L4" s="17"/>
      <c r="M4" s="17"/>
    </row>
    <row r="5">
      <c r="A5" s="1"/>
      <c r="B5" s="301" t="s">
        <v>260</v>
      </c>
      <c r="C5" s="22"/>
      <c r="D5" s="22"/>
      <c r="E5" s="22"/>
      <c r="F5" s="22"/>
      <c r="G5" s="23"/>
      <c r="H5" s="17"/>
      <c r="I5" s="302" t="s">
        <v>263</v>
      </c>
      <c r="J5" s="130"/>
      <c r="K5" s="130"/>
      <c r="L5" s="131"/>
      <c r="M5" s="17"/>
    </row>
    <row r="6">
      <c r="A6" s="1"/>
      <c r="B6" s="17"/>
      <c r="C6" s="17"/>
      <c r="D6" s="17"/>
      <c r="E6" s="17"/>
      <c r="F6" s="17"/>
      <c r="G6" s="17"/>
      <c r="H6" s="17"/>
      <c r="I6" s="303"/>
      <c r="L6" s="304"/>
      <c r="M6" s="17"/>
    </row>
    <row r="7">
      <c r="A7" s="1"/>
      <c r="B7" s="17"/>
      <c r="C7" s="139" t="s">
        <v>77</v>
      </c>
      <c r="D7" s="139" t="s">
        <v>78</v>
      </c>
      <c r="E7" s="139" t="s">
        <v>79</v>
      </c>
      <c r="F7" s="139" t="s">
        <v>80</v>
      </c>
      <c r="G7" s="139" t="s">
        <v>81</v>
      </c>
      <c r="H7" s="17"/>
      <c r="I7" s="303"/>
      <c r="L7" s="304"/>
      <c r="M7" s="17"/>
    </row>
    <row r="8">
      <c r="A8" s="1"/>
      <c r="B8" s="305" t="s">
        <v>264</v>
      </c>
      <c r="C8" s="241">
        <f>0.68%*'Personnel - Calculs auto'!N31</f>
        <v>281180</v>
      </c>
      <c r="D8" s="241">
        <f>0.68%*'Personnel - Calculs auto'!AA31</f>
        <v>636480</v>
      </c>
      <c r="E8" s="241">
        <f>0.68%*'Personnel - Calculs auto'!AD31</f>
        <v>1204960</v>
      </c>
      <c r="F8" s="241">
        <f>0.68%*'Personnel - Calculs auto'!AG31</f>
        <v>0</v>
      </c>
      <c r="G8" s="241">
        <f>0.68%*'Personnel - Calculs auto'!AJ31</f>
        <v>0</v>
      </c>
      <c r="H8" s="17"/>
      <c r="I8" s="303"/>
      <c r="L8" s="304"/>
      <c r="M8" s="17"/>
    </row>
    <row r="9">
      <c r="A9" s="1"/>
      <c r="B9" s="305" t="s">
        <v>265</v>
      </c>
      <c r="C9" s="241">
        <f>IF('Personnel - Calculs auto'!C6&lt;10,1%,IF('Personnel - Calculs auto'!C6&lt;20,1%,1%))*'Personnel - Calculs auto'!N31</f>
        <v>413500</v>
      </c>
      <c r="D9" s="241">
        <f>IF('Personnel - Calculs auto'!D6&lt;10,1%,IF('Personnel - Calculs auto'!D6&lt;20,1%,1%))*'Personnel - Calculs auto'!O31</f>
        <v>73333.33333</v>
      </c>
      <c r="E9" s="241">
        <f>IF('Personnel - Calculs auto'!E6&lt;10,1%,IF('Personnel - Calculs auto'!E6&lt;20,1%,1%))*'Personnel - Calculs auto'!P31</f>
        <v>73333.33333</v>
      </c>
      <c r="F9" s="241">
        <f>IF('Personnel - Calculs auto'!F6&lt;10,1%,IF('Personnel - Calculs auto'!F6&lt;20,1%,1%))*'Personnel - Calculs auto'!Q31</f>
        <v>73333.33333</v>
      </c>
      <c r="G9" s="241">
        <f>IF('Personnel - Calculs auto'!G6&lt;10,1%,IF('Personnel - Calculs auto'!G6&lt;20,1%,1%))*'Personnel - Calculs auto'!R31</f>
        <v>73333.33333</v>
      </c>
      <c r="H9" s="17"/>
      <c r="I9" s="303"/>
      <c r="L9" s="304"/>
      <c r="M9" s="17"/>
    </row>
    <row r="10">
      <c r="A10" s="1"/>
      <c r="B10" s="305" t="s">
        <v>266</v>
      </c>
      <c r="C10" s="241">
        <f>IF('Personnel - Calculs auto'!C6&lt;20,0,0.45%)*'Personnel - Calculs auto'!N31</f>
        <v>0</v>
      </c>
      <c r="D10" s="241">
        <f>IF('Personnel - Calculs auto'!D6&lt;20,0,0.45%)*'Personnel - Calculs auto'!AA31</f>
        <v>0</v>
      </c>
      <c r="E10" s="241">
        <f>IF('Personnel - Calculs auto'!E6&lt;20,0,0.45%)*'Personnel - Calculs auto'!AD31</f>
        <v>0</v>
      </c>
      <c r="F10" s="241">
        <f>IF('Personnel - Calculs auto'!F6&lt;20,0,0.45%)*'Personnel - Calculs auto'!AG31</f>
        <v>0</v>
      </c>
      <c r="G10" s="241">
        <f>IF('Personnel - Calculs auto'!G6&lt;20,0,0.45%)*'Personnel - Calculs auto'!AJ31</f>
        <v>0</v>
      </c>
      <c r="H10" s="17"/>
      <c r="I10" s="303"/>
      <c r="L10" s="304"/>
      <c r="M10" s="17"/>
    </row>
    <row r="11">
      <c r="A11" s="1"/>
      <c r="B11" s="306" t="s">
        <v>267</v>
      </c>
      <c r="C11" s="241">
        <f>IF('Comptes de résultats'!C9&lt;760000,0,0.16%*'Comptes de résultats'!C9)</f>
        <v>429129.2104</v>
      </c>
      <c r="D11" s="241">
        <f>IF('Comptes de résultats'!D9&lt;760000,0,0.16%*'Comptes de résultats'!D9)</f>
        <v>1874884.95</v>
      </c>
      <c r="E11" s="241">
        <f>IF('Comptes de résultats'!E9&lt;760000,0,0.16%*'Comptes de résultats'!E9)</f>
        <v>5398572.336</v>
      </c>
      <c r="F11" s="241">
        <f>IF('Comptes de résultats'!F9&lt;760000,0,0.16%*'Comptes de résultats'!F9)</f>
        <v>9033600</v>
      </c>
      <c r="G11" s="241">
        <f>IF('Comptes de résultats'!G9&lt;760000,0,0.16%*'Comptes de résultats'!G9)</f>
        <v>16665600</v>
      </c>
      <c r="H11" s="17"/>
      <c r="I11" s="303"/>
      <c r="L11" s="304"/>
      <c r="M11" s="17"/>
    </row>
    <row r="12">
      <c r="A12" s="1"/>
      <c r="B12" s="306" t="s">
        <v>268</v>
      </c>
      <c r="C12" s="241">
        <f>('Charges externes'!C12*27.26%/10)</f>
        <v>43434.26667</v>
      </c>
      <c r="D12" s="241">
        <f>('Charges externes'!D12*27.26%/10)</f>
        <v>51157.93333</v>
      </c>
      <c r="E12" s="241">
        <f>('Charges externes'!E12*27.26%/10)</f>
        <v>61607.6</v>
      </c>
      <c r="F12" s="241">
        <f>('Charges externes'!F12*27.26%/10)</f>
        <v>26169.6</v>
      </c>
      <c r="G12" s="241">
        <f>('Charges externes'!G12*27.26%/10)</f>
        <v>26169.6</v>
      </c>
      <c r="H12" s="17"/>
      <c r="I12" s="303"/>
      <c r="L12" s="304"/>
      <c r="M12" s="17"/>
    </row>
    <row r="13">
      <c r="A13" s="1"/>
      <c r="B13" s="305" t="s">
        <v>269</v>
      </c>
      <c r="C13" s="241">
        <f>IF('Comptes de résultats'!C9&lt;500000,0,IF('Comptes de résultats'!C9&lt;3000000,0.5%,IF('Comptes de résultats'!C9&lt;10000000,1.4%,1.5%)))*'Comptes de résultats'!C16</f>
        <v>-658238.8856</v>
      </c>
      <c r="D13" s="241">
        <f>IF('Comptes de résultats'!D9&lt;500000,0,IF('Comptes de résultats'!D9&lt;3000000,0.5%,IF('Comptes de résultats'!D9&lt;10000000,1.4%,1.5%)))*'Comptes de résultats'!D16</f>
        <v>-1272417.088</v>
      </c>
      <c r="E13" s="241">
        <f>IF('Comptes de résultats'!E9&lt;500000,0,IF('Comptes de résultats'!E9&lt;3000000,0.5%,IF('Comptes de résultats'!E9&lt;10000000,1.4%,1.5%)))*'Comptes de résultats'!E16</f>
        <v>-2764722.704</v>
      </c>
      <c r="F13" s="241">
        <f>IF('Comptes de résultats'!F9&lt;500000,0,IF('Comptes de résultats'!F9&lt;3000000,0.5%,IF('Comptes de résultats'!F9&lt;10000000,1.4%,1.5%)))*'Comptes de résultats'!F16</f>
        <v>-4278750</v>
      </c>
      <c r="G13" s="241">
        <f>IF('Comptes de résultats'!G9&lt;500000,0,IF('Comptes de résultats'!G9&lt;3000000,0.5%,IF('Comptes de résultats'!G9&lt;10000000,1.4%,1.5%)))*'Comptes de résultats'!G16</f>
        <v>-7498500</v>
      </c>
      <c r="H13" s="17"/>
      <c r="I13" s="303"/>
      <c r="L13" s="304"/>
      <c r="M13" s="17"/>
    </row>
    <row r="14">
      <c r="A14" s="1"/>
      <c r="B14" s="307" t="s">
        <v>91</v>
      </c>
      <c r="C14" s="241">
        <f t="shared" ref="C14:G14" si="1">SUM(C8:C13)</f>
        <v>509004.5914</v>
      </c>
      <c r="D14" s="241">
        <f t="shared" si="1"/>
        <v>1363439.128</v>
      </c>
      <c r="E14" s="241">
        <f t="shared" si="1"/>
        <v>3973750.565</v>
      </c>
      <c r="F14" s="241">
        <f t="shared" si="1"/>
        <v>4854352.933</v>
      </c>
      <c r="G14" s="241">
        <f t="shared" si="1"/>
        <v>9266602.933</v>
      </c>
      <c r="H14" s="17"/>
      <c r="I14" s="132"/>
      <c r="J14" s="133"/>
      <c r="K14" s="133"/>
      <c r="L14" s="134"/>
      <c r="M14" s="17"/>
    </row>
    <row r="15">
      <c r="A15" s="1"/>
      <c r="B15" s="308"/>
      <c r="C15" s="309"/>
      <c r="D15" s="309"/>
      <c r="E15" s="309"/>
      <c r="F15" s="309"/>
      <c r="G15" s="309"/>
      <c r="H15" s="17"/>
      <c r="I15" s="17"/>
      <c r="J15" s="17"/>
      <c r="K15" s="17"/>
      <c r="L15" s="17"/>
      <c r="M15" s="17"/>
    </row>
    <row r="16">
      <c r="A16" s="1"/>
      <c r="B16" s="1"/>
      <c r="C16" s="1"/>
      <c r="D16" s="1"/>
      <c r="E16" s="1"/>
      <c r="F16" s="1"/>
      <c r="G16" s="1"/>
    </row>
    <row r="17">
      <c r="A17" s="1"/>
      <c r="B17" s="310"/>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C3"/>
    <mergeCell ref="B5:G5"/>
    <mergeCell ref="I5:L14"/>
    <mergeCell ref="B17:G17"/>
  </mergeCells>
  <printOptions/>
  <pageMargins bottom="0.75" footer="0.0" header="0.0" left="0.7" right="0.7" top="0.75"/>
  <pageSetup paperSize="9" orientation="portrait"/>
  <drawing r:id="rId1"/>
</worksheet>
</file>