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SVN\pms_api_live\public\uploads\files\drr\"/>
    </mc:Choice>
  </mc:AlternateContent>
  <bookViews>
    <workbookView xWindow="0" yWindow="0" windowWidth="20490" windowHeight="7635" tabRatio="480" firstSheet="1" activeTab="2"/>
  </bookViews>
  <sheets>
    <sheet name="DataSys" sheetId="1" state="hidden" r:id="rId1"/>
    <sheet name="MACRO" sheetId="3" r:id="rId2"/>
    <sheet name="DSR" sheetId="4" r:id="rId3"/>
    <sheet name="MGR" sheetId="7" r:id="rId4"/>
    <sheet name="STAT" sheetId="6" r:id="rId5"/>
    <sheet name="FB COVER" sheetId="8" r:id="rId6"/>
    <sheet name="Add Report" sheetId="9" r:id="rId7"/>
  </sheets>
  <definedNames>
    <definedName name="_xlnm.Print_Area" localSheetId="6">'Add Report'!$A$1:$G$30</definedName>
    <definedName name="_xlnm.Print_Area" localSheetId="2">DSR!$A$1:$L$58</definedName>
    <definedName name="_xlnm.Print_Area" localSheetId="5">'FB COVER'!$A$1:$G$29</definedName>
    <definedName name="_xlnm.Print_Area" localSheetId="1">MACRO!$A$1:$N$243</definedName>
    <definedName name="_xlnm.Print_Area" localSheetId="4">STAT!$A$1:$H$51</definedName>
  </definedNames>
  <calcPr calcId="152511"/>
</workbook>
</file>

<file path=xl/calcChain.xml><?xml version="1.0" encoding="utf-8"?>
<calcChain xmlns="http://schemas.openxmlformats.org/spreadsheetml/2006/main">
  <c r="F38" i="4" l="1"/>
  <c r="D38" i="4"/>
  <c r="E38" i="4"/>
  <c r="C38" i="4"/>
  <c r="F30" i="4"/>
  <c r="E30" i="4"/>
  <c r="D30" i="4"/>
  <c r="C30" i="4"/>
  <c r="F22" i="4"/>
  <c r="E22" i="4"/>
  <c r="D22" i="4"/>
  <c r="C22" i="4"/>
  <c r="G46" i="6" l="1"/>
  <c r="G45" i="6"/>
  <c r="G44" i="6"/>
  <c r="G43" i="6"/>
  <c r="G42" i="6"/>
  <c r="G41" i="6"/>
  <c r="G40" i="6"/>
  <c r="G39" i="6"/>
  <c r="G36" i="6"/>
  <c r="G35" i="6"/>
  <c r="G34" i="6"/>
  <c r="G33" i="6"/>
  <c r="G32" i="6"/>
  <c r="G31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50" i="4"/>
  <c r="G49" i="6" l="1"/>
  <c r="G48" i="6"/>
  <c r="G47" i="6"/>
  <c r="G38" i="6"/>
  <c r="G37" i="6"/>
  <c r="K34" i="4"/>
  <c r="D39" i="4"/>
  <c r="E39" i="4"/>
  <c r="F39" i="4"/>
  <c r="C39" i="4"/>
  <c r="F165" i="3"/>
  <c r="D165" i="3"/>
  <c r="C165" i="3"/>
  <c r="D52" i="4"/>
  <c r="E52" i="4"/>
  <c r="C52" i="4"/>
  <c r="D40" i="4"/>
  <c r="E40" i="4"/>
  <c r="C40" i="4"/>
  <c r="D31" i="4"/>
  <c r="E31" i="4"/>
  <c r="F31" i="4"/>
  <c r="C31" i="4"/>
  <c r="D24" i="4"/>
  <c r="E24" i="4"/>
  <c r="C24" i="4"/>
  <c r="K9" i="4"/>
  <c r="F37" i="6"/>
  <c r="F38" i="6"/>
  <c r="D53" i="4"/>
  <c r="E53" i="4"/>
  <c r="F53" i="4"/>
  <c r="F47" i="6"/>
  <c r="F48" i="6"/>
  <c r="F49" i="6"/>
  <c r="J219" i="3"/>
  <c r="J217" i="3"/>
  <c r="J215" i="3"/>
  <c r="J211" i="3"/>
  <c r="L219" i="3"/>
  <c r="L217" i="3"/>
  <c r="L215" i="3"/>
  <c r="L211" i="3"/>
  <c r="G219" i="3"/>
  <c r="G217" i="3"/>
  <c r="G215" i="3"/>
  <c r="G211" i="3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 l="1"/>
  <c r="E50" i="6"/>
  <c r="E12" i="9"/>
  <c r="F37" i="4" l="1"/>
  <c r="D59" i="3" l="1"/>
  <c r="E59" i="3"/>
  <c r="F59" i="3"/>
  <c r="C59" i="3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F14" i="4"/>
  <c r="H151" i="3" l="1"/>
  <c r="I151" i="3"/>
  <c r="J151" i="3"/>
  <c r="K151" i="3"/>
  <c r="L151" i="3"/>
  <c r="M151" i="3"/>
  <c r="N151" i="3"/>
  <c r="G151" i="3"/>
  <c r="F150" i="3"/>
  <c r="E150" i="3"/>
  <c r="D150" i="3"/>
  <c r="C150" i="3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D19" i="4"/>
  <c r="E19" i="4"/>
  <c r="C19" i="4"/>
  <c r="D20" i="4"/>
  <c r="E20" i="4"/>
  <c r="C20" i="4"/>
  <c r="C6" i="3" l="1"/>
  <c r="F42" i="6" s="1"/>
  <c r="F27" i="8" l="1"/>
  <c r="F41" i="6"/>
  <c r="F24" i="8"/>
  <c r="F13" i="8"/>
  <c r="F10" i="8"/>
  <c r="F17" i="8"/>
  <c r="F16" i="8"/>
  <c r="F23" i="8"/>
  <c r="F46" i="6"/>
  <c r="F9" i="8"/>
  <c r="F44" i="6"/>
  <c r="F45" i="6"/>
  <c r="F43" i="6"/>
  <c r="F39" i="6"/>
  <c r="F40" i="6"/>
  <c r="F35" i="6"/>
  <c r="F36" i="6"/>
  <c r="F33" i="6"/>
  <c r="F34" i="6"/>
  <c r="F31" i="6"/>
  <c r="F32" i="6"/>
  <c r="F25" i="6"/>
  <c r="F26" i="6"/>
  <c r="F23" i="6"/>
  <c r="F24" i="6"/>
  <c r="F21" i="6"/>
  <c r="F22" i="6"/>
  <c r="F19" i="6"/>
  <c r="F20" i="6"/>
  <c r="F17" i="6"/>
  <c r="F18" i="6"/>
  <c r="F15" i="6"/>
  <c r="F16" i="6"/>
  <c r="F13" i="6"/>
  <c r="F14" i="6"/>
  <c r="F11" i="6"/>
  <c r="F12" i="6"/>
  <c r="F10" i="6"/>
  <c r="F8" i="6"/>
  <c r="F9" i="6"/>
  <c r="F51" i="4"/>
  <c r="F52" i="4"/>
  <c r="F20" i="4"/>
  <c r="F21" i="4"/>
  <c r="K15" i="4"/>
  <c r="F59" i="4"/>
  <c r="F48" i="4"/>
  <c r="F40" i="4"/>
  <c r="F28" i="4"/>
  <c r="F13" i="4"/>
  <c r="K12" i="4"/>
  <c r="F24" i="4"/>
  <c r="K33" i="4"/>
  <c r="K14" i="4"/>
  <c r="K17" i="4"/>
  <c r="K11" i="4"/>
  <c r="F49" i="4"/>
  <c r="F33" i="4"/>
  <c r="F19" i="4"/>
  <c r="F10" i="4"/>
  <c r="K8" i="4"/>
  <c r="K35" i="4"/>
  <c r="F29" i="4"/>
  <c r="F11" i="4"/>
  <c r="K16" i="4"/>
  <c r="F36" i="4"/>
  <c r="F12" i="4"/>
  <c r="K36" i="4"/>
  <c r="F58" i="4"/>
  <c r="F25" i="4"/>
  <c r="F27" i="6" l="1"/>
  <c r="G50" i="6"/>
  <c r="G27" i="6"/>
  <c r="C25" i="6"/>
  <c r="D25" i="6"/>
  <c r="C26" i="6"/>
  <c r="D26" i="6"/>
  <c r="D24" i="6"/>
  <c r="C24" i="6"/>
  <c r="D28" i="4"/>
  <c r="E28" i="4"/>
  <c r="C28" i="4"/>
  <c r="I47" i="4"/>
  <c r="J29" i="4" l="1"/>
  <c r="C41" i="7" s="1"/>
  <c r="I29" i="4" l="1"/>
  <c r="C39" i="7" s="1"/>
  <c r="D36" i="3"/>
  <c r="J41" i="4" s="1"/>
  <c r="E36" i="3"/>
  <c r="F36" i="3"/>
  <c r="K41" i="4" s="1"/>
  <c r="C36" i="3"/>
  <c r="I41" i="4" s="1"/>
  <c r="D33" i="3"/>
  <c r="J40" i="4" s="1"/>
  <c r="E33" i="3"/>
  <c r="F33" i="3"/>
  <c r="K40" i="4" s="1"/>
  <c r="C33" i="3"/>
  <c r="I40" i="4" s="1"/>
  <c r="D26" i="3"/>
  <c r="J42" i="4" s="1"/>
  <c r="E26" i="3"/>
  <c r="F26" i="3"/>
  <c r="K42" i="4" s="1"/>
  <c r="C26" i="3"/>
  <c r="I42" i="4" s="1"/>
  <c r="B26" i="9"/>
  <c r="B27" i="9"/>
  <c r="B24" i="9"/>
  <c r="B25" i="9"/>
  <c r="B23" i="9"/>
  <c r="C24" i="8"/>
  <c r="D24" i="8"/>
  <c r="E24" i="8"/>
  <c r="C25" i="8"/>
  <c r="D25" i="8"/>
  <c r="E25" i="8"/>
  <c r="F25" i="8"/>
  <c r="C26" i="8"/>
  <c r="D26" i="8"/>
  <c r="E26" i="8"/>
  <c r="F26" i="8"/>
  <c r="C27" i="8"/>
  <c r="D27" i="8"/>
  <c r="E27" i="8"/>
  <c r="D23" i="8"/>
  <c r="E23" i="8"/>
  <c r="C17" i="8"/>
  <c r="D17" i="8"/>
  <c r="E17" i="8"/>
  <c r="C18" i="8"/>
  <c r="D18" i="8"/>
  <c r="E18" i="8"/>
  <c r="F18" i="8"/>
  <c r="C19" i="8"/>
  <c r="D19" i="8"/>
  <c r="E19" i="8"/>
  <c r="F19" i="8"/>
  <c r="C20" i="8"/>
  <c r="D20" i="8"/>
  <c r="E20" i="8"/>
  <c r="F20" i="8"/>
  <c r="D16" i="8"/>
  <c r="E16" i="8"/>
  <c r="C23" i="8"/>
  <c r="C16" i="8"/>
  <c r="C10" i="8"/>
  <c r="D10" i="8"/>
  <c r="E10" i="8"/>
  <c r="C11" i="8"/>
  <c r="D11" i="8"/>
  <c r="E11" i="8"/>
  <c r="F11" i="8"/>
  <c r="C12" i="8"/>
  <c r="D12" i="8"/>
  <c r="E12" i="8"/>
  <c r="F12" i="8"/>
  <c r="C13" i="8"/>
  <c r="D13" i="8"/>
  <c r="E13" i="8"/>
  <c r="D9" i="8"/>
  <c r="E9" i="8"/>
  <c r="C9" i="8"/>
  <c r="D243" i="3"/>
  <c r="E243" i="3"/>
  <c r="F243" i="3"/>
  <c r="C243" i="3"/>
  <c r="D236" i="3"/>
  <c r="E236" i="3"/>
  <c r="F236" i="3"/>
  <c r="C236" i="3"/>
  <c r="D229" i="3"/>
  <c r="E229" i="3"/>
  <c r="F229" i="3"/>
  <c r="C229" i="3"/>
  <c r="J6" i="4"/>
  <c r="G5" i="6" s="1"/>
  <c r="C47" i="6"/>
  <c r="D47" i="6"/>
  <c r="C48" i="6"/>
  <c r="D48" i="6"/>
  <c r="C49" i="6"/>
  <c r="D49" i="6"/>
  <c r="D31" i="6"/>
  <c r="C31" i="6"/>
  <c r="D8" i="6"/>
  <c r="C8" i="6"/>
  <c r="B47" i="6"/>
  <c r="B48" i="6"/>
  <c r="B49" i="6"/>
  <c r="B31" i="6"/>
  <c r="B8" i="6"/>
  <c r="C53" i="4"/>
  <c r="D41" i="4"/>
  <c r="E41" i="4"/>
  <c r="F41" i="4"/>
  <c r="C41" i="4"/>
  <c r="D33" i="4"/>
  <c r="E33" i="4"/>
  <c r="D25" i="4"/>
  <c r="E25" i="4"/>
  <c r="C33" i="4"/>
  <c r="C25" i="4"/>
  <c r="C10" i="4"/>
  <c r="C13" i="9" s="1"/>
  <c r="D31" i="3"/>
  <c r="E31" i="3"/>
  <c r="F31" i="3"/>
  <c r="C31" i="3"/>
  <c r="I36" i="4"/>
  <c r="J36" i="4"/>
  <c r="E49" i="4"/>
  <c r="E26" i="9" s="1"/>
  <c r="D49" i="4"/>
  <c r="D26" i="9" s="1"/>
  <c r="C49" i="4"/>
  <c r="C26" i="9" s="1"/>
  <c r="C48" i="4"/>
  <c r="C25" i="9" s="1"/>
  <c r="C47" i="4"/>
  <c r="C24" i="9" s="1"/>
  <c r="C46" i="4"/>
  <c r="C23" i="9" s="1"/>
  <c r="C14" i="4"/>
  <c r="C174" i="3"/>
  <c r="E17" i="7"/>
  <c r="E11" i="7"/>
  <c r="D58" i="4"/>
  <c r="C59" i="4"/>
  <c r="D59" i="4"/>
  <c r="C58" i="4"/>
  <c r="E16" i="7"/>
  <c r="J16" i="4"/>
  <c r="D16" i="7" s="1"/>
  <c r="I16" i="4"/>
  <c r="C16" i="7" s="1"/>
  <c r="C164" i="3"/>
  <c r="I13" i="4" s="1"/>
  <c r="C13" i="7" s="1"/>
  <c r="D164" i="3"/>
  <c r="J13" i="4" s="1"/>
  <c r="D13" i="7" s="1"/>
  <c r="E164" i="3"/>
  <c r="F164" i="3"/>
  <c r="K13" i="4" s="1"/>
  <c r="J34" i="4"/>
  <c r="I34" i="4"/>
  <c r="J33" i="4"/>
  <c r="I33" i="4"/>
  <c r="J35" i="4"/>
  <c r="I35" i="4"/>
  <c r="D37" i="4"/>
  <c r="E37" i="4"/>
  <c r="C37" i="4"/>
  <c r="D36" i="4"/>
  <c r="E36" i="4"/>
  <c r="C36" i="4"/>
  <c r="D32" i="4"/>
  <c r="E32" i="4"/>
  <c r="F32" i="4"/>
  <c r="C32" i="4"/>
  <c r="D29" i="4"/>
  <c r="E29" i="4"/>
  <c r="C29" i="4"/>
  <c r="D23" i="4"/>
  <c r="E23" i="4"/>
  <c r="F23" i="4"/>
  <c r="C23" i="4"/>
  <c r="D21" i="4"/>
  <c r="E21" i="4"/>
  <c r="C21" i="4"/>
  <c r="D48" i="4"/>
  <c r="D25" i="9" s="1"/>
  <c r="E48" i="4"/>
  <c r="E25" i="9" s="1"/>
  <c r="D174" i="3"/>
  <c r="F170" i="3"/>
  <c r="E170" i="3"/>
  <c r="D170" i="3"/>
  <c r="C170" i="3"/>
  <c r="K219" i="3"/>
  <c r="I219" i="3"/>
  <c r="H219" i="3"/>
  <c r="K217" i="3"/>
  <c r="I217" i="3"/>
  <c r="H217" i="3"/>
  <c r="K215" i="3"/>
  <c r="I215" i="3"/>
  <c r="H215" i="3"/>
  <c r="K211" i="3"/>
  <c r="I211" i="3"/>
  <c r="H211" i="3"/>
  <c r="D211" i="3"/>
  <c r="E211" i="3"/>
  <c r="F211" i="3"/>
  <c r="C211" i="3"/>
  <c r="F145" i="3"/>
  <c r="E145" i="3"/>
  <c r="D145" i="3"/>
  <c r="C145" i="3"/>
  <c r="F139" i="3"/>
  <c r="F47" i="4" s="1"/>
  <c r="E139" i="3"/>
  <c r="E47" i="4" s="1"/>
  <c r="E24" i="9" s="1"/>
  <c r="D139" i="3"/>
  <c r="D47" i="4" s="1"/>
  <c r="D24" i="9" s="1"/>
  <c r="C139" i="3"/>
  <c r="F132" i="3"/>
  <c r="F46" i="4" s="1"/>
  <c r="E132" i="3"/>
  <c r="E46" i="4" s="1"/>
  <c r="E23" i="9" s="1"/>
  <c r="D132" i="3"/>
  <c r="D46" i="4" s="1"/>
  <c r="D23" i="9" s="1"/>
  <c r="C132" i="3"/>
  <c r="F127" i="3"/>
  <c r="E127" i="3"/>
  <c r="D127" i="3"/>
  <c r="C127" i="3"/>
  <c r="F109" i="3"/>
  <c r="E109" i="3"/>
  <c r="D109" i="3"/>
  <c r="C109" i="3"/>
  <c r="F99" i="3"/>
  <c r="E99" i="3"/>
  <c r="D99" i="3"/>
  <c r="C99" i="3"/>
  <c r="F88" i="3"/>
  <c r="E88" i="3"/>
  <c r="D88" i="3"/>
  <c r="C88" i="3"/>
  <c r="D56" i="3"/>
  <c r="E56" i="3"/>
  <c r="F56" i="3"/>
  <c r="C56" i="3"/>
  <c r="D61" i="3"/>
  <c r="E61" i="3"/>
  <c r="F61" i="3"/>
  <c r="C61" i="3"/>
  <c r="C51" i="4"/>
  <c r="D51" i="4"/>
  <c r="E51" i="4"/>
  <c r="C50" i="4"/>
  <c r="C27" i="9" s="1"/>
  <c r="D50" i="4"/>
  <c r="D27" i="9" s="1"/>
  <c r="E50" i="4"/>
  <c r="E27" i="9" s="1"/>
  <c r="D14" i="4"/>
  <c r="E14" i="4"/>
  <c r="D13" i="4"/>
  <c r="E13" i="4"/>
  <c r="C13" i="4"/>
  <c r="C12" i="4"/>
  <c r="D12" i="4"/>
  <c r="E12" i="4"/>
  <c r="D11" i="4"/>
  <c r="E11" i="4"/>
  <c r="C11" i="4"/>
  <c r="D10" i="4"/>
  <c r="D13" i="9" s="1"/>
  <c r="E10" i="4"/>
  <c r="E13" i="9" s="1"/>
  <c r="J8" i="4"/>
  <c r="D8" i="7" s="1"/>
  <c r="J17" i="4"/>
  <c r="D17" i="7" s="1"/>
  <c r="E15" i="7"/>
  <c r="J15" i="4"/>
  <c r="D15" i="7" s="1"/>
  <c r="E14" i="7"/>
  <c r="J14" i="4"/>
  <c r="D14" i="7" s="1"/>
  <c r="J11" i="4"/>
  <c r="D11" i="7" s="1"/>
  <c r="E9" i="7"/>
  <c r="J9" i="4"/>
  <c r="D9" i="7" s="1"/>
  <c r="I8" i="4"/>
  <c r="I22" i="4" s="1"/>
  <c r="C22" i="7" s="1"/>
  <c r="I25" i="4"/>
  <c r="C35" i="7" s="1"/>
  <c r="I26" i="4"/>
  <c r="C36" i="7" s="1"/>
  <c r="I27" i="4"/>
  <c r="C37" i="7" s="1"/>
  <c r="J28" i="4"/>
  <c r="C40" i="7" s="1"/>
  <c r="I28" i="4"/>
  <c r="C38" i="7" s="1"/>
  <c r="I30" i="4"/>
  <c r="I17" i="4"/>
  <c r="C17" i="7" s="1"/>
  <c r="I11" i="4"/>
  <c r="C11" i="7" s="1"/>
  <c r="J5" i="4"/>
  <c r="G4" i="6" s="1"/>
  <c r="I15" i="4"/>
  <c r="C15" i="7" s="1"/>
  <c r="I14" i="4"/>
  <c r="C14" i="7" s="1"/>
  <c r="I9" i="4"/>
  <c r="D219" i="3"/>
  <c r="E219" i="3"/>
  <c r="F219" i="3"/>
  <c r="C219" i="3"/>
  <c r="D217" i="3"/>
  <c r="E217" i="3"/>
  <c r="F217" i="3"/>
  <c r="C217" i="3"/>
  <c r="D215" i="3"/>
  <c r="E215" i="3"/>
  <c r="F215" i="3"/>
  <c r="C215" i="3"/>
  <c r="F169" i="3"/>
  <c r="F173" i="3" s="1"/>
  <c r="D169" i="3"/>
  <c r="E169" i="3"/>
  <c r="C169" i="3"/>
  <c r="D168" i="3"/>
  <c r="E168" i="3"/>
  <c r="F168" i="3"/>
  <c r="C168" i="3"/>
  <c r="C51" i="3"/>
  <c r="D78" i="3"/>
  <c r="E78" i="3"/>
  <c r="F78" i="3"/>
  <c r="C78" i="3"/>
  <c r="D51" i="3"/>
  <c r="E51" i="3"/>
  <c r="F51" i="3"/>
  <c r="D39" i="3"/>
  <c r="J39" i="4" s="1"/>
  <c r="E39" i="3"/>
  <c r="F39" i="3"/>
  <c r="K39" i="4" s="1"/>
  <c r="C39" i="3"/>
  <c r="I39" i="4" s="1"/>
  <c r="D158" i="3"/>
  <c r="D9" i="9" s="1"/>
  <c r="E9" i="9"/>
  <c r="F158" i="3"/>
  <c r="C158" i="3"/>
  <c r="C9" i="9" s="1"/>
  <c r="D5" i="7" l="1"/>
  <c r="D4" i="7"/>
  <c r="D50" i="6"/>
  <c r="C50" i="6"/>
  <c r="D27" i="6"/>
  <c r="C27" i="6"/>
  <c r="E13" i="7"/>
  <c r="F174" i="3"/>
  <c r="D173" i="3"/>
  <c r="D11" i="9"/>
  <c r="E173" i="3"/>
  <c r="E174" i="3" s="1"/>
  <c r="E11" i="9"/>
  <c r="C173" i="3"/>
  <c r="C11" i="9"/>
  <c r="C28" i="9"/>
  <c r="C21" i="8"/>
  <c r="E21" i="8"/>
  <c r="C28" i="8"/>
  <c r="C16" i="9" s="1"/>
  <c r="E28" i="9"/>
  <c r="D21" i="8"/>
  <c r="F14" i="8"/>
  <c r="F28" i="8"/>
  <c r="F16" i="9" s="1"/>
  <c r="E28" i="8"/>
  <c r="E16" i="9" s="1"/>
  <c r="F26" i="9"/>
  <c r="D14" i="8"/>
  <c r="C10" i="9"/>
  <c r="D28" i="8"/>
  <c r="D16" i="9" s="1"/>
  <c r="D28" i="9"/>
  <c r="E14" i="8"/>
  <c r="F21" i="8"/>
  <c r="F5" i="9"/>
  <c r="C54" i="4"/>
  <c r="C29" i="9" s="1"/>
  <c r="E10" i="9"/>
  <c r="F4" i="9"/>
  <c r="E5" i="8"/>
  <c r="E4" i="8"/>
  <c r="D10" i="9"/>
  <c r="F24" i="9"/>
  <c r="F27" i="9"/>
  <c r="F25" i="9"/>
  <c r="F23" i="9"/>
  <c r="F13" i="9"/>
  <c r="F9" i="9"/>
  <c r="C14" i="8"/>
  <c r="F15" i="4"/>
  <c r="C42" i="4"/>
  <c r="C34" i="4"/>
  <c r="E15" i="4"/>
  <c r="E14" i="9" s="1"/>
  <c r="D26" i="4"/>
  <c r="E26" i="4"/>
  <c r="E18" i="9" s="1"/>
  <c r="J12" i="4"/>
  <c r="D12" i="7" s="1"/>
  <c r="C8" i="7"/>
  <c r="C15" i="4"/>
  <c r="I12" i="4"/>
  <c r="F34" i="4"/>
  <c r="E28" i="7" s="1"/>
  <c r="F42" i="4"/>
  <c r="E29" i="7" s="1"/>
  <c r="D34" i="4"/>
  <c r="D42" i="4"/>
  <c r="D29" i="7" s="1"/>
  <c r="E42" i="4"/>
  <c r="E34" i="4"/>
  <c r="J10" i="4"/>
  <c r="D10" i="7" s="1"/>
  <c r="I10" i="4"/>
  <c r="C10" i="7" s="1"/>
  <c r="J22" i="4"/>
  <c r="J21" i="4" s="1"/>
  <c r="D21" i="7" s="1"/>
  <c r="D15" i="4"/>
  <c r="F54" i="4"/>
  <c r="E30" i="7" s="1"/>
  <c r="E54" i="4"/>
  <c r="E29" i="9" s="1"/>
  <c r="D54" i="4"/>
  <c r="F26" i="4"/>
  <c r="E27" i="7" s="1"/>
  <c r="C42" i="7"/>
  <c r="K10" i="4"/>
  <c r="K18" i="4" s="1"/>
  <c r="C26" i="4"/>
  <c r="I21" i="4"/>
  <c r="C21" i="7" s="1"/>
  <c r="E8" i="7"/>
  <c r="C9" i="7"/>
  <c r="K20" i="4" l="1"/>
  <c r="K19" i="4" s="1"/>
  <c r="E19" i="7" s="1"/>
  <c r="E26" i="7"/>
  <c r="E31" i="7" s="1"/>
  <c r="K22" i="4"/>
  <c r="E22" i="7" s="1"/>
  <c r="C26" i="7"/>
  <c r="C14" i="9"/>
  <c r="D26" i="7"/>
  <c r="D14" i="9"/>
  <c r="D29" i="9"/>
  <c r="F29" i="9" s="1"/>
  <c r="D30" i="7"/>
  <c r="E20" i="9"/>
  <c r="D20" i="9"/>
  <c r="E19" i="9"/>
  <c r="D19" i="9"/>
  <c r="D28" i="7"/>
  <c r="D18" i="9"/>
  <c r="F18" i="9" s="1"/>
  <c r="D27" i="7"/>
  <c r="F28" i="9"/>
  <c r="C30" i="7"/>
  <c r="F10" i="9"/>
  <c r="C28" i="7"/>
  <c r="C19" i="9"/>
  <c r="C29" i="7"/>
  <c r="C20" i="9"/>
  <c r="C27" i="7"/>
  <c r="C18" i="9"/>
  <c r="E18" i="7"/>
  <c r="J20" i="4"/>
  <c r="J19" i="4" s="1"/>
  <c r="D19" i="7" s="1"/>
  <c r="E12" i="7"/>
  <c r="D43" i="4"/>
  <c r="E43" i="4"/>
  <c r="C12" i="7"/>
  <c r="I20" i="4"/>
  <c r="C12" i="9" s="1"/>
  <c r="I18" i="4"/>
  <c r="F43" i="4"/>
  <c r="F55" i="4" s="1"/>
  <c r="F60" i="4" s="1"/>
  <c r="J18" i="4"/>
  <c r="D22" i="7"/>
  <c r="E10" i="7"/>
  <c r="C43" i="4"/>
  <c r="E20" i="7" l="1"/>
  <c r="K21" i="4"/>
  <c r="E21" i="7" s="1"/>
  <c r="F20" i="9"/>
  <c r="F19" i="9"/>
  <c r="D31" i="7"/>
  <c r="C31" i="7"/>
  <c r="D20" i="7"/>
  <c r="D12" i="9"/>
  <c r="E55" i="4"/>
  <c r="E21" i="9"/>
  <c r="E17" i="9" s="1"/>
  <c r="C55" i="4"/>
  <c r="C21" i="9"/>
  <c r="C17" i="9" s="1"/>
  <c r="D18" i="7"/>
  <c r="F11" i="9"/>
  <c r="C18" i="7"/>
  <c r="D55" i="4"/>
  <c r="D21" i="9"/>
  <c r="D17" i="9" s="1"/>
  <c r="I19" i="4"/>
  <c r="C19" i="7" s="1"/>
  <c r="C20" i="7"/>
  <c r="E19" i="3"/>
  <c r="E40" i="3" s="1"/>
  <c r="D19" i="3"/>
  <c r="J38" i="4" s="1"/>
  <c r="J43" i="4" s="1"/>
  <c r="C19" i="3"/>
  <c r="F50" i="6" s="1"/>
  <c r="F19" i="3"/>
  <c r="K38" i="4" s="1"/>
  <c r="E58" i="4" l="1"/>
  <c r="E59" i="4" s="1"/>
  <c r="C40" i="3"/>
  <c r="F40" i="3"/>
  <c r="K43" i="4"/>
  <c r="D60" i="4"/>
  <c r="C60" i="4"/>
  <c r="F21" i="9"/>
  <c r="F17" i="9" s="1"/>
  <c r="I38" i="4"/>
  <c r="D40" i="3"/>
  <c r="E60" i="4" l="1"/>
  <c r="F12" i="9"/>
  <c r="I43" i="4"/>
  <c r="I46" i="4" s="1"/>
  <c r="I48" i="4" s="1"/>
  <c r="F14" i="9"/>
</calcChain>
</file>

<file path=xl/sharedStrings.xml><?xml version="1.0" encoding="utf-8"?>
<sst xmlns="http://schemas.openxmlformats.org/spreadsheetml/2006/main" count="1519" uniqueCount="510">
  <si>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</si>
  <si>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</si>
  <si>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</si>
  <si>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</si>
  <si>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</si>
  <si>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</si>
  <si>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</si>
  <si>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</si>
  <si>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</si>
  <si>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</si>
  <si>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</si>
  <si>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</si>
  <si>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</si>
  <si>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</si>
  <si>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</si>
  <si>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</si>
  <si>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</si>
  <si>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</si>
  <si>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</si>
  <si>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</si>
  <si>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</si>
  <si>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</si>
  <si>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</si>
  <si>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</si>
  <si>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</si>
  <si>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</si>
  <si>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</si>
  <si>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</si>
  <si>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</si>
  <si>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</si>
  <si>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</si>
  <si>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</si>
  <si>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</si>
  <si>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</si>
  <si>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</si>
  <si>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</si>
  <si>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</si>
  <si>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</si>
  <si>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</si>
  <si>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</si>
  <si>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</si>
  <si>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</si>
  <si>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</si>
  <si>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</si>
  <si>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</si>
  <si>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</si>
  <si>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</si>
  <si>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</si>
  <si>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</si>
  <si>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</si>
  <si>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</si>
  <si>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</si>
  <si>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</si>
  <si>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</si>
  <si>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</si>
  <si>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</si>
  <si>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</si>
  <si>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</si>
  <si>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</si>
  <si>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</si>
  <si>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</si>
  <si>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</si>
  <si>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</si>
  <si>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FOOD &amp; BEVERAGE SALES</t>
  </si>
  <si>
    <t>FOOD SALES</t>
  </si>
  <si>
    <t>Breakfast</t>
  </si>
  <si>
    <t>Restaurant</t>
  </si>
  <si>
    <t>Room Service</t>
  </si>
  <si>
    <t>Banquet</t>
  </si>
  <si>
    <t>Lounge</t>
  </si>
  <si>
    <t xml:space="preserve">  TOTAL NETT FOOD SALES </t>
  </si>
  <si>
    <t>BEVERAGE SALES</t>
  </si>
  <si>
    <t xml:space="preserve">  TOTAL NETT BEVERAGE SALES </t>
  </si>
  <si>
    <t>OTHER FB SALES</t>
  </si>
  <si>
    <t xml:space="preserve">  TOTAL NETT OTHER FB SALES </t>
  </si>
  <si>
    <t>TOTAL FOOD &amp; BEVERAGE SALES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</si>
  <si>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</si>
  <si>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</si>
  <si>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</si>
  <si>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</si>
  <si>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</si>
  <si>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</si>
  <si>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</si>
  <si>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</si>
  <si>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</si>
  <si>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</si>
  <si>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</si>
  <si>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</si>
  <si>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</si>
  <si>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</si>
  <si>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</si>
  <si>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</si>
  <si>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</si>
  <si>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</si>
  <si>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</si>
  <si>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</si>
  <si>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</si>
  <si>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</si>
  <si>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</si>
  <si>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</si>
  <si>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</si>
  <si>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</si>
  <si>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</si>
  <si>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</si>
  <si>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</si>
  <si>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</si>
  <si>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</si>
  <si>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</si>
  <si>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</si>
  <si>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</si>
  <si>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</si>
  <si>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</si>
  <si>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</si>
  <si>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</si>
  <si>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</si>
  <si>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</si>
  <si>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</si>
  <si>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</si>
  <si>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</si>
  <si>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</si>
  <si>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</si>
  <si>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</si>
  <si>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</si>
  <si>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</si>
  <si>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</si>
  <si>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</si>
  <si>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</si>
  <si>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</si>
  <si>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</si>
  <si>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</si>
  <si>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</si>
  <si>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</si>
  <si>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</si>
  <si>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</si>
  <si>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</si>
  <si>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</si>
  <si>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</si>
  <si>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</si>
  <si>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</si>
  <si>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</si>
  <si>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</si>
  <si>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</si>
  <si>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</si>
  <si>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</si>
  <si>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</si>
  <si>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</si>
  <si>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</si>
  <si>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</si>
  <si>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</si>
  <si>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</si>
  <si>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</si>
  <si>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</si>
  <si>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</si>
  <si>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</si>
  <si>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</si>
  <si>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</si>
  <si>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</si>
  <si>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</si>
  <si>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</si>
  <si>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</si>
  <si>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</si>
  <si>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</si>
  <si>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</si>
  <si>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</si>
  <si>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</si>
  <si>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</si>
  <si>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</si>
  <si>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</si>
  <si>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</si>
  <si>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</si>
  <si>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</si>
  <si>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</si>
  <si>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</si>
  <si>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 xml:space="preserve">Spa &amp; Massage </t>
  </si>
  <si>
    <t>FO-Misc-T</t>
  </si>
  <si>
    <t>FO-Misc</t>
  </si>
  <si>
    <t>TOTAL OTHER (Non Tax&amp;Service)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</si>
  <si>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</si>
  <si>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</si>
  <si>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</si>
  <si>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</si>
  <si>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</si>
  <si>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</si>
  <si>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</si>
  <si>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</si>
  <si>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</si>
  <si>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</si>
  <si>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</si>
  <si>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</si>
  <si>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</si>
  <si>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</si>
  <si>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</si>
  <si>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</si>
  <si>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</si>
  <si>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</si>
  <si>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</si>
  <si>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</si>
  <si>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</si>
  <si>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</si>
  <si>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</si>
  <si>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</si>
  <si>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</si>
  <si>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</si>
  <si>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</si>
  <si>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</si>
  <si>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</si>
  <si>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</si>
  <si>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</si>
  <si>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</si>
  <si>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</si>
  <si>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</si>
  <si>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</si>
  <si>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</si>
  <si>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</si>
  <si>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</si>
  <si>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</si>
  <si>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</si>
  <si>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</si>
  <si>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</si>
  <si>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</si>
  <si>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</si>
  <si>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</si>
  <si>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</si>
  <si>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</si>
  <si>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</si>
  <si>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</si>
  <si>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</si>
  <si>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</si>
  <si>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</si>
  <si>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</si>
  <si>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</si>
  <si>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</si>
  <si>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</si>
  <si>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</si>
  <si>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</si>
  <si>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</si>
  <si>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</si>
  <si>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</si>
  <si>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</si>
  <si>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</si>
  <si>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</si>
  <si>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</si>
  <si>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</si>
  <si>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</si>
  <si>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</si>
  <si>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</si>
  <si>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</si>
  <si>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</si>
  <si>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</si>
  <si>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</si>
  <si>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</si>
  <si>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</si>
  <si>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</si>
  <si>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</si>
  <si>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</si>
  <si>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</si>
  <si>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</si>
  <si>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</si>
  <si>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</si>
  <si>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</si>
  <si>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</si>
  <si>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</si>
  <si>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</si>
  <si>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</si>
  <si>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</si>
  <si>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</si>
  <si>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</si>
  <si>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</si>
  <si>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</si>
  <si>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</si>
  <si>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</si>
  <si>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</si>
  <si>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</si>
  <si>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</si>
  <si>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</si>
  <si>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</si>
  <si>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</si>
  <si>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</si>
  <si>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</si>
  <si>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</si>
  <si>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</si>
  <si>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</si>
  <si>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</si>
  <si>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</si>
  <si>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</si>
  <si>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</si>
  <si>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</si>
  <si>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</si>
  <si>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</si>
  <si>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</si>
  <si>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</si>
  <si>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</si>
  <si>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</si>
  <si>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</si>
  <si>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</si>
  <si>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</si>
  <si>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</si>
  <si>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</si>
  <si>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</si>
  <si>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</si>
  <si>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</si>
  <si>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</si>
  <si>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</si>
  <si>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</si>
  <si>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</si>
  <si>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</si>
  <si>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</si>
  <si>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</si>
  <si>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</si>
  <si>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</si>
  <si>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</si>
  <si>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</si>
  <si>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</si>
  <si>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</si>
  <si>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</si>
  <si>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</si>
  <si>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</si>
  <si>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</si>
  <si>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</si>
  <si>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</si>
  <si>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</si>
  <si>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</si>
  <si>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</si>
  <si>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</si>
  <si>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</si>
  <si>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</si>
  <si>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</si>
  <si>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</si>
  <si>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</si>
  <si>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</si>
  <si>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</si>
  <si>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</si>
  <si>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</si>
  <si>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</si>
  <si>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</si>
  <si>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</si>
  <si>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</si>
  <si>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</si>
  <si>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</si>
  <si>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</si>
  <si>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</si>
  <si>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</si>
  <si>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</si>
  <si>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</si>
  <si>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</si>
  <si>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</si>
  <si>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</si>
  <si>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</si>
  <si>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</si>
  <si>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</si>
  <si>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</si>
  <si>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</si>
  <si>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</si>
  <si>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</si>
  <si>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</si>
  <si>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PY-BCA-CC</t>
  </si>
  <si>
    <t>BCA  Card</t>
  </si>
  <si>
    <t>PY-CIMB-CC</t>
  </si>
  <si>
    <t>PY-Ultra Voucher</t>
  </si>
  <si>
    <t>Ultra Voucher</t>
  </si>
  <si>
    <t>PY-BCA-C</t>
  </si>
  <si>
    <t>PY-Ponta</t>
  </si>
  <si>
    <t>PY-Shopee</t>
  </si>
  <si>
    <t>Misc (Non Tax &amp; Serv)</t>
  </si>
  <si>
    <t>FO-04003</t>
  </si>
  <si>
    <t>Welcome Drink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</si>
  <si>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</si>
  <si>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</si>
  <si>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</si>
  <si>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</si>
  <si>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</si>
  <si>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</si>
  <si>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</si>
  <si>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</si>
  <si>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</si>
  <si>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</si>
  <si>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</si>
  <si>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</si>
  <si>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</si>
  <si>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</si>
  <si>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</si>
  <si>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</si>
  <si>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</si>
  <si>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</si>
  <si>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</si>
  <si>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</si>
  <si>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</si>
  <si>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</si>
  <si>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</si>
  <si>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</si>
  <si>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</si>
  <si>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</si>
  <si>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</si>
  <si>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</si>
  <si>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</si>
  <si>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</si>
  <si>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</si>
  <si>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</si>
  <si>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</si>
  <si>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</si>
  <si>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</si>
  <si>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</si>
  <si>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</si>
  <si>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</si>
  <si>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</si>
  <si>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</si>
  <si>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</si>
  <si>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</si>
  <si>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</si>
  <si>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</si>
  <si>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</si>
  <si>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</si>
  <si>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</si>
  <si>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</si>
  <si>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</si>
  <si>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</si>
  <si>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</si>
  <si>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</si>
  <si>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</si>
  <si>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</si>
  <si>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</si>
  <si>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</si>
  <si>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</si>
  <si>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</si>
  <si>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</si>
  <si>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</si>
  <si>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</si>
  <si>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</si>
  <si>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</si>
  <si>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</si>
  <si>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</si>
  <si>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</si>
  <si>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</si>
  <si>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</si>
  <si>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</si>
  <si>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</si>
  <si>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</si>
  <si>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</si>
  <si>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</si>
  <si>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</si>
  <si>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</si>
  <si>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</si>
  <si>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</si>
  <si>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Add Breakfast</t>
  </si>
  <si>
    <t>FO-01007</t>
  </si>
  <si>
    <t>FO-01008</t>
  </si>
  <si>
    <t>FO-01009</t>
  </si>
  <si>
    <t>Bev Lunch Restaurant</t>
  </si>
  <si>
    <t>Bev Dinner Restaurant</t>
  </si>
  <si>
    <t>Opening 31-08-2023</t>
  </si>
  <si>
    <t>FO-Misc-NTS</t>
  </si>
  <si>
    <t>SG-WHD</t>
  </si>
  <si>
    <t>Wholesale Dynamic</t>
  </si>
  <si>
    <t>SG-GC</t>
  </si>
  <si>
    <t>Gift Certificate</t>
  </si>
  <si>
    <t>SG-GCO</t>
  </si>
  <si>
    <t>Group Corporate</t>
  </si>
  <si>
    <t>SG-GGO</t>
  </si>
  <si>
    <t>Group Government</t>
  </si>
  <si>
    <t>SG-GOT</t>
  </si>
  <si>
    <t>Group Others</t>
  </si>
  <si>
    <t>SG-GWL</t>
  </si>
  <si>
    <t xml:space="preserve">Group Wholesale </t>
  </si>
  <si>
    <t>FO-09001</t>
  </si>
  <si>
    <t>Minibar</t>
  </si>
  <si>
    <t>Minibar ARTICLE</t>
  </si>
  <si>
    <t>Rebate Minibar</t>
  </si>
  <si>
    <t>Discount Minibar</t>
  </si>
  <si>
    <t>FO-09997</t>
  </si>
  <si>
    <t>FO-09999</t>
  </si>
  <si>
    <t>TOTAL Minibar</t>
  </si>
  <si>
    <t>FB-cf01</t>
  </si>
  <si>
    <t>FB-cf03</t>
  </si>
  <si>
    <t>FB-cf11</t>
  </si>
  <si>
    <t>FB-cb01</t>
  </si>
  <si>
    <t>FB-cb03</t>
  </si>
  <si>
    <t>FB-cb11</t>
  </si>
  <si>
    <t>FB-cv01</t>
  </si>
  <si>
    <t>FB-cv03</t>
  </si>
  <si>
    <t>FB-cv11</t>
  </si>
  <si>
    <t xml:space="preserve">Drugstore </t>
  </si>
  <si>
    <t>TOTAL OTHER (Tax/ Service Only)</t>
  </si>
  <si>
    <t>FO-Misc-S</t>
  </si>
  <si>
    <t>bdpayrm</t>
  </si>
  <si>
    <t>bdavbrm</t>
  </si>
  <si>
    <t>bdarrnet</t>
  </si>
  <si>
    <t>YTD BUDGET</t>
  </si>
  <si>
    <t>ytd.bd</t>
  </si>
  <si>
    <t>YTD-BUDGET</t>
  </si>
  <si>
    <t>mtd.bd</t>
  </si>
  <si>
    <t>mtd.bd2</t>
  </si>
  <si>
    <t>ytd.bd2</t>
  </si>
  <si>
    <t>PY-BRI-DB</t>
  </si>
  <si>
    <t>PY-AMEX</t>
  </si>
  <si>
    <t>PY-JCB</t>
  </si>
  <si>
    <t>American Express</t>
  </si>
  <si>
    <t>JCB Card</t>
  </si>
  <si>
    <t>BRI Debit</t>
  </si>
  <si>
    <t>PY-BRI-CC</t>
  </si>
  <si>
    <t>BRI Credit Card</t>
  </si>
  <si>
    <t>FO-RC</t>
  </si>
  <si>
    <t>FB-cb04</t>
  </si>
  <si>
    <t>FB-cf04</t>
  </si>
  <si>
    <t>FB-cv04</t>
  </si>
  <si>
    <t>Cordela Hotel Yogyakarta - Good Place Best Value</t>
  </si>
  <si>
    <t>FB-cv00</t>
  </si>
  <si>
    <t>FB-cb00</t>
  </si>
  <si>
    <t>FB-cf00</t>
  </si>
  <si>
    <t>Last Update 03 Sept 24</t>
  </si>
  <si>
    <t>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</si>
</sst>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p&quot;#,##0"/>
    <numFmt numFmtId="167" formatCode="_(* #,##0.00_);_(* \(#,##0.00\);_(* \-_);_(@_)"/>
    <numFmt numFmtId="168" formatCode="_(* #,##0_);_(* \(#,##0\);_(* \-_);_(@_)"/>
    <numFmt numFmtId="169" formatCode="_(* #,##0.00_);_(* \(#,##0.00\);_(* \-??_);_(@_)"/>
  </numFmts>
  <fonts count="77" x14ac:knownFonts="1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  <font>
      <i/>
      <sz val="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indexed="64"/>
      </patternFill>
    </fill>
  </fills>
  <borders count="19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</borders>
  <cellStyleXfs count="303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8" fillId="3" borderId="174" applyNumberFormat="0" applyAlignment="0" applyProtection="0"/>
    <xf numFmtId="0" fontId="48" fillId="3" borderId="174" applyNumberFormat="0" applyAlignment="0" applyProtection="0"/>
    <xf numFmtId="0" fontId="49" fillId="3" borderId="174" applyNumberFormat="0" applyAlignment="0" applyProtection="0"/>
    <xf numFmtId="0" fontId="49" fillId="3" borderId="174" applyNumberFormat="0" applyAlignment="0" applyProtection="0"/>
    <xf numFmtId="0" fontId="48" fillId="3" borderId="174" applyNumberFormat="0" applyAlignment="0" applyProtection="0"/>
    <xf numFmtId="0" fontId="48" fillId="3" borderId="174" applyNumberFormat="0" applyAlignment="0" applyProtection="0"/>
    <xf numFmtId="0" fontId="50" fillId="41" borderId="175" applyNumberFormat="0" applyAlignment="0" applyProtection="0"/>
    <xf numFmtId="0" fontId="50" fillId="41" borderId="175" applyNumberFormat="0" applyAlignment="0" applyProtection="0"/>
    <xf numFmtId="0" fontId="51" fillId="41" borderId="175" applyNumberFormat="0" applyAlignment="0" applyProtection="0"/>
    <xf numFmtId="0" fontId="51" fillId="41" borderId="175" applyNumberFormat="0" applyAlignment="0" applyProtection="0"/>
    <xf numFmtId="0" fontId="50" fillId="41" borderId="175" applyNumberFormat="0" applyAlignment="0" applyProtection="0"/>
    <xf numFmtId="0" fontId="50" fillId="41" borderId="175" applyNumberFormat="0" applyAlignment="0" applyProtection="0"/>
    <xf numFmtId="169" fontId="5" fillId="0" borderId="0" applyFill="0" applyBorder="0" applyAlignment="0" applyProtection="0"/>
    <xf numFmtId="168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6" fillId="0" borderId="176" applyNumberFormat="0" applyFill="0" applyAlignment="0" applyProtection="0"/>
    <xf numFmtId="0" fontId="56" fillId="0" borderId="176" applyNumberFormat="0" applyFill="0" applyAlignment="0" applyProtection="0"/>
    <xf numFmtId="0" fontId="57" fillId="0" borderId="176" applyNumberFormat="0" applyFill="0" applyAlignment="0" applyProtection="0"/>
    <xf numFmtId="0" fontId="57" fillId="0" borderId="176" applyNumberFormat="0" applyFill="0" applyAlignment="0" applyProtection="0"/>
    <xf numFmtId="0" fontId="56" fillId="0" borderId="176" applyNumberFormat="0" applyFill="0" applyAlignment="0" applyProtection="0"/>
    <xf numFmtId="0" fontId="56" fillId="0" borderId="176" applyNumberFormat="0" applyFill="0" applyAlignment="0" applyProtection="0"/>
    <xf numFmtId="0" fontId="58" fillId="0" borderId="177" applyNumberFormat="0" applyFill="0" applyAlignment="0" applyProtection="0"/>
    <xf numFmtId="0" fontId="58" fillId="0" borderId="177" applyNumberFormat="0" applyFill="0" applyAlignment="0" applyProtection="0"/>
    <xf numFmtId="0" fontId="59" fillId="0" borderId="177" applyNumberFormat="0" applyFill="0" applyAlignment="0" applyProtection="0"/>
    <xf numFmtId="0" fontId="59" fillId="0" borderId="177" applyNumberFormat="0" applyFill="0" applyAlignment="0" applyProtection="0"/>
    <xf numFmtId="0" fontId="58" fillId="0" borderId="177" applyNumberFormat="0" applyFill="0" applyAlignment="0" applyProtection="0"/>
    <xf numFmtId="0" fontId="58" fillId="0" borderId="177" applyNumberFormat="0" applyFill="0" applyAlignment="0" applyProtection="0"/>
    <xf numFmtId="0" fontId="60" fillId="0" borderId="178" applyNumberFormat="0" applyFill="0" applyAlignment="0" applyProtection="0"/>
    <xf numFmtId="0" fontId="60" fillId="0" borderId="178" applyNumberFormat="0" applyFill="0" applyAlignment="0" applyProtection="0"/>
    <xf numFmtId="0" fontId="61" fillId="0" borderId="178" applyNumberFormat="0" applyFill="0" applyAlignment="0" applyProtection="0"/>
    <xf numFmtId="0" fontId="61" fillId="0" borderId="178" applyNumberFormat="0" applyFill="0" applyAlignment="0" applyProtection="0"/>
    <xf numFmtId="0" fontId="60" fillId="0" borderId="178" applyNumberFormat="0" applyFill="0" applyAlignment="0" applyProtection="0"/>
    <xf numFmtId="0" fontId="60" fillId="0" borderId="17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28" borderId="174" applyNumberFormat="0" applyAlignment="0" applyProtection="0"/>
    <xf numFmtId="0" fontId="62" fillId="28" borderId="174" applyNumberFormat="0" applyAlignment="0" applyProtection="0"/>
    <xf numFmtId="0" fontId="63" fillId="28" borderId="174" applyNumberFormat="0" applyAlignment="0" applyProtection="0"/>
    <xf numFmtId="0" fontId="63" fillId="28" borderId="174" applyNumberFormat="0" applyAlignment="0" applyProtection="0"/>
    <xf numFmtId="0" fontId="62" fillId="28" borderId="174" applyNumberFormat="0" applyAlignment="0" applyProtection="0"/>
    <xf numFmtId="0" fontId="62" fillId="28" borderId="174" applyNumberFormat="0" applyAlignment="0" applyProtection="0"/>
    <xf numFmtId="0" fontId="64" fillId="0" borderId="179" applyNumberFormat="0" applyFill="0" applyAlignment="0" applyProtection="0"/>
    <xf numFmtId="0" fontId="64" fillId="0" borderId="179" applyNumberFormat="0" applyFill="0" applyAlignment="0" applyProtection="0"/>
    <xf numFmtId="0" fontId="65" fillId="0" borderId="179" applyNumberFormat="0" applyFill="0" applyAlignment="0" applyProtection="0"/>
    <xf numFmtId="0" fontId="65" fillId="0" borderId="179" applyNumberFormat="0" applyFill="0" applyAlignment="0" applyProtection="0"/>
    <xf numFmtId="0" fontId="64" fillId="0" borderId="179" applyNumberFormat="0" applyFill="0" applyAlignment="0" applyProtection="0"/>
    <xf numFmtId="0" fontId="64" fillId="0" borderId="179" applyNumberFormat="0" applyFill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43" fillId="0" borderId="0"/>
    <xf numFmtId="0" fontId="43" fillId="0" borderId="0"/>
    <xf numFmtId="0" fontId="42" fillId="0" borderId="0"/>
    <xf numFmtId="0" fontId="5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5" fillId="43" borderId="180" applyNumberFormat="0" applyAlignment="0" applyProtection="0"/>
    <xf numFmtId="0" fontId="68" fillId="3" borderId="181" applyNumberFormat="0" applyAlignment="0" applyProtection="0"/>
    <xf numFmtId="0" fontId="68" fillId="3" borderId="181" applyNumberFormat="0" applyAlignment="0" applyProtection="0"/>
    <xf numFmtId="0" fontId="69" fillId="3" borderId="181" applyNumberFormat="0" applyAlignment="0" applyProtection="0"/>
    <xf numFmtId="0" fontId="69" fillId="3" borderId="181" applyNumberFormat="0" applyAlignment="0" applyProtection="0"/>
    <xf numFmtId="0" fontId="68" fillId="3" borderId="181" applyNumberFormat="0" applyAlignment="0" applyProtection="0"/>
    <xf numFmtId="0" fontId="68" fillId="3" borderId="181" applyNumberFormat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182" applyNumberFormat="0" applyFill="0" applyAlignment="0" applyProtection="0"/>
    <xf numFmtId="0" fontId="72" fillId="0" borderId="182" applyNumberFormat="0" applyFill="0" applyAlignment="0" applyProtection="0"/>
    <xf numFmtId="0" fontId="73" fillId="0" borderId="182" applyNumberFormat="0" applyFill="0" applyAlignment="0" applyProtection="0"/>
    <xf numFmtId="0" fontId="73" fillId="0" borderId="182" applyNumberFormat="0" applyFill="0" applyAlignment="0" applyProtection="0"/>
    <xf numFmtId="0" fontId="72" fillId="0" borderId="182" applyNumberFormat="0" applyFill="0" applyAlignment="0" applyProtection="0"/>
    <xf numFmtId="0" fontId="72" fillId="0" borderId="182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56">
    <xf numFmtId="0" fontId="0" fillId="0" borderId="0" xfId="0"/>
    <xf numFmtId="166" fontId="14" fillId="5" borderId="98" xfId="0" applyNumberFormat="1" applyFont="1" applyFill="1" applyBorder="1" applyAlignment="1">
      <alignment horizontal="center" vertical="center"/>
    </xf>
    <xf numFmtId="166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8" fontId="8" fillId="6" borderId="4" xfId="0" applyNumberFormat="1" applyFont="1" applyFill="1" applyBorder="1"/>
    <xf numFmtId="168" fontId="6" fillId="7" borderId="5" xfId="0" applyNumberFormat="1" applyFont="1" applyFill="1" applyBorder="1" applyAlignment="1">
      <alignment horizontal="right"/>
    </xf>
    <xf numFmtId="168" fontId="6" fillId="7" borderId="6" xfId="0" applyNumberFormat="1" applyFont="1" applyFill="1" applyBorder="1"/>
    <xf numFmtId="168" fontId="6" fillId="7" borderId="7" xfId="0" applyNumberFormat="1" applyFont="1" applyFill="1" applyBorder="1"/>
    <xf numFmtId="0" fontId="15" fillId="8" borderId="0" xfId="0" applyFont="1" applyFill="1"/>
    <xf numFmtId="168" fontId="15" fillId="2" borderId="8" xfId="3" applyNumberFormat="1" applyFont="1" applyFill="1" applyBorder="1" applyAlignment="1">
      <alignment vertical="center"/>
    </xf>
    <xf numFmtId="3" fontId="16" fillId="6" borderId="0" xfId="3" applyNumberFormat="1" applyFont="1" applyFill="1" applyAlignment="1">
      <alignment vertical="center"/>
    </xf>
    <xf numFmtId="3" fontId="17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6" fillId="3" borderId="11" xfId="0" applyNumberFormat="1" applyFont="1" applyFill="1" applyBorder="1" applyAlignment="1">
      <alignment horizontal="center"/>
    </xf>
    <xf numFmtId="168" fontId="18" fillId="0" borderId="12" xfId="0" applyNumberFormat="1" applyFont="1" applyBorder="1"/>
    <xf numFmtId="168" fontId="18" fillId="2" borderId="2" xfId="0" applyNumberFormat="1" applyFont="1" applyFill="1" applyBorder="1"/>
    <xf numFmtId="168" fontId="18" fillId="2" borderId="13" xfId="0" applyNumberFormat="1" applyFont="1" applyFill="1" applyBorder="1"/>
    <xf numFmtId="168" fontId="18" fillId="0" borderId="14" xfId="0" applyNumberFormat="1" applyFont="1" applyBorder="1"/>
    <xf numFmtId="168" fontId="18" fillId="2" borderId="3" xfId="0" applyNumberFormat="1" applyFont="1" applyFill="1" applyBorder="1"/>
    <xf numFmtId="168" fontId="18" fillId="2" borderId="15" xfId="0" applyNumberFormat="1" applyFont="1" applyFill="1" applyBorder="1"/>
    <xf numFmtId="168" fontId="18" fillId="0" borderId="16" xfId="0" applyNumberFormat="1" applyFont="1" applyBorder="1"/>
    <xf numFmtId="168" fontId="19" fillId="0" borderId="16" xfId="0" applyNumberFormat="1" applyFont="1" applyBorder="1"/>
    <xf numFmtId="168" fontId="18" fillId="2" borderId="17" xfId="0" applyNumberFormat="1" applyFont="1" applyFill="1" applyBorder="1"/>
    <xf numFmtId="168" fontId="17" fillId="7" borderId="5" xfId="0" applyNumberFormat="1" applyFont="1" applyFill="1" applyBorder="1" applyAlignment="1">
      <alignment horizontal="right"/>
    </xf>
    <xf numFmtId="168" fontId="17" fillId="7" borderId="6" xfId="0" applyNumberFormat="1" applyFont="1" applyFill="1" applyBorder="1"/>
    <xf numFmtId="168" fontId="16" fillId="2" borderId="5" xfId="0" applyNumberFormat="1" applyFont="1" applyFill="1" applyBorder="1"/>
    <xf numFmtId="168" fontId="18" fillId="2" borderId="18" xfId="0" applyNumberFormat="1" applyFont="1" applyFill="1" applyBorder="1"/>
    <xf numFmtId="168" fontId="18" fillId="0" borderId="19" xfId="0" applyNumberFormat="1" applyFont="1" applyBorder="1"/>
    <xf numFmtId="168" fontId="18" fillId="2" borderId="20" xfId="0" applyNumberFormat="1" applyFont="1" applyFill="1" applyBorder="1"/>
    <xf numFmtId="168" fontId="16" fillId="0" borderId="5" xfId="0" applyNumberFormat="1" applyFont="1" applyBorder="1"/>
    <xf numFmtId="168" fontId="8" fillId="2" borderId="21" xfId="0" applyNumberFormat="1" applyFont="1" applyFill="1" applyBorder="1"/>
    <xf numFmtId="168" fontId="12" fillId="2" borderId="22" xfId="3" applyNumberFormat="1" applyFont="1" applyFill="1" applyBorder="1" applyAlignment="1">
      <alignment horizontal="right"/>
    </xf>
    <xf numFmtId="168" fontId="8" fillId="2" borderId="23" xfId="0" applyNumberFormat="1" applyFont="1" applyFill="1" applyBorder="1"/>
    <xf numFmtId="168" fontId="12" fillId="2" borderId="3" xfId="3" applyNumberFormat="1" applyFont="1" applyFill="1" applyBorder="1" applyAlignment="1">
      <alignment horizontal="right"/>
    </xf>
    <xf numFmtId="168" fontId="12" fillId="2" borderId="15" xfId="3" applyNumberFormat="1" applyFont="1" applyFill="1" applyBorder="1" applyAlignment="1">
      <alignment horizontal="right"/>
    </xf>
    <xf numFmtId="168" fontId="8" fillId="2" borderId="24" xfId="0" applyNumberFormat="1" applyFont="1" applyFill="1" applyBorder="1"/>
    <xf numFmtId="168" fontId="12" fillId="2" borderId="20" xfId="3" applyNumberFormat="1" applyFont="1" applyFill="1" applyBorder="1" applyAlignment="1">
      <alignment horizontal="right"/>
    </xf>
    <xf numFmtId="168" fontId="12" fillId="2" borderId="25" xfId="3" applyNumberFormat="1" applyFont="1" applyFill="1" applyBorder="1" applyAlignment="1">
      <alignment horizontal="right"/>
    </xf>
    <xf numFmtId="168" fontId="8" fillId="2" borderId="20" xfId="0" applyNumberFormat="1" applyFont="1" applyFill="1" applyBorder="1" applyAlignment="1">
      <alignment horizontal="right"/>
    </xf>
    <xf numFmtId="168" fontId="8" fillId="2" borderId="25" xfId="0" applyNumberFormat="1" applyFont="1" applyFill="1" applyBorder="1" applyAlignment="1">
      <alignment horizontal="right"/>
    </xf>
    <xf numFmtId="168" fontId="8" fillId="2" borderId="26" xfId="0" applyNumberFormat="1" applyFont="1" applyFill="1" applyBorder="1"/>
    <xf numFmtId="168" fontId="8" fillId="2" borderId="27" xfId="0" applyNumberFormat="1" applyFont="1" applyFill="1" applyBorder="1" applyAlignment="1">
      <alignment horizontal="right"/>
    </xf>
    <xf numFmtId="168" fontId="8" fillId="2" borderId="28" xfId="0" applyNumberFormat="1" applyFont="1" applyFill="1" applyBorder="1" applyAlignment="1">
      <alignment horizontal="right"/>
    </xf>
    <xf numFmtId="168" fontId="8" fillId="2" borderId="29" xfId="0" applyNumberFormat="1" applyFont="1" applyFill="1" applyBorder="1"/>
    <xf numFmtId="168" fontId="8" fillId="2" borderId="30" xfId="0" applyNumberFormat="1" applyFont="1" applyFill="1" applyBorder="1" applyAlignment="1">
      <alignment horizontal="right"/>
    </xf>
    <xf numFmtId="168" fontId="8" fillId="2" borderId="31" xfId="0" applyNumberFormat="1" applyFont="1" applyFill="1" applyBorder="1" applyAlignment="1">
      <alignment horizontal="right"/>
    </xf>
    <xf numFmtId="168" fontId="8" fillId="2" borderId="32" xfId="0" applyNumberFormat="1" applyFont="1" applyFill="1" applyBorder="1"/>
    <xf numFmtId="168" fontId="8" fillId="2" borderId="33" xfId="0" applyNumberFormat="1" applyFont="1" applyFill="1" applyBorder="1" applyAlignment="1">
      <alignment horizontal="right"/>
    </xf>
    <xf numFmtId="168" fontId="8" fillId="2" borderId="34" xfId="0" applyNumberFormat="1" applyFont="1" applyFill="1" applyBorder="1" applyAlignment="1">
      <alignment horizontal="right"/>
    </xf>
    <xf numFmtId="168" fontId="8" fillId="2" borderId="35" xfId="0" applyNumberFormat="1" applyFont="1" applyFill="1" applyBorder="1"/>
    <xf numFmtId="168" fontId="8" fillId="2" borderId="36" xfId="0" applyNumberFormat="1" applyFont="1" applyFill="1" applyBorder="1" applyAlignment="1">
      <alignment horizontal="right"/>
    </xf>
    <xf numFmtId="168" fontId="8" fillId="2" borderId="37" xfId="0" applyNumberFormat="1" applyFont="1" applyFill="1" applyBorder="1" applyAlignment="1">
      <alignment horizontal="right"/>
    </xf>
    <xf numFmtId="168" fontId="6" fillId="3" borderId="38" xfId="0" applyNumberFormat="1" applyFont="1" applyFill="1" applyBorder="1" applyAlignment="1">
      <alignment horizontal="center"/>
    </xf>
    <xf numFmtId="168" fontId="6" fillId="3" borderId="6" xfId="0" applyNumberFormat="1" applyFont="1" applyFill="1" applyBorder="1" applyAlignment="1">
      <alignment horizontal="center"/>
    </xf>
    <xf numFmtId="168" fontId="6" fillId="3" borderId="39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right"/>
    </xf>
    <xf numFmtId="168" fontId="8" fillId="2" borderId="40" xfId="0" applyNumberFormat="1" applyFont="1" applyFill="1" applyBorder="1"/>
    <xf numFmtId="168" fontId="0" fillId="2" borderId="0" xfId="0" applyNumberFormat="1" applyFill="1"/>
    <xf numFmtId="168" fontId="8" fillId="2" borderId="41" xfId="0" applyNumberFormat="1" applyFont="1" applyFill="1" applyBorder="1"/>
    <xf numFmtId="168" fontId="5" fillId="2" borderId="3" xfId="1" applyNumberFormat="1" applyFont="1" applyFill="1" applyBorder="1" applyAlignment="1">
      <alignment horizontal="right"/>
    </xf>
    <xf numFmtId="168" fontId="5" fillId="2" borderId="42" xfId="1" applyNumberFormat="1" applyFont="1" applyFill="1" applyBorder="1" applyAlignment="1">
      <alignment horizontal="right"/>
    </xf>
    <xf numFmtId="168" fontId="0" fillId="0" borderId="43" xfId="0" applyNumberFormat="1" applyBorder="1"/>
    <xf numFmtId="168" fontId="5" fillId="0" borderId="17" xfId="1" applyNumberFormat="1" applyFont="1" applyBorder="1" applyAlignment="1">
      <alignment horizontal="right"/>
    </xf>
    <xf numFmtId="168" fontId="5" fillId="3" borderId="44" xfId="1" applyNumberFormat="1" applyFont="1" applyFill="1" applyBorder="1" applyAlignment="1">
      <alignment horizontal="right"/>
    </xf>
    <xf numFmtId="168" fontId="8" fillId="6" borderId="45" xfId="0" applyNumberFormat="1" applyFont="1" applyFill="1" applyBorder="1"/>
    <xf numFmtId="168" fontId="8" fillId="6" borderId="3" xfId="0" applyNumberFormat="1" applyFont="1" applyFill="1" applyBorder="1"/>
    <xf numFmtId="168" fontId="8" fillId="6" borderId="15" xfId="0" applyNumberFormat="1" applyFont="1" applyFill="1" applyBorder="1"/>
    <xf numFmtId="168" fontId="6" fillId="7" borderId="46" xfId="0" applyNumberFormat="1" applyFont="1" applyFill="1" applyBorder="1" applyAlignment="1">
      <alignment horizontal="right"/>
    </xf>
    <xf numFmtId="168" fontId="6" fillId="7" borderId="47" xfId="0" applyNumberFormat="1" applyFont="1" applyFill="1" applyBorder="1"/>
    <xf numFmtId="168" fontId="8" fillId="2" borderId="48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8" fontId="12" fillId="2" borderId="49" xfId="3" applyNumberFormat="1" applyFont="1" applyFill="1" applyBorder="1" applyAlignment="1">
      <alignment horizontal="right"/>
    </xf>
    <xf numFmtId="168" fontId="8" fillId="2" borderId="50" xfId="0" applyNumberFormat="1" applyFont="1" applyFill="1" applyBorder="1"/>
    <xf numFmtId="168" fontId="8" fillId="2" borderId="51" xfId="0" applyNumberFormat="1" applyFont="1" applyFill="1" applyBorder="1"/>
    <xf numFmtId="168" fontId="6" fillId="7" borderId="52" xfId="0" applyNumberFormat="1" applyFont="1" applyFill="1" applyBorder="1"/>
    <xf numFmtId="168" fontId="18" fillId="2" borderId="25" xfId="0" applyNumberFormat="1" applyFont="1" applyFill="1" applyBorder="1"/>
    <xf numFmtId="168" fontId="17" fillId="7" borderId="7" xfId="0" applyNumberFormat="1" applyFont="1" applyFill="1" applyBorder="1"/>
    <xf numFmtId="168" fontId="17" fillId="7" borderId="53" xfId="0" applyNumberFormat="1" applyFont="1" applyFill="1" applyBorder="1" applyAlignment="1">
      <alignment horizontal="right"/>
    </xf>
    <xf numFmtId="168" fontId="17" fillId="7" borderId="54" xfId="0" applyNumberFormat="1" applyFont="1" applyFill="1" applyBorder="1"/>
    <xf numFmtId="168" fontId="17" fillId="7" borderId="55" xfId="0" applyNumberFormat="1" applyFont="1" applyFill="1" applyBorder="1"/>
    <xf numFmtId="3" fontId="21" fillId="9" borderId="56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8" xfId="0" applyNumberFormat="1" applyFont="1" applyFill="1" applyBorder="1" applyAlignment="1">
      <alignment vertical="center"/>
    </xf>
    <xf numFmtId="0" fontId="23" fillId="8" borderId="48" xfId="0" applyFont="1" applyFill="1" applyBorder="1" applyAlignment="1">
      <alignment vertical="center"/>
    </xf>
    <xf numFmtId="0" fontId="22" fillId="10" borderId="57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8" xfId="0" applyNumberFormat="1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3" fontId="22" fillId="8" borderId="60" xfId="0" applyNumberFormat="1" applyFont="1" applyFill="1" applyBorder="1" applyAlignment="1">
      <alignment vertical="center"/>
    </xf>
    <xf numFmtId="3" fontId="22" fillId="8" borderId="61" xfId="0" applyNumberFormat="1" applyFont="1" applyFill="1" applyBorder="1" applyAlignment="1">
      <alignment vertical="center"/>
    </xf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12" borderId="99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61" xfId="0" applyNumberFormat="1" applyFont="1" applyFill="1" applyBorder="1" applyAlignment="1">
      <alignment vertical="center"/>
    </xf>
    <xf numFmtId="3" fontId="22" fillId="10" borderId="63" xfId="0" applyNumberFormat="1" applyFont="1" applyFill="1" applyBorder="1" applyAlignment="1">
      <alignment vertical="center"/>
    </xf>
    <xf numFmtId="3" fontId="22" fillId="10" borderId="48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10" borderId="58" xfId="0" applyNumberFormat="1" applyFont="1" applyFill="1" applyBorder="1" applyAlignment="1">
      <alignment vertical="center"/>
    </xf>
    <xf numFmtId="3" fontId="22" fillId="10" borderId="64" xfId="0" applyNumberFormat="1" applyFont="1" applyFill="1" applyBorder="1" applyAlignment="1">
      <alignment vertical="center"/>
    </xf>
    <xf numFmtId="3" fontId="22" fillId="10" borderId="59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7" fontId="21" fillId="9" borderId="65" xfId="0" applyNumberFormat="1" applyFont="1" applyFill="1" applyBorder="1" applyAlignment="1">
      <alignment horizontal="right" vertical="center"/>
    </xf>
    <xf numFmtId="0" fontId="22" fillId="8" borderId="66" xfId="0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9" fontId="22" fillId="8" borderId="48" xfId="4" applyFont="1" applyFill="1" applyBorder="1" applyAlignment="1">
      <alignment vertical="center"/>
    </xf>
    <xf numFmtId="49" fontId="20" fillId="6" borderId="48" xfId="0" applyNumberFormat="1" applyFont="1" applyFill="1" applyBorder="1" applyAlignment="1">
      <alignment vertical="center"/>
    </xf>
    <xf numFmtId="168" fontId="21" fillId="9" borderId="48" xfId="0" applyNumberFormat="1" applyFont="1" applyFill="1" applyBorder="1" applyAlignment="1">
      <alignment horizontal="center" vertical="center"/>
    </xf>
    <xf numFmtId="0" fontId="22" fillId="0" borderId="48" xfId="0" applyFont="1" applyBorder="1" applyAlignment="1">
      <alignment vertical="center"/>
    </xf>
    <xf numFmtId="2" fontId="22" fillId="0" borderId="48" xfId="0" applyNumberFormat="1" applyFont="1" applyBorder="1" applyAlignment="1">
      <alignment horizontal="right" vertical="center"/>
    </xf>
    <xf numFmtId="0" fontId="21" fillId="3" borderId="48" xfId="0" applyFont="1" applyFill="1" applyBorder="1" applyAlignment="1">
      <alignment horizontal="right" vertical="center"/>
    </xf>
    <xf numFmtId="2" fontId="22" fillId="3" borderId="48" xfId="0" applyNumberFormat="1" applyFont="1" applyFill="1" applyBorder="1" applyAlignment="1">
      <alignment horizontal="right" vertical="center"/>
    </xf>
    <xf numFmtId="0" fontId="22" fillId="2" borderId="48" xfId="0" applyFont="1" applyFill="1" applyBorder="1" applyAlignment="1">
      <alignment vertical="center"/>
    </xf>
    <xf numFmtId="168" fontId="6" fillId="7" borderId="53" xfId="0" applyNumberFormat="1" applyFont="1" applyFill="1" applyBorder="1" applyAlignment="1">
      <alignment horizontal="right"/>
    </xf>
    <xf numFmtId="168" fontId="6" fillId="7" borderId="54" xfId="0" applyNumberFormat="1" applyFont="1" applyFill="1" applyBorder="1"/>
    <xf numFmtId="168" fontId="6" fillId="0" borderId="0" xfId="0" applyNumberFormat="1" applyFont="1" applyBorder="1" applyAlignment="1">
      <alignment horizontal="right"/>
    </xf>
    <xf numFmtId="168" fontId="6" fillId="0" borderId="0" xfId="0" applyNumberFormat="1" applyFont="1" applyBorder="1"/>
    <xf numFmtId="168" fontId="15" fillId="0" borderId="16" xfId="0" applyNumberFormat="1" applyFont="1" applyBorder="1" applyAlignment="1">
      <alignment horizontal="left"/>
    </xf>
    <xf numFmtId="168" fontId="19" fillId="0" borderId="68" xfId="0" applyNumberFormat="1" applyFont="1" applyBorder="1"/>
    <xf numFmtId="168" fontId="13" fillId="0" borderId="69" xfId="0" applyNumberFormat="1" applyFont="1" applyBorder="1" applyAlignment="1">
      <alignment horizontal="left"/>
    </xf>
    <xf numFmtId="168" fontId="8" fillId="6" borderId="2" xfId="0" applyNumberFormat="1" applyFont="1" applyFill="1" applyBorder="1"/>
    <xf numFmtId="168" fontId="8" fillId="6" borderId="13" xfId="0" applyNumberFormat="1" applyFont="1" applyFill="1" applyBorder="1"/>
    <xf numFmtId="3" fontId="22" fillId="15" borderId="59" xfId="0" applyNumberFormat="1" applyFont="1" applyFill="1" applyBorder="1" applyAlignment="1">
      <alignment vertical="center"/>
    </xf>
    <xf numFmtId="1" fontId="25" fillId="16" borderId="98" xfId="0" applyNumberFormat="1" applyFont="1" applyFill="1" applyBorder="1" applyAlignment="1">
      <alignment vertical="center"/>
    </xf>
    <xf numFmtId="0" fontId="25" fillId="16" borderId="98" xfId="0" applyFont="1" applyFill="1" applyBorder="1" applyAlignment="1">
      <alignment vertical="center"/>
    </xf>
    <xf numFmtId="167" fontId="21" fillId="9" borderId="70" xfId="0" applyNumberFormat="1" applyFont="1" applyFill="1" applyBorder="1" applyAlignment="1">
      <alignment horizontal="right" vertical="center"/>
    </xf>
    <xf numFmtId="167" fontId="21" fillId="9" borderId="65" xfId="0" applyNumberFormat="1" applyFont="1" applyFill="1" applyBorder="1" applyAlignment="1">
      <alignment horizontal="right" vertical="center"/>
    </xf>
    <xf numFmtId="167" fontId="20" fillId="11" borderId="100" xfId="0" applyNumberFormat="1" applyFont="1" applyFill="1" applyBorder="1" applyAlignment="1">
      <alignment horizontal="right" vertical="center"/>
    </xf>
    <xf numFmtId="0" fontId="20" fillId="12" borderId="70" xfId="0" applyFont="1" applyFill="1" applyBorder="1" applyAlignment="1">
      <alignment horizontal="right" vertical="center"/>
    </xf>
    <xf numFmtId="0" fontId="20" fillId="12" borderId="65" xfId="0" applyFont="1" applyFill="1" applyBorder="1" applyAlignment="1">
      <alignment horizontal="right" vertical="center"/>
    </xf>
    <xf numFmtId="167" fontId="21" fillId="9" borderId="70" xfId="0" applyNumberFormat="1" applyFont="1" applyFill="1" applyBorder="1" applyAlignment="1">
      <alignment vertical="center"/>
    </xf>
    <xf numFmtId="0" fontId="20" fillId="12" borderId="70" xfId="0" applyFont="1" applyFill="1" applyBorder="1" applyAlignment="1">
      <alignment vertical="center"/>
    </xf>
    <xf numFmtId="167" fontId="20" fillId="11" borderId="70" xfId="0" applyNumberFormat="1" applyFont="1" applyFill="1" applyBorder="1" applyAlignment="1">
      <alignment vertical="center"/>
    </xf>
    <xf numFmtId="1" fontId="23" fillId="8" borderId="58" xfId="0" applyNumberFormat="1" applyFont="1" applyFill="1" applyBorder="1" applyAlignment="1">
      <alignment vertical="center"/>
    </xf>
    <xf numFmtId="3" fontId="22" fillId="10" borderId="71" xfId="0" applyNumberFormat="1" applyFont="1" applyFill="1" applyBorder="1" applyAlignment="1">
      <alignment vertical="center"/>
    </xf>
    <xf numFmtId="0" fontId="22" fillId="8" borderId="58" xfId="0" applyFont="1" applyFill="1" applyBorder="1" applyAlignment="1">
      <alignment vertical="center"/>
    </xf>
    <xf numFmtId="1" fontId="23" fillId="8" borderId="59" xfId="0" applyNumberFormat="1" applyFont="1" applyFill="1" applyBorder="1" applyAlignment="1">
      <alignment vertical="center"/>
    </xf>
    <xf numFmtId="1" fontId="22" fillId="10" borderId="70" xfId="0" applyNumberFormat="1" applyFont="1" applyFill="1" applyBorder="1" applyAlignment="1">
      <alignment vertical="center"/>
    </xf>
    <xf numFmtId="0" fontId="22" fillId="8" borderId="63" xfId="0" applyFont="1" applyFill="1" applyBorder="1" applyAlignment="1">
      <alignment vertical="center"/>
    </xf>
    <xf numFmtId="1" fontId="26" fillId="0" borderId="48" xfId="0" applyNumberFormat="1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1" fontId="26" fillId="0" borderId="58" xfId="0" applyNumberFormat="1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68" fontId="18" fillId="2" borderId="67" xfId="0" applyNumberFormat="1" applyFont="1" applyFill="1" applyBorder="1"/>
    <xf numFmtId="168" fontId="18" fillId="2" borderId="72" xfId="0" applyNumberFormat="1" applyFont="1" applyFill="1" applyBorder="1"/>
    <xf numFmtId="168" fontId="18" fillId="2" borderId="73" xfId="0" applyNumberFormat="1" applyFont="1" applyFill="1" applyBorder="1"/>
    <xf numFmtId="168" fontId="18" fillId="2" borderId="74" xfId="0" applyNumberFormat="1" applyFont="1" applyFill="1" applyBorder="1"/>
    <xf numFmtId="168" fontId="18" fillId="2" borderId="75" xfId="0" applyNumberFormat="1" applyFont="1" applyFill="1" applyBorder="1"/>
    <xf numFmtId="168" fontId="18" fillId="2" borderId="76" xfId="0" applyNumberFormat="1" applyFont="1" applyFill="1" applyBorder="1"/>
    <xf numFmtId="168" fontId="18" fillId="2" borderId="77" xfId="0" applyNumberFormat="1" applyFont="1" applyFill="1" applyBorder="1"/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7" fillId="0" borderId="79" xfId="0" applyFont="1" applyFill="1" applyBorder="1" applyAlignment="1"/>
    <xf numFmtId="0" fontId="0" fillId="0" borderId="69" xfId="0" applyBorder="1"/>
    <xf numFmtId="0" fontId="0" fillId="0" borderId="46" xfId="0" applyBorder="1"/>
    <xf numFmtId="3" fontId="6" fillId="2" borderId="0" xfId="0" applyNumberFormat="1" applyFont="1" applyFill="1" applyBorder="1"/>
    <xf numFmtId="3" fontId="8" fillId="2" borderId="84" xfId="0" applyNumberFormat="1" applyFont="1" applyFill="1" applyBorder="1" applyAlignment="1">
      <alignment horizontal="center"/>
    </xf>
    <xf numFmtId="3" fontId="8" fillId="2" borderId="85" xfId="0" applyNumberFormat="1" applyFont="1" applyFill="1" applyBorder="1" applyAlignment="1">
      <alignment horizontal="center"/>
    </xf>
    <xf numFmtId="3" fontId="0" fillId="0" borderId="85" xfId="0" applyNumberFormat="1" applyFont="1" applyFill="1" applyBorder="1" applyAlignment="1">
      <alignment vertical="center"/>
    </xf>
    <xf numFmtId="3" fontId="0" fillId="0" borderId="85" xfId="0" applyNumberFormat="1" applyFont="1" applyFill="1" applyBorder="1"/>
    <xf numFmtId="3" fontId="3" fillId="0" borderId="83" xfId="0" applyNumberFormat="1" applyFont="1" applyFill="1" applyBorder="1" applyAlignment="1">
      <alignment horizontal="center" vertical="center"/>
    </xf>
    <xf numFmtId="3" fontId="6" fillId="2" borderId="83" xfId="0" applyNumberFormat="1" applyFont="1" applyFill="1" applyBorder="1" applyAlignment="1">
      <alignment horizontal="center" vertical="center"/>
    </xf>
    <xf numFmtId="0" fontId="21" fillId="8" borderId="70" xfId="0" applyFont="1" applyFill="1" applyBorder="1" applyAlignment="1">
      <alignment vertical="center"/>
    </xf>
    <xf numFmtId="0" fontId="15" fillId="8" borderId="79" xfId="0" applyFont="1" applyFill="1" applyBorder="1"/>
    <xf numFmtId="0" fontId="15" fillId="8" borderId="0" xfId="0" applyFont="1" applyFill="1" applyBorder="1"/>
    <xf numFmtId="168" fontId="18" fillId="2" borderId="78" xfId="0" applyNumberFormat="1" applyFont="1" applyFill="1" applyBorder="1"/>
    <xf numFmtId="168" fontId="6" fillId="7" borderId="55" xfId="0" applyNumberFormat="1" applyFont="1" applyFill="1" applyBorder="1"/>
    <xf numFmtId="168" fontId="16" fillId="0" borderId="101" xfId="0" applyNumberFormat="1" applyFont="1" applyBorder="1"/>
    <xf numFmtId="168" fontId="18" fillId="2" borderId="97" xfId="0" applyNumberFormat="1" applyFont="1" applyFill="1" applyBorder="1"/>
    <xf numFmtId="168" fontId="15" fillId="2" borderId="102" xfId="3" applyNumberFormat="1" applyFont="1" applyFill="1" applyBorder="1" applyAlignment="1">
      <alignment vertical="center"/>
    </xf>
    <xf numFmtId="168" fontId="6" fillId="3" borderId="9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8" fontId="6" fillId="3" borderId="103" xfId="0" applyNumberFormat="1" applyFont="1" applyFill="1" applyBorder="1" applyAlignment="1">
      <alignment horizontal="center"/>
    </xf>
    <xf numFmtId="168" fontId="6" fillId="3" borderId="11" xfId="0" applyNumberFormat="1" applyFont="1" applyFill="1" applyBorder="1" applyAlignment="1">
      <alignment horizontal="center"/>
    </xf>
    <xf numFmtId="168" fontId="3" fillId="7" borderId="53" xfId="0" applyNumberFormat="1" applyFont="1" applyFill="1" applyBorder="1" applyAlignment="1">
      <alignment horizontal="right"/>
    </xf>
    <xf numFmtId="168" fontId="8" fillId="0" borderId="104" xfId="0" applyNumberFormat="1" applyFont="1" applyBorder="1"/>
    <xf numFmtId="168" fontId="8" fillId="2" borderId="72" xfId="0" applyNumberFormat="1" applyFont="1" applyFill="1" applyBorder="1"/>
    <xf numFmtId="168" fontId="8" fillId="2" borderId="77" xfId="0" applyNumberFormat="1" applyFont="1" applyFill="1" applyBorder="1"/>
    <xf numFmtId="168" fontId="8" fillId="0" borderId="105" xfId="0" applyNumberFormat="1" applyFont="1" applyBorder="1"/>
    <xf numFmtId="168" fontId="8" fillId="2" borderId="33" xfId="0" applyNumberFormat="1" applyFont="1" applyFill="1" applyBorder="1"/>
    <xf numFmtId="168" fontId="8" fillId="2" borderId="34" xfId="0" applyNumberFormat="1" applyFont="1" applyFill="1" applyBorder="1"/>
    <xf numFmtId="168" fontId="8" fillId="0" borderId="106" xfId="0" applyNumberFormat="1" applyFont="1" applyBorder="1"/>
    <xf numFmtId="168" fontId="8" fillId="2" borderId="107" xfId="0" applyNumberFormat="1" applyFont="1" applyFill="1" applyBorder="1"/>
    <xf numFmtId="168" fontId="8" fillId="2" borderId="108" xfId="0" applyNumberFormat="1" applyFont="1" applyFill="1" applyBorder="1"/>
    <xf numFmtId="0" fontId="24" fillId="8" borderId="48" xfId="0" applyFont="1" applyFill="1" applyBorder="1" applyAlignment="1">
      <alignment vertical="center"/>
    </xf>
    <xf numFmtId="0" fontId="24" fillId="8" borderId="58" xfId="0" applyFont="1" applyFill="1" applyBorder="1" applyAlignment="1">
      <alignment vertical="center"/>
    </xf>
    <xf numFmtId="168" fontId="18" fillId="2" borderId="109" xfId="0" applyNumberFormat="1" applyFont="1" applyFill="1" applyBorder="1"/>
    <xf numFmtId="3" fontId="3" fillId="2" borderId="110" xfId="0" applyNumberFormat="1" applyFont="1" applyFill="1" applyBorder="1" applyAlignment="1">
      <alignment horizontal="left"/>
    </xf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18" fillId="8" borderId="116" xfId="0" applyNumberFormat="1" applyFont="1" applyFill="1" applyBorder="1"/>
    <xf numFmtId="168" fontId="15" fillId="2" borderId="117" xfId="3" applyNumberFormat="1" applyFont="1" applyFill="1" applyBorder="1" applyAlignment="1">
      <alignment horizontal="right"/>
    </xf>
    <xf numFmtId="168" fontId="15" fillId="2" borderId="75" xfId="3" applyNumberFormat="1" applyFont="1" applyFill="1" applyBorder="1" applyAlignment="1">
      <alignment horizontal="right"/>
    </xf>
    <xf numFmtId="3" fontId="18" fillId="8" borderId="118" xfId="0" applyNumberFormat="1" applyFont="1" applyFill="1" applyBorder="1"/>
    <xf numFmtId="168" fontId="15" fillId="2" borderId="119" xfId="3" applyNumberFormat="1" applyFont="1" applyFill="1" applyBorder="1" applyAlignment="1">
      <alignment horizontal="right"/>
    </xf>
    <xf numFmtId="168" fontId="15" fillId="2" borderId="120" xfId="3" applyNumberFormat="1" applyFont="1" applyFill="1" applyBorder="1" applyAlignment="1">
      <alignment horizontal="right"/>
    </xf>
    <xf numFmtId="3" fontId="18" fillId="8" borderId="121" xfId="0" applyNumberFormat="1" applyFont="1" applyFill="1" applyBorder="1"/>
    <xf numFmtId="168" fontId="15" fillId="2" borderId="122" xfId="3" applyNumberFormat="1" applyFont="1" applyFill="1" applyBorder="1" applyAlignment="1">
      <alignment horizontal="right"/>
    </xf>
    <xf numFmtId="168" fontId="15" fillId="2" borderId="123" xfId="3" applyNumberFormat="1" applyFont="1" applyFill="1" applyBorder="1" applyAlignment="1">
      <alignment horizontal="right"/>
    </xf>
    <xf numFmtId="0" fontId="27" fillId="10" borderId="50" xfId="0" applyFont="1" applyFill="1" applyBorder="1" applyAlignment="1">
      <alignment horizontal="center"/>
    </xf>
    <xf numFmtId="0" fontId="27" fillId="10" borderId="48" xfId="0" applyFont="1" applyFill="1" applyBorder="1" applyAlignment="1">
      <alignment horizontal="center" vertical="center"/>
    </xf>
    <xf numFmtId="0" fontId="27" fillId="10" borderId="51" xfId="0" applyFont="1" applyFill="1" applyBorder="1" applyAlignment="1">
      <alignment horizontal="center" vertical="center"/>
    </xf>
    <xf numFmtId="0" fontId="12" fillId="0" borderId="0" xfId="0" applyFont="1"/>
    <xf numFmtId="0" fontId="0" fillId="0" borderId="127" xfId="0" applyBorder="1"/>
    <xf numFmtId="3" fontId="16" fillId="10" borderId="48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17" fillId="10" borderId="50" xfId="0" applyNumberFormat="1" applyFont="1" applyFill="1" applyBorder="1" applyAlignment="1">
      <alignment horizontal="center"/>
    </xf>
    <xf numFmtId="3" fontId="16" fillId="10" borderId="51" xfId="0" applyNumberFormat="1" applyFont="1" applyFill="1" applyBorder="1" applyAlignment="1">
      <alignment horizontal="center"/>
    </xf>
    <xf numFmtId="3" fontId="30" fillId="10" borderId="50" xfId="0" applyNumberFormat="1" applyFont="1" applyFill="1" applyBorder="1" applyAlignment="1">
      <alignment horizontal="center"/>
    </xf>
    <xf numFmtId="3" fontId="30" fillId="10" borderId="51" xfId="0" applyNumberFormat="1" applyFont="1" applyFill="1" applyBorder="1" applyAlignment="1">
      <alignment horizontal="center"/>
    </xf>
    <xf numFmtId="3" fontId="17" fillId="8" borderId="95" xfId="0" applyNumberFormat="1" applyFont="1" applyFill="1" applyBorder="1" applyAlignment="1">
      <alignment horizontal="right"/>
    </xf>
    <xf numFmtId="3" fontId="18" fillId="8" borderId="132" xfId="0" applyNumberFormat="1" applyFont="1" applyFill="1" applyBorder="1" applyAlignment="1">
      <alignment horizontal="left"/>
    </xf>
    <xf numFmtId="3" fontId="18" fillId="8" borderId="116" xfId="0" applyNumberFormat="1" applyFont="1" applyFill="1" applyBorder="1" applyAlignment="1">
      <alignment horizontal="left"/>
    </xf>
    <xf numFmtId="3" fontId="18" fillId="8" borderId="132" xfId="0" applyNumberFormat="1" applyFont="1" applyFill="1" applyBorder="1"/>
    <xf numFmtId="3" fontId="32" fillId="14" borderId="133" xfId="3" applyNumberFormat="1" applyFont="1" applyFill="1" applyBorder="1" applyAlignment="1">
      <alignment horizontal="right"/>
    </xf>
    <xf numFmtId="3" fontId="32" fillId="14" borderId="134" xfId="3" applyNumberFormat="1" applyFont="1" applyFill="1" applyBorder="1" applyAlignment="1">
      <alignment horizontal="right"/>
    </xf>
    <xf numFmtId="3" fontId="32" fillId="14" borderId="117" xfId="3" applyNumberFormat="1" applyFont="1" applyFill="1" applyBorder="1" applyAlignment="1">
      <alignment horizontal="right"/>
    </xf>
    <xf numFmtId="3" fontId="32" fillId="14" borderId="75" xfId="3" applyNumberFormat="1" applyFont="1" applyFill="1" applyBorder="1" applyAlignment="1">
      <alignment horizontal="right"/>
    </xf>
    <xf numFmtId="3" fontId="15" fillId="8" borderId="118" xfId="0" applyNumberFormat="1" applyFont="1" applyFill="1" applyBorder="1"/>
    <xf numFmtId="3" fontId="18" fillId="14" borderId="119" xfId="0" applyNumberFormat="1" applyFont="1" applyFill="1" applyBorder="1" applyAlignment="1">
      <alignment horizontal="right"/>
    </xf>
    <xf numFmtId="3" fontId="18" fillId="14" borderId="120" xfId="0" applyNumberFormat="1" applyFont="1" applyFill="1" applyBorder="1" applyAlignment="1">
      <alignment horizontal="right"/>
    </xf>
    <xf numFmtId="165" fontId="32" fillId="8" borderId="96" xfId="0" applyNumberFormat="1" applyFont="1" applyFill="1" applyBorder="1" applyAlignment="1">
      <alignment horizontal="right"/>
    </xf>
    <xf numFmtId="165" fontId="32" fillId="8" borderId="131" xfId="0" applyNumberFormat="1" applyFont="1" applyFill="1" applyBorder="1" applyAlignment="1">
      <alignment horizontal="right"/>
    </xf>
    <xf numFmtId="164" fontId="32" fillId="8" borderId="133" xfId="3" applyNumberFormat="1" applyFont="1" applyFill="1" applyBorder="1" applyAlignment="1">
      <alignment horizontal="right"/>
    </xf>
    <xf numFmtId="164" fontId="32" fillId="8" borderId="117" xfId="3" applyNumberFormat="1" applyFont="1" applyFill="1" applyBorder="1" applyAlignment="1">
      <alignment horizontal="right"/>
    </xf>
    <xf numFmtId="164" fontId="18" fillId="8" borderId="11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3" fillId="3" borderId="48" xfId="0" applyNumberFormat="1" applyFont="1" applyFill="1" applyBorder="1" applyAlignment="1">
      <alignment horizontal="center" vertical="center"/>
    </xf>
    <xf numFmtId="3" fontId="0" fillId="0" borderId="116" xfId="0" applyNumberFormat="1" applyBorder="1"/>
    <xf numFmtId="164" fontId="0" fillId="2" borderId="117" xfId="0" applyNumberFormat="1" applyFill="1" applyBorder="1" applyAlignment="1">
      <alignment vertical="center"/>
    </xf>
    <xf numFmtId="164" fontId="0" fillId="2" borderId="75" xfId="0" applyNumberFormat="1" applyFill="1" applyBorder="1" applyAlignment="1">
      <alignment vertical="center"/>
    </xf>
    <xf numFmtId="3" fontId="0" fillId="0" borderId="135" xfId="0" applyNumberFormat="1" applyBorder="1"/>
    <xf numFmtId="164" fontId="0" fillId="2" borderId="136" xfId="0" applyNumberFormat="1" applyFill="1" applyBorder="1" applyAlignment="1">
      <alignment vertical="center"/>
    </xf>
    <xf numFmtId="164" fontId="0" fillId="2" borderId="137" xfId="0" applyNumberFormat="1" applyFill="1" applyBorder="1" applyAlignment="1">
      <alignment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51" xfId="0" applyNumberFormat="1" applyFont="1" applyFill="1" applyBorder="1" applyAlignment="1">
      <alignment horizontal="center" vertical="center"/>
    </xf>
    <xf numFmtId="3" fontId="3" fillId="22" borderId="128" xfId="0" applyNumberFormat="1" applyFont="1" applyFill="1" applyBorder="1" applyAlignment="1">
      <alignment horizontal="right" vertical="center"/>
    </xf>
    <xf numFmtId="164" fontId="3" fillId="22" borderId="129" xfId="0" applyNumberFormat="1" applyFont="1" applyFill="1" applyBorder="1" applyAlignment="1">
      <alignment horizontal="center" vertical="center"/>
    </xf>
    <xf numFmtId="164" fontId="3" fillId="22" borderId="130" xfId="0" applyNumberFormat="1" applyFont="1" applyFill="1" applyBorder="1" applyAlignment="1">
      <alignment horizontal="center" vertical="center"/>
    </xf>
    <xf numFmtId="164" fontId="15" fillId="0" borderId="144" xfId="0" applyNumberFormat="1" applyFont="1" applyFill="1" applyBorder="1" applyProtection="1"/>
    <xf numFmtId="164" fontId="15" fillId="0" borderId="145" xfId="0" applyNumberFormat="1" applyFont="1" applyFill="1" applyBorder="1" applyProtection="1"/>
    <xf numFmtId="3" fontId="28" fillId="20" borderId="146" xfId="0" applyNumberFormat="1" applyFont="1" applyFill="1" applyBorder="1" applyAlignment="1" applyProtection="1">
      <alignment horizontal="right"/>
    </xf>
    <xf numFmtId="164" fontId="15" fillId="20" borderId="98" xfId="0" applyNumberFormat="1" applyFont="1" applyFill="1" applyBorder="1" applyProtection="1"/>
    <xf numFmtId="164" fontId="15" fillId="20" borderId="147" xfId="0" applyNumberFormat="1" applyFont="1" applyFill="1" applyBorder="1" applyProtection="1"/>
    <xf numFmtId="164" fontId="15" fillId="20" borderId="151" xfId="0" applyNumberFormat="1" applyFont="1" applyFill="1" applyBorder="1" applyProtection="1"/>
    <xf numFmtId="164" fontId="15" fillId="20" borderId="152" xfId="0" applyNumberFormat="1" applyFont="1" applyFill="1" applyBorder="1" applyProtection="1"/>
    <xf numFmtId="3" fontId="16" fillId="20" borderId="142" xfId="0" applyNumberFormat="1" applyFont="1" applyFill="1" applyBorder="1" applyAlignment="1" applyProtection="1">
      <alignment horizontal="center"/>
    </xf>
    <xf numFmtId="3" fontId="16" fillId="20" borderId="143" xfId="0" applyNumberFormat="1" applyFont="1" applyFill="1" applyBorder="1" applyAlignment="1" applyProtection="1">
      <alignment horizontal="center"/>
    </xf>
    <xf numFmtId="3" fontId="16" fillId="19" borderId="148" xfId="0" applyNumberFormat="1" applyFont="1" applyFill="1" applyBorder="1" applyProtection="1"/>
    <xf numFmtId="164" fontId="16" fillId="0" borderId="149" xfId="0" applyNumberFormat="1" applyFont="1" applyFill="1" applyBorder="1" applyProtection="1"/>
    <xf numFmtId="164" fontId="16" fillId="0" borderId="150" xfId="0" applyNumberFormat="1" applyFont="1" applyFill="1" applyBorder="1" applyProtection="1"/>
    <xf numFmtId="3" fontId="16" fillId="19" borderId="153" xfId="0" applyNumberFormat="1" applyFont="1" applyFill="1" applyBorder="1" applyProtection="1"/>
    <xf numFmtId="3" fontId="16" fillId="0" borderId="154" xfId="0" applyNumberFormat="1" applyFont="1" applyFill="1" applyBorder="1" applyProtection="1"/>
    <xf numFmtId="3" fontId="15" fillId="0" borderId="155" xfId="0" applyNumberFormat="1" applyFont="1" applyFill="1" applyBorder="1"/>
    <xf numFmtId="168" fontId="18" fillId="0" borderId="105" xfId="0" applyNumberFormat="1" applyFont="1" applyBorder="1"/>
    <xf numFmtId="164" fontId="15" fillId="0" borderId="156" xfId="0" applyNumberFormat="1" applyFont="1" applyFill="1" applyBorder="1" applyProtection="1"/>
    <xf numFmtId="164" fontId="15" fillId="0" borderId="157" xfId="0" applyNumberFormat="1" applyFont="1" applyFill="1" applyBorder="1" applyProtection="1"/>
    <xf numFmtId="168" fontId="18" fillId="0" borderId="158" xfId="0" applyNumberFormat="1" applyFont="1" applyBorder="1"/>
    <xf numFmtId="168" fontId="0" fillId="0" borderId="3" xfId="0" applyNumberFormat="1" applyFont="1" applyBorder="1" applyProtection="1"/>
    <xf numFmtId="168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8" fontId="0" fillId="3" borderId="1" xfId="0" applyNumberFormat="1" applyFont="1" applyFill="1" applyBorder="1" applyProtection="1"/>
    <xf numFmtId="49" fontId="3" fillId="2" borderId="20" xfId="0" applyNumberFormat="1" applyFont="1" applyFill="1" applyBorder="1" applyProtection="1"/>
    <xf numFmtId="168" fontId="3" fillId="0" borderId="20" xfId="0" applyNumberFormat="1" applyFont="1" applyBorder="1" applyProtection="1"/>
    <xf numFmtId="167" fontId="3" fillId="9" borderId="56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164" fontId="15" fillId="0" borderId="162" xfId="0" applyNumberFormat="1" applyFont="1" applyFill="1" applyBorder="1" applyProtection="1"/>
    <xf numFmtId="49" fontId="3" fillId="2" borderId="163" xfId="0" applyNumberFormat="1" applyFont="1" applyFill="1" applyBorder="1" applyProtection="1"/>
    <xf numFmtId="168" fontId="3" fillId="0" borderId="163" xfId="0" applyNumberFormat="1" applyFont="1" applyBorder="1" applyProtection="1"/>
    <xf numFmtId="168" fontId="0" fillId="0" borderId="163" xfId="0" applyNumberFormat="1" applyFont="1" applyBorder="1"/>
    <xf numFmtId="168" fontId="18" fillId="0" borderId="3" xfId="0" applyNumberFormat="1" applyFont="1" applyBorder="1"/>
    <xf numFmtId="164" fontId="15" fillId="0" borderId="3" xfId="0" applyNumberFormat="1" applyFont="1" applyFill="1" applyBorder="1" applyProtection="1"/>
    <xf numFmtId="49" fontId="12" fillId="2" borderId="164" xfId="0" applyNumberFormat="1" applyFont="1" applyFill="1" applyBorder="1" applyProtection="1"/>
    <xf numFmtId="168" fontId="18" fillId="0" borderId="164" xfId="0" applyNumberFormat="1" applyFont="1" applyBorder="1"/>
    <xf numFmtId="168" fontId="0" fillId="0" borderId="164" xfId="0" applyNumberFormat="1" applyFont="1" applyBorder="1" applyProtection="1"/>
    <xf numFmtId="168" fontId="0" fillId="0" borderId="164" xfId="0" applyNumberFormat="1" applyFont="1" applyFill="1" applyBorder="1"/>
    <xf numFmtId="3" fontId="28" fillId="20" borderId="165" xfId="0" applyNumberFormat="1" applyFont="1" applyFill="1" applyBorder="1" applyAlignment="1" applyProtection="1">
      <alignment horizontal="right"/>
    </xf>
    <xf numFmtId="0" fontId="33" fillId="0" borderId="0" xfId="0" applyFont="1" applyAlignment="1">
      <alignment horizontal="center" vertical="center"/>
    </xf>
    <xf numFmtId="3" fontId="36" fillId="0" borderId="113" xfId="0" applyNumberFormat="1" applyFont="1" applyBorder="1"/>
    <xf numFmtId="3" fontId="36" fillId="0" borderId="114" xfId="2" applyNumberFormat="1" applyFont="1" applyBorder="1"/>
    <xf numFmtId="3" fontId="36" fillId="0" borderId="115" xfId="2" applyNumberFormat="1" applyFont="1" applyBorder="1"/>
    <xf numFmtId="3" fontId="36" fillId="0" borderId="116" xfId="0" applyNumberFormat="1" applyFont="1" applyBorder="1"/>
    <xf numFmtId="164" fontId="36" fillId="0" borderId="117" xfId="2" applyNumberFormat="1" applyFont="1" applyBorder="1"/>
    <xf numFmtId="164" fontId="36" fillId="0" borderId="75" xfId="2" applyNumberFormat="1" applyFont="1" applyBorder="1"/>
    <xf numFmtId="9" fontId="36" fillId="0" borderId="117" xfId="5" applyNumberFormat="1" applyFont="1" applyBorder="1"/>
    <xf numFmtId="164" fontId="36" fillId="0" borderId="170" xfId="2" applyNumberFormat="1" applyFont="1" applyBorder="1"/>
    <xf numFmtId="164" fontId="36" fillId="0" borderId="123" xfId="2" applyNumberFormat="1" applyFont="1" applyBorder="1"/>
    <xf numFmtId="3" fontId="35" fillId="14" borderId="166" xfId="0" applyNumberFormat="1" applyFont="1" applyFill="1" applyBorder="1" applyAlignment="1">
      <alignment horizontal="center"/>
    </xf>
    <xf numFmtId="3" fontId="35" fillId="14" borderId="171" xfId="0" applyNumberFormat="1" applyFont="1" applyFill="1" applyBorder="1" applyAlignment="1">
      <alignment horizontal="center"/>
    </xf>
    <xf numFmtId="3" fontId="35" fillId="14" borderId="167" xfId="0" applyNumberFormat="1" applyFont="1" applyFill="1" applyBorder="1" applyAlignment="1">
      <alignment horizontal="center"/>
    </xf>
    <xf numFmtId="3" fontId="35" fillId="14" borderId="63" xfId="0" applyNumberFormat="1" applyFont="1" applyFill="1" applyBorder="1" applyAlignment="1">
      <alignment horizontal="center"/>
    </xf>
    <xf numFmtId="164" fontId="35" fillId="14" borderId="131" xfId="2" applyNumberFormat="1" applyFont="1" applyFill="1" applyBorder="1"/>
    <xf numFmtId="164" fontId="36" fillId="14" borderId="131" xfId="2" applyNumberFormat="1" applyFont="1" applyFill="1" applyBorder="1"/>
    <xf numFmtId="3" fontId="36" fillId="0" borderId="168" xfId="0" applyNumberFormat="1" applyFont="1" applyBorder="1"/>
    <xf numFmtId="164" fontId="36" fillId="0" borderId="169" xfId="2" applyNumberFormat="1" applyFont="1" applyBorder="1"/>
    <xf numFmtId="3" fontId="35" fillId="14" borderId="95" xfId="0" applyNumberFormat="1" applyFont="1" applyFill="1" applyBorder="1"/>
    <xf numFmtId="164" fontId="35" fillId="14" borderId="96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5" xfId="0" applyNumberFormat="1" applyFont="1" applyFill="1" applyBorder="1" applyAlignment="1">
      <alignment horizontal="right"/>
    </xf>
    <xf numFmtId="43" fontId="22" fillId="8" borderId="0" xfId="1" applyNumberFormat="1" applyFont="1" applyFill="1" applyBorder="1" applyAlignment="1">
      <alignment horizontal="left" vertical="top"/>
    </xf>
    <xf numFmtId="3" fontId="35" fillId="14" borderId="96" xfId="0" applyNumberFormat="1" applyFont="1" applyFill="1" applyBorder="1" applyAlignment="1">
      <alignment horizontal="center"/>
    </xf>
    <xf numFmtId="9" fontId="36" fillId="0" borderId="75" xfId="4" applyFont="1" applyBorder="1"/>
    <xf numFmtId="3" fontId="37" fillId="0" borderId="121" xfId="0" applyNumberFormat="1" applyFont="1" applyBorder="1"/>
    <xf numFmtId="164" fontId="37" fillId="0" borderId="122" xfId="0" applyNumberFormat="1" applyFont="1" applyBorder="1"/>
    <xf numFmtId="164" fontId="37" fillId="0" borderId="123" xfId="0" applyNumberFormat="1" applyFont="1" applyBorder="1"/>
    <xf numFmtId="0" fontId="38" fillId="0" borderId="116" xfId="0" applyFont="1" applyBorder="1"/>
    <xf numFmtId="164" fontId="38" fillId="0" borderId="117" xfId="0" applyNumberFormat="1" applyFont="1" applyBorder="1"/>
    <xf numFmtId="164" fontId="38" fillId="0" borderId="75" xfId="0" applyNumberFormat="1" applyFont="1" applyBorder="1"/>
    <xf numFmtId="0" fontId="37" fillId="0" borderId="116" xfId="0" applyFont="1" applyBorder="1"/>
    <xf numFmtId="164" fontId="37" fillId="0" borderId="117" xfId="0" applyNumberFormat="1" applyFont="1" applyBorder="1"/>
    <xf numFmtId="0" fontId="37" fillId="0" borderId="168" xfId="0" applyFont="1" applyBorder="1"/>
    <xf numFmtId="164" fontId="37" fillId="0" borderId="169" xfId="0" applyNumberFormat="1" applyFont="1" applyBorder="1"/>
    <xf numFmtId="0" fontId="38" fillId="14" borderId="95" xfId="0" applyFont="1" applyFill="1" applyBorder="1"/>
    <xf numFmtId="164" fontId="38" fillId="14" borderId="96" xfId="0" applyNumberFormat="1" applyFont="1" applyFill="1" applyBorder="1"/>
    <xf numFmtId="3" fontId="37" fillId="0" borderId="116" xfId="0" applyNumberFormat="1" applyFont="1" applyBorder="1"/>
    <xf numFmtId="0" fontId="39" fillId="0" borderId="168" xfId="0" applyFont="1" applyBorder="1"/>
    <xf numFmtId="164" fontId="39" fillId="0" borderId="169" xfId="0" applyNumberFormat="1" applyFont="1" applyBorder="1"/>
    <xf numFmtId="0" fontId="40" fillId="14" borderId="95" xfId="0" applyFont="1" applyFill="1" applyBorder="1"/>
    <xf numFmtId="164" fontId="40" fillId="14" borderId="96" xfId="0" applyNumberFormat="1" applyFont="1" applyFill="1" applyBorder="1"/>
    <xf numFmtId="0" fontId="37" fillId="0" borderId="113" xfId="0" applyFont="1" applyBorder="1"/>
    <xf numFmtId="0" fontId="37" fillId="0" borderId="114" xfId="0" applyFont="1" applyBorder="1"/>
    <xf numFmtId="0" fontId="37" fillId="0" borderId="115" xfId="0" applyFont="1" applyBorder="1"/>
    <xf numFmtId="10" fontId="15" fillId="2" borderId="117" xfId="3" applyNumberFormat="1" applyFont="1" applyFill="1" applyBorder="1" applyAlignment="1">
      <alignment horizontal="right"/>
    </xf>
    <xf numFmtId="10" fontId="15" fillId="2" borderId="75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3" fontId="0" fillId="0" borderId="121" xfId="0" applyNumberFormat="1" applyBorder="1"/>
    <xf numFmtId="164" fontId="0" fillId="2" borderId="122" xfId="0" applyNumberFormat="1" applyFill="1" applyBorder="1" applyAlignment="1">
      <alignment vertical="center"/>
    </xf>
    <xf numFmtId="164" fontId="0" fillId="2" borderId="123" xfId="0" applyNumberFormat="1" applyFill="1" applyBorder="1" applyAlignment="1">
      <alignment vertical="center"/>
    </xf>
    <xf numFmtId="3" fontId="12" fillId="2" borderId="0" xfId="0" applyNumberFormat="1" applyFont="1" applyFill="1" applyBorder="1"/>
    <xf numFmtId="1" fontId="41" fillId="8" borderId="0" xfId="0" applyNumberFormat="1" applyFont="1" applyFill="1" applyBorder="1" applyAlignment="1">
      <alignment vertical="center"/>
    </xf>
    <xf numFmtId="3" fontId="22" fillId="8" borderId="71" xfId="0" applyNumberFormat="1" applyFont="1" applyFill="1" applyBorder="1" applyAlignment="1">
      <alignment vertical="center"/>
    </xf>
    <xf numFmtId="168" fontId="21" fillId="9" borderId="48" xfId="0" applyNumberFormat="1" applyFont="1" applyFill="1" applyBorder="1" applyAlignment="1">
      <alignment horizontal="center" vertical="center"/>
    </xf>
    <xf numFmtId="3" fontId="22" fillId="8" borderId="48" xfId="0" applyNumberFormat="1" applyFont="1" applyFill="1" applyBorder="1" applyAlignment="1">
      <alignment vertical="center"/>
    </xf>
    <xf numFmtId="3" fontId="3" fillId="21" borderId="57" xfId="0" applyNumberFormat="1" applyFont="1" applyFill="1" applyBorder="1" applyAlignment="1">
      <alignment horizontal="center" vertical="center"/>
    </xf>
    <xf numFmtId="2" fontId="22" fillId="0" borderId="59" xfId="0" applyNumberFormat="1" applyFont="1" applyBorder="1" applyAlignment="1">
      <alignment horizontal="center" vertical="center"/>
    </xf>
    <xf numFmtId="2" fontId="22" fillId="0" borderId="48" xfId="0" applyNumberFormat="1" applyFont="1" applyBorder="1" applyAlignment="1">
      <alignment horizontal="center" vertical="center"/>
    </xf>
    <xf numFmtId="165" fontId="22" fillId="44" borderId="48" xfId="1" applyNumberFormat="1" applyFont="1" applyFill="1" applyBorder="1" applyAlignment="1">
      <alignment vertical="center"/>
    </xf>
    <xf numFmtId="165" fontId="22" fillId="44" borderId="48" xfId="0" applyNumberFormat="1" applyFont="1" applyFill="1" applyBorder="1" applyAlignment="1">
      <alignment horizontal="center" vertical="center"/>
    </xf>
    <xf numFmtId="165" fontId="22" fillId="44" borderId="59" xfId="0" applyNumberFormat="1" applyFont="1" applyFill="1" applyBorder="1" applyAlignment="1">
      <alignment horizontal="center" vertical="center"/>
    </xf>
    <xf numFmtId="165" fontId="22" fillId="3" borderId="48" xfId="1" applyNumberFormat="1" applyFont="1" applyFill="1" applyBorder="1" applyAlignment="1">
      <alignment horizontal="right" vertical="center"/>
    </xf>
    <xf numFmtId="165" fontId="22" fillId="3" borderId="48" xfId="0" applyNumberFormat="1" applyFont="1" applyFill="1" applyBorder="1" applyAlignment="1">
      <alignment horizontal="right" vertical="center"/>
    </xf>
    <xf numFmtId="3" fontId="11" fillId="2" borderId="0" xfId="0" applyNumberFormat="1" applyFont="1" applyFill="1" applyBorder="1" applyAlignment="1">
      <alignment horizontal="right" vertical="center"/>
    </xf>
    <xf numFmtId="3" fontId="0" fillId="2" borderId="81" xfId="0" applyNumberFormat="1" applyFill="1" applyBorder="1"/>
    <xf numFmtId="3" fontId="76" fillId="0" borderId="184" xfId="0" applyNumberFormat="1" applyFont="1" applyFill="1" applyBorder="1" applyAlignment="1">
      <alignment vertical="center"/>
    </xf>
    <xf numFmtId="168" fontId="8" fillId="2" borderId="185" xfId="0" applyNumberFormat="1" applyFont="1" applyFill="1" applyBorder="1"/>
    <xf numFmtId="14" fontId="3" fillId="2" borderId="0" xfId="0" applyNumberFormat="1" applyFont="1" applyFill="1" applyBorder="1" applyAlignment="1">
      <alignment horizontal="right" vertical="center"/>
    </xf>
    <xf numFmtId="14" fontId="27" fillId="0" borderId="0" xfId="0" applyNumberFormat="1" applyFont="1" applyAlignment="1">
      <alignment horizontal="right"/>
    </xf>
    <xf numFmtId="14" fontId="27" fillId="0" borderId="81" xfId="0" applyNumberFormat="1" applyFont="1" applyBorder="1" applyAlignment="1">
      <alignment horizontal="right"/>
    </xf>
    <xf numFmtId="166" fontId="14" fillId="5" borderId="98" xfId="0" applyNumberFormat="1" applyFont="1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168" fontId="21" fillId="9" borderId="48" xfId="0" applyNumberFormat="1" applyFont="1" applyFill="1" applyBorder="1" applyAlignment="1">
      <alignment horizontal="center" vertical="center"/>
    </xf>
    <xf numFmtId="168" fontId="21" fillId="9" borderId="57" xfId="0" applyNumberFormat="1" applyFont="1" applyFill="1" applyBorder="1" applyAlignment="1">
      <alignment horizontal="center" vertical="center"/>
    </xf>
    <xf numFmtId="168" fontId="21" fillId="9" borderId="70" xfId="0" applyNumberFormat="1" applyFont="1" applyFill="1" applyBorder="1" applyAlignment="1">
      <alignment horizontal="center" vertical="center"/>
    </xf>
    <xf numFmtId="168" fontId="21" fillId="9" borderId="65" xfId="0" applyNumberFormat="1" applyFont="1" applyFill="1" applyBorder="1" applyAlignment="1">
      <alignment horizontal="center" vertical="center"/>
    </xf>
    <xf numFmtId="167" fontId="3" fillId="9" borderId="1" xfId="0" applyNumberFormat="1" applyFont="1" applyFill="1" applyBorder="1" applyAlignment="1" applyProtection="1">
      <alignment horizontal="center"/>
    </xf>
    <xf numFmtId="167" fontId="20" fillId="11" borderId="159" xfId="0" applyNumberFormat="1" applyFont="1" applyFill="1" applyBorder="1" applyAlignment="1">
      <alignment horizontal="center" vertical="center"/>
    </xf>
    <xf numFmtId="167" fontId="20" fillId="11" borderId="160" xfId="0" applyNumberFormat="1" applyFont="1" applyFill="1" applyBorder="1" applyAlignment="1">
      <alignment horizontal="center" vertical="center"/>
    </xf>
    <xf numFmtId="167" fontId="20" fillId="11" borderId="161" xfId="0" applyNumberFormat="1" applyFont="1" applyFill="1" applyBorder="1" applyAlignment="1">
      <alignment horizontal="center" vertical="center"/>
    </xf>
    <xf numFmtId="167" fontId="20" fillId="11" borderId="48" xfId="0" applyNumberFormat="1" applyFont="1" applyFill="1" applyBorder="1" applyAlignment="1">
      <alignment horizontal="center" vertical="center"/>
    </xf>
    <xf numFmtId="0" fontId="21" fillId="9" borderId="48" xfId="0" applyFont="1" applyFill="1" applyBorder="1" applyAlignment="1">
      <alignment horizontal="center" vertical="center"/>
    </xf>
    <xf numFmtId="167" fontId="21" fillId="9" borderId="56" xfId="0" applyNumberFormat="1" applyFont="1" applyFill="1" applyBorder="1" applyAlignment="1">
      <alignment horizontal="center" vertical="center"/>
    </xf>
    <xf numFmtId="167" fontId="21" fillId="9" borderId="62" xfId="0" applyNumberFormat="1" applyFont="1" applyFill="1" applyBorder="1" applyAlignment="1">
      <alignment horizontal="center" vertical="center"/>
    </xf>
    <xf numFmtId="0" fontId="21" fillId="8" borderId="57" xfId="0" applyFont="1" applyFill="1" applyBorder="1" applyAlignment="1">
      <alignment horizontal="left" vertical="center"/>
    </xf>
    <xf numFmtId="0" fontId="21" fillId="8" borderId="70" xfId="0" applyFont="1" applyFill="1" applyBorder="1" applyAlignment="1">
      <alignment horizontal="left" vertical="center"/>
    </xf>
    <xf numFmtId="167" fontId="4" fillId="6" borderId="0" xfId="0" applyNumberFormat="1" applyFont="1" applyFill="1" applyBorder="1" applyAlignment="1">
      <alignment horizontal="center" vertical="center"/>
    </xf>
    <xf numFmtId="1" fontId="22" fillId="8" borderId="64" xfId="0" applyNumberFormat="1" applyFont="1" applyFill="1" applyBorder="1" applyAlignment="1">
      <alignment horizontal="center" vertical="center"/>
    </xf>
    <xf numFmtId="1" fontId="22" fillId="8" borderId="86" xfId="0" applyNumberFormat="1" applyFont="1" applyFill="1" applyBorder="1" applyAlignment="1">
      <alignment horizontal="center" vertical="center"/>
    </xf>
    <xf numFmtId="1" fontId="22" fillId="8" borderId="87" xfId="0" applyNumberFormat="1" applyFont="1" applyFill="1" applyBorder="1" applyAlignment="1">
      <alignment horizontal="center" vertical="center"/>
    </xf>
    <xf numFmtId="1" fontId="22" fillId="8" borderId="60" xfId="0" applyNumberFormat="1" applyFont="1" applyFill="1" applyBorder="1" applyAlignment="1">
      <alignment horizontal="center" vertical="center"/>
    </xf>
    <xf numFmtId="1" fontId="22" fillId="8" borderId="88" xfId="0" applyNumberFormat="1" applyFont="1" applyFill="1" applyBorder="1" applyAlignment="1">
      <alignment horizontal="center" vertical="center"/>
    </xf>
    <xf numFmtId="1" fontId="22" fillId="8" borderId="71" xfId="0" applyNumberFormat="1" applyFont="1" applyFill="1" applyBorder="1" applyAlignment="1">
      <alignment horizontal="center" vertical="center"/>
    </xf>
    <xf numFmtId="3" fontId="20" fillId="11" borderId="48" xfId="0" applyNumberFormat="1" applyFont="1" applyFill="1" applyBorder="1" applyAlignment="1">
      <alignment horizontal="center" vertical="center"/>
    </xf>
    <xf numFmtId="167" fontId="20" fillId="11" borderId="58" xfId="0" applyNumberFormat="1" applyFont="1" applyFill="1" applyBorder="1" applyAlignment="1">
      <alignment horizontal="center" vertical="center"/>
    </xf>
    <xf numFmtId="167" fontId="20" fillId="8" borderId="60" xfId="0" applyNumberFormat="1" applyFont="1" applyFill="1" applyBorder="1" applyAlignment="1">
      <alignment horizontal="left" vertical="center"/>
    </xf>
    <xf numFmtId="167" fontId="20" fillId="8" borderId="70" xfId="0" applyNumberFormat="1" applyFont="1" applyFill="1" applyBorder="1" applyAlignment="1">
      <alignment horizontal="left" vertical="center"/>
    </xf>
    <xf numFmtId="167" fontId="20" fillId="8" borderId="65" xfId="0" applyNumberFormat="1" applyFont="1" applyFill="1" applyBorder="1" applyAlignment="1">
      <alignment horizontal="left" vertical="center"/>
    </xf>
    <xf numFmtId="167" fontId="20" fillId="18" borderId="57" xfId="0" applyNumberFormat="1" applyFont="1" applyFill="1" applyBorder="1" applyAlignment="1">
      <alignment horizontal="left" vertical="center"/>
    </xf>
    <xf numFmtId="167" fontId="20" fillId="18" borderId="70" xfId="0" applyNumberFormat="1" applyFont="1" applyFill="1" applyBorder="1" applyAlignment="1">
      <alignment horizontal="left" vertical="center"/>
    </xf>
    <xf numFmtId="167" fontId="20" fillId="18" borderId="65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3" fontId="31" fillId="6" borderId="0" xfId="3" applyNumberFormat="1" applyFont="1" applyFill="1" applyAlignment="1">
      <alignment horizontal="center" vertical="center"/>
    </xf>
    <xf numFmtId="14" fontId="28" fillId="8" borderId="0" xfId="0" applyNumberFormat="1" applyFont="1" applyFill="1" applyAlignment="1">
      <alignment horizontal="right" vertical="center"/>
    </xf>
    <xf numFmtId="168" fontId="5" fillId="3" borderId="89" xfId="1" applyNumberFormat="1" applyFont="1" applyFill="1" applyBorder="1" applyAlignment="1">
      <alignment horizontal="center"/>
    </xf>
    <xf numFmtId="168" fontId="5" fillId="3" borderId="90" xfId="1" applyNumberFormat="1" applyFont="1" applyFill="1" applyBorder="1" applyAlignment="1">
      <alignment horizontal="center"/>
    </xf>
    <xf numFmtId="168" fontId="5" fillId="3" borderId="91" xfId="1" applyNumberFormat="1" applyFont="1" applyFill="1" applyBorder="1" applyAlignment="1">
      <alignment horizontal="center"/>
    </xf>
    <xf numFmtId="168" fontId="29" fillId="4" borderId="92" xfId="0" applyNumberFormat="1" applyFont="1" applyFill="1" applyBorder="1" applyAlignment="1">
      <alignment horizontal="center"/>
    </xf>
    <xf numFmtId="168" fontId="29" fillId="4" borderId="93" xfId="0" applyNumberFormat="1" applyFont="1" applyFill="1" applyBorder="1" applyAlignment="1">
      <alignment horizontal="center"/>
    </xf>
    <xf numFmtId="168" fontId="29" fillId="4" borderId="94" xfId="0" applyNumberFormat="1" applyFont="1" applyFill="1" applyBorder="1" applyAlignment="1">
      <alignment horizontal="center"/>
    </xf>
    <xf numFmtId="3" fontId="6" fillId="2" borderId="110" xfId="0" applyNumberFormat="1" applyFont="1" applyFill="1" applyBorder="1"/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30" fillId="10" borderId="124" xfId="0" applyNumberFormat="1" applyFont="1" applyFill="1" applyBorder="1" applyAlignment="1">
      <alignment horizontal="center" vertical="center"/>
    </xf>
    <xf numFmtId="3" fontId="30" fillId="10" borderId="125" xfId="0" applyNumberFormat="1" applyFont="1" applyFill="1" applyBorder="1" applyAlignment="1">
      <alignment horizontal="center" vertical="center"/>
    </xf>
    <xf numFmtId="3" fontId="30" fillId="10" borderId="126" xfId="0" applyNumberFormat="1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7" fillId="10" borderId="125" xfId="0" applyFont="1" applyFill="1" applyBorder="1" applyAlignment="1">
      <alignment horizontal="center" vertical="center"/>
    </xf>
    <xf numFmtId="0" fontId="27" fillId="10" borderId="12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24" xfId="0" applyNumberFormat="1" applyFont="1" applyFill="1" applyBorder="1" applyAlignment="1">
      <alignment horizontal="center" vertical="center"/>
    </xf>
    <xf numFmtId="3" fontId="3" fillId="21" borderId="50" xfId="0" applyNumberFormat="1" applyFont="1" applyFill="1" applyBorder="1" applyAlignment="1">
      <alignment horizontal="center" vertical="center"/>
    </xf>
    <xf numFmtId="3" fontId="3" fillId="21" borderId="125" xfId="0" applyNumberFormat="1" applyFont="1" applyFill="1" applyBorder="1" applyAlignment="1">
      <alignment horizontal="center" vertical="center"/>
    </xf>
    <xf numFmtId="3" fontId="3" fillId="21" borderId="183" xfId="0" applyNumberFormat="1" applyFont="1" applyFill="1" applyBorder="1" applyAlignment="1">
      <alignment horizontal="center" vertical="center"/>
    </xf>
    <xf numFmtId="3" fontId="3" fillId="21" borderId="126" xfId="0" applyNumberFormat="1" applyFont="1" applyFill="1" applyBorder="1" applyAlignment="1">
      <alignment horizontal="center" vertical="center"/>
    </xf>
    <xf numFmtId="3" fontId="3" fillId="3" borderId="124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125" xfId="0" applyNumberFormat="1" applyFont="1" applyFill="1" applyBorder="1" applyAlignment="1">
      <alignment horizontal="center" vertical="center"/>
    </xf>
    <xf numFmtId="3" fontId="3" fillId="3" borderId="183" xfId="0" applyNumberFormat="1" applyFont="1" applyFill="1" applyBorder="1" applyAlignment="1">
      <alignment horizontal="center" vertical="center"/>
    </xf>
    <xf numFmtId="3" fontId="3" fillId="3" borderId="12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39" xfId="0" applyNumberFormat="1" applyFont="1" applyFill="1" applyBorder="1" applyAlignment="1" applyProtection="1">
      <alignment horizontal="center"/>
    </xf>
    <xf numFmtId="3" fontId="16" fillId="20" borderId="140" xfId="0" applyNumberFormat="1" applyFont="1" applyFill="1" applyBorder="1" applyAlignment="1" applyProtection="1">
      <alignment horizontal="center"/>
    </xf>
    <xf numFmtId="14" fontId="27" fillId="0" borderId="81" xfId="0" applyNumberFormat="1" applyFont="1" applyBorder="1" applyAlignment="1">
      <alignment horizontal="right" vertical="center"/>
    </xf>
    <xf numFmtId="3" fontId="16" fillId="20" borderId="138" xfId="0" applyNumberFormat="1" applyFont="1" applyFill="1" applyBorder="1" applyAlignment="1" applyProtection="1">
      <alignment horizontal="center" vertical="center"/>
    </xf>
    <xf numFmtId="3" fontId="16" fillId="20" borderId="141" xfId="0" applyNumberFormat="1" applyFont="1" applyFill="1" applyBorder="1" applyAlignment="1" applyProtection="1">
      <alignment horizontal="center" vertical="center"/>
    </xf>
    <xf numFmtId="3" fontId="35" fillId="14" borderId="96" xfId="0" applyNumberFormat="1" applyFont="1" applyFill="1" applyBorder="1" applyAlignment="1">
      <alignment horizontal="center"/>
    </xf>
    <xf numFmtId="3" fontId="35" fillId="14" borderId="172" xfId="0" applyNumberFormat="1" applyFont="1" applyFill="1" applyBorder="1" applyAlignment="1">
      <alignment horizontal="center" vertical="center"/>
    </xf>
    <xf numFmtId="3" fontId="35" fillId="14" borderId="173" xfId="0" applyNumberFormat="1" applyFont="1" applyFill="1" applyBorder="1" applyAlignment="1">
      <alignment horizontal="center" vertical="center"/>
    </xf>
    <xf numFmtId="168" fontId="7" fillId="4" borderId="186" xfId="0" applyNumberFormat="1" applyFont="1" applyFill="1" applyBorder="1" applyAlignment="1">
      <alignment horizontal="center"/>
    </xf>
    <xf numFmtId="168" fontId="7" fillId="4" borderId="187" xfId="0" applyNumberFormat="1" applyFont="1" applyFill="1" applyBorder="1" applyAlignment="1">
      <alignment horizontal="center"/>
    </xf>
    <xf numFmtId="168" fontId="7" fillId="4" borderId="188" xfId="0" applyNumberFormat="1" applyFont="1" applyFill="1" applyBorder="1" applyAlignment="1">
      <alignment horizontal="center"/>
    </xf>
    <xf numFmtId="168" fontId="7" fillId="4" borderId="9" xfId="0" applyNumberFormat="1" applyFont="1" applyFill="1" applyBorder="1" applyAlignment="1">
      <alignment horizontal="center"/>
    </xf>
    <xf numFmtId="168" fontId="7" fillId="4" borderId="189" xfId="0" applyNumberFormat="1" applyFont="1" applyFill="1" applyBorder="1" applyAlignment="1">
      <alignment horizontal="center"/>
    </xf>
    <xf numFmtId="168" fontId="7" fillId="4" borderId="190" xfId="0" applyNumberFormat="1" applyFont="1" applyFill="1" applyBorder="1" applyAlignment="1">
      <alignment horizontal="center"/>
    </xf>
  </cellXfs>
  <cellStyles count="303">
    <cellStyle name="20% - Accent1 2" xfId="7"/>
    <cellStyle name="20% - Accent1 2 2" xfId="8"/>
    <cellStyle name="20% - Accent1 2 3" xfId="9"/>
    <cellStyle name="20% - Accent1 3" xfId="10"/>
    <cellStyle name="20% - Accent1 4" xfId="11"/>
    <cellStyle name="20% - Accent1 5" xfId="6"/>
    <cellStyle name="20% - Accent2 2" xfId="13"/>
    <cellStyle name="20% - Accent2 2 2" xfId="14"/>
    <cellStyle name="20% - Accent2 2 3" xfId="15"/>
    <cellStyle name="20% - Accent2 3" xfId="16"/>
    <cellStyle name="20% - Accent2 4" xfId="17"/>
    <cellStyle name="20% - Accent2 5" xfId="12"/>
    <cellStyle name="20% - Accent3 2" xfId="19"/>
    <cellStyle name="20% - Accent3 2 2" xfId="20"/>
    <cellStyle name="20% - Accent3 2 3" xfId="21"/>
    <cellStyle name="20% - Accent3 3" xfId="22"/>
    <cellStyle name="20% - Accent3 4" xfId="23"/>
    <cellStyle name="20% - Accent3 5" xfId="18"/>
    <cellStyle name="20% - Accent4 2" xfId="25"/>
    <cellStyle name="20% - Accent4 2 2" xfId="26"/>
    <cellStyle name="20% - Accent4 2 3" xfId="27"/>
    <cellStyle name="20% - Accent4 3" xfId="28"/>
    <cellStyle name="20% - Accent4 4" xfId="29"/>
    <cellStyle name="20% - Accent4 5" xfId="24"/>
    <cellStyle name="20% - Accent5 2" xfId="31"/>
    <cellStyle name="20% - Accent5 2 2" xfId="32"/>
    <cellStyle name="20% - Accent5 2 3" xfId="33"/>
    <cellStyle name="20% - Accent5 3" xfId="34"/>
    <cellStyle name="20% - Accent5 4" xfId="35"/>
    <cellStyle name="20% - Accent5 5" xfId="30"/>
    <cellStyle name="20% - Accent6 2" xfId="37"/>
    <cellStyle name="20% - Accent6 2 2" xfId="38"/>
    <cellStyle name="20% - Accent6 2 3" xfId="39"/>
    <cellStyle name="20% - Accent6 3" xfId="40"/>
    <cellStyle name="20% - Accent6 4" xfId="41"/>
    <cellStyle name="20% - Accent6 5" xfId="36"/>
    <cellStyle name="40% - Accent1 2" xfId="43"/>
    <cellStyle name="40% - Accent1 2 2" xfId="44"/>
    <cellStyle name="40% - Accent1 2 3" xfId="45"/>
    <cellStyle name="40% - Accent1 3" xfId="46"/>
    <cellStyle name="40% - Accent1 4" xfId="47"/>
    <cellStyle name="40% - Accent1 5" xfId="42"/>
    <cellStyle name="40% - Accent2 2" xfId="49"/>
    <cellStyle name="40% - Accent2 2 2" xfId="50"/>
    <cellStyle name="40% - Accent2 2 3" xfId="51"/>
    <cellStyle name="40% - Accent2 3" xfId="52"/>
    <cellStyle name="40% - Accent2 4" xfId="53"/>
    <cellStyle name="40% - Accent2 5" xfId="48"/>
    <cellStyle name="40% - Accent3 2" xfId="55"/>
    <cellStyle name="40% - Accent3 2 2" xfId="56"/>
    <cellStyle name="40% - Accent3 2 3" xfId="57"/>
    <cellStyle name="40% - Accent3 3" xfId="58"/>
    <cellStyle name="40% - Accent3 4" xfId="59"/>
    <cellStyle name="40% - Accent3 5" xfId="54"/>
    <cellStyle name="40% - Accent4 2" xfId="61"/>
    <cellStyle name="40% - Accent4 2 2" xfId="62"/>
    <cellStyle name="40% - Accent4 2 3" xfId="63"/>
    <cellStyle name="40% - Accent4 3" xfId="64"/>
    <cellStyle name="40% - Accent4 4" xfId="65"/>
    <cellStyle name="40% - Accent4 5" xfId="60"/>
    <cellStyle name="40% - Accent5 2" xfId="67"/>
    <cellStyle name="40% - Accent5 2 2" xfId="68"/>
    <cellStyle name="40% - Accent5 2 3" xfId="69"/>
    <cellStyle name="40% - Accent5 3" xfId="70"/>
    <cellStyle name="40% - Accent5 4" xfId="71"/>
    <cellStyle name="40% - Accent5 5" xfId="66"/>
    <cellStyle name="40% - Accent6 2" xfId="73"/>
    <cellStyle name="40% - Accent6 2 2" xfId="74"/>
    <cellStyle name="40% - Accent6 2 3" xfId="75"/>
    <cellStyle name="40% - Accent6 3" xfId="76"/>
    <cellStyle name="40% - Accent6 4" xfId="77"/>
    <cellStyle name="40% - Accent6 5" xfId="72"/>
    <cellStyle name="60% - Accent1 2" xfId="79"/>
    <cellStyle name="60% - Accent1 2 2" xfId="80"/>
    <cellStyle name="60% - Accent1 2 3" xfId="81"/>
    <cellStyle name="60% - Accent1 3" xfId="82"/>
    <cellStyle name="60% - Accent1 4" xfId="83"/>
    <cellStyle name="60% - Accent1 5" xfId="78"/>
    <cellStyle name="60% - Accent2 2" xfId="85"/>
    <cellStyle name="60% - Accent2 2 2" xfId="86"/>
    <cellStyle name="60% - Accent2 2 3" xfId="87"/>
    <cellStyle name="60% - Accent2 3" xfId="88"/>
    <cellStyle name="60% - Accent2 4" xfId="89"/>
    <cellStyle name="60% - Accent2 5" xfId="84"/>
    <cellStyle name="60% - Accent3 2" xfId="91"/>
    <cellStyle name="60% - Accent3 2 2" xfId="92"/>
    <cellStyle name="60% - Accent3 2 3" xfId="93"/>
    <cellStyle name="60% - Accent3 3" xfId="94"/>
    <cellStyle name="60% - Accent3 4" xfId="95"/>
    <cellStyle name="60% - Accent3 5" xfId="90"/>
    <cellStyle name="60% - Accent4 2" xfId="97"/>
    <cellStyle name="60% - Accent4 2 2" xfId="98"/>
    <cellStyle name="60% - Accent4 2 3" xfId="99"/>
    <cellStyle name="60% - Accent4 3" xfId="100"/>
    <cellStyle name="60% - Accent4 4" xfId="101"/>
    <cellStyle name="60% - Accent4 5" xfId="96"/>
    <cellStyle name="60% - Accent5 2" xfId="103"/>
    <cellStyle name="60% - Accent5 2 2" xfId="104"/>
    <cellStyle name="60% - Accent5 2 3" xfId="105"/>
    <cellStyle name="60% - Accent5 3" xfId="106"/>
    <cellStyle name="60% - Accent5 4" xfId="107"/>
    <cellStyle name="60% - Accent5 5" xfId="102"/>
    <cellStyle name="60% - Accent6 2" xfId="109"/>
    <cellStyle name="60% - Accent6 2 2" xfId="110"/>
    <cellStyle name="60% - Accent6 2 3" xfId="111"/>
    <cellStyle name="60% - Accent6 3" xfId="112"/>
    <cellStyle name="60% - Accent6 4" xfId="113"/>
    <cellStyle name="60% - Accent6 5" xfId="108"/>
    <cellStyle name="Accent1 2" xfId="115"/>
    <cellStyle name="Accent1 2 2" xfId="116"/>
    <cellStyle name="Accent1 2 3" xfId="117"/>
    <cellStyle name="Accent1 3" xfId="118"/>
    <cellStyle name="Accent1 4" xfId="119"/>
    <cellStyle name="Accent1 5" xfId="114"/>
    <cellStyle name="Accent2 2" xfId="121"/>
    <cellStyle name="Accent2 2 2" xfId="122"/>
    <cellStyle name="Accent2 2 3" xfId="123"/>
    <cellStyle name="Accent2 3" xfId="124"/>
    <cellStyle name="Accent2 4" xfId="125"/>
    <cellStyle name="Accent2 5" xfId="120"/>
    <cellStyle name="Accent3 2" xfId="127"/>
    <cellStyle name="Accent3 2 2" xfId="128"/>
    <cellStyle name="Accent3 2 3" xfId="129"/>
    <cellStyle name="Accent3 3" xfId="130"/>
    <cellStyle name="Accent3 4" xfId="131"/>
    <cellStyle name="Accent3 5" xfId="126"/>
    <cellStyle name="Accent4 2" xfId="133"/>
    <cellStyle name="Accent4 2 2" xfId="134"/>
    <cellStyle name="Accent4 2 3" xfId="135"/>
    <cellStyle name="Accent4 3" xfId="136"/>
    <cellStyle name="Accent4 4" xfId="137"/>
    <cellStyle name="Accent4 5" xfId="132"/>
    <cellStyle name="Accent5 2" xfId="139"/>
    <cellStyle name="Accent5 2 2" xfId="140"/>
    <cellStyle name="Accent5 2 3" xfId="141"/>
    <cellStyle name="Accent5 3" xfId="142"/>
    <cellStyle name="Accent5 4" xfId="143"/>
    <cellStyle name="Accent5 5" xfId="138"/>
    <cellStyle name="Accent6 2" xfId="145"/>
    <cellStyle name="Accent6 2 2" xfId="146"/>
    <cellStyle name="Accent6 2 3" xfId="147"/>
    <cellStyle name="Accent6 3" xfId="148"/>
    <cellStyle name="Accent6 4" xfId="149"/>
    <cellStyle name="Accent6 5" xfId="144"/>
    <cellStyle name="Bad 2" xfId="151"/>
    <cellStyle name="Bad 2 2" xfId="152"/>
    <cellStyle name="Bad 2 3" xfId="153"/>
    <cellStyle name="Bad 3" xfId="154"/>
    <cellStyle name="Bad 4" xfId="155"/>
    <cellStyle name="Bad 5" xfId="150"/>
    <cellStyle name="Calculation 2" xfId="157"/>
    <cellStyle name="Calculation 2 2" xfId="158"/>
    <cellStyle name="Calculation 2 3" xfId="159"/>
    <cellStyle name="Calculation 3" xfId="160"/>
    <cellStyle name="Calculation 4" xfId="161"/>
    <cellStyle name="Calculation 5" xfId="156"/>
    <cellStyle name="Check Cell 2" xfId="163"/>
    <cellStyle name="Check Cell 2 2" xfId="164"/>
    <cellStyle name="Check Cell 2 3" xfId="165"/>
    <cellStyle name="Check Cell 3" xfId="166"/>
    <cellStyle name="Check Cell 4" xfId="167"/>
    <cellStyle name="Check Cell 5" xfId="162"/>
    <cellStyle name="Comma" xfId="1" builtinId="3"/>
    <cellStyle name="Comma [0] 2" xfId="169"/>
    <cellStyle name="Comma 10" xfId="285"/>
    <cellStyle name="Comma 11" xfId="291"/>
    <cellStyle name="Comma 12" xfId="284"/>
    <cellStyle name="Comma 13" xfId="292"/>
    <cellStyle name="Comma 14" xfId="283"/>
    <cellStyle name="Comma 15" xfId="293"/>
    <cellStyle name="Comma 16" xfId="282"/>
    <cellStyle name="Comma 17" xfId="294"/>
    <cellStyle name="Comma 18" xfId="281"/>
    <cellStyle name="Comma 19" xfId="295"/>
    <cellStyle name="Comma 2" xfId="2"/>
    <cellStyle name="Comma 2 2" xfId="170"/>
    <cellStyle name="Comma 2 3" xfId="300"/>
    <cellStyle name="Comma 20" xfId="280"/>
    <cellStyle name="Comma 21" xfId="296"/>
    <cellStyle name="Comma 22" xfId="279"/>
    <cellStyle name="Comma 23" xfId="297"/>
    <cellStyle name="Comma 24" xfId="278"/>
    <cellStyle name="Comma 25" xfId="298"/>
    <cellStyle name="Comma 26" xfId="299"/>
    <cellStyle name="Comma 3" xfId="171"/>
    <cellStyle name="Comma 4" xfId="168"/>
    <cellStyle name="Comma 5" xfId="288"/>
    <cellStyle name="Comma 6" xfId="287"/>
    <cellStyle name="Comma 7" xfId="289"/>
    <cellStyle name="Comma 8" xfId="286"/>
    <cellStyle name="Comma 9" xfId="290"/>
    <cellStyle name="Explanatory Text 2" xfId="173"/>
    <cellStyle name="Explanatory Text 2 2" xfId="174"/>
    <cellStyle name="Explanatory Text 2 3" xfId="175"/>
    <cellStyle name="Explanatory Text 3" xfId="176"/>
    <cellStyle name="Explanatory Text 4" xfId="177"/>
    <cellStyle name="Explanatory Text 5" xfId="172"/>
    <cellStyle name="Good 2" xfId="179"/>
    <cellStyle name="Good 2 2" xfId="180"/>
    <cellStyle name="Good 2 3" xfId="181"/>
    <cellStyle name="Good 3" xfId="182"/>
    <cellStyle name="Good 4" xfId="183"/>
    <cellStyle name="Good 5" xfId="178"/>
    <cellStyle name="Heading 1 2" xfId="185"/>
    <cellStyle name="Heading 1 2 2" xfId="186"/>
    <cellStyle name="Heading 1 2 3" xfId="187"/>
    <cellStyle name="Heading 1 3" xfId="188"/>
    <cellStyle name="Heading 1 4" xfId="189"/>
    <cellStyle name="Heading 1 5" xfId="184"/>
    <cellStyle name="Heading 2 2" xfId="191"/>
    <cellStyle name="Heading 2 2 2" xfId="192"/>
    <cellStyle name="Heading 2 2 3" xfId="193"/>
    <cellStyle name="Heading 2 3" xfId="194"/>
    <cellStyle name="Heading 2 4" xfId="195"/>
    <cellStyle name="Heading 2 5" xfId="190"/>
    <cellStyle name="Heading 3 2" xfId="197"/>
    <cellStyle name="Heading 3 2 2" xfId="198"/>
    <cellStyle name="Heading 3 2 3" xfId="199"/>
    <cellStyle name="Heading 3 3" xfId="200"/>
    <cellStyle name="Heading 3 4" xfId="201"/>
    <cellStyle name="Heading 3 5" xfId="196"/>
    <cellStyle name="Heading 4 2" xfId="203"/>
    <cellStyle name="Heading 4 2 2" xfId="204"/>
    <cellStyle name="Heading 4 2 3" xfId="205"/>
    <cellStyle name="Heading 4 3" xfId="206"/>
    <cellStyle name="Heading 4 4" xfId="207"/>
    <cellStyle name="Heading 4 5" xfId="202"/>
    <cellStyle name="Input 2" xfId="209"/>
    <cellStyle name="Input 2 2" xfId="210"/>
    <cellStyle name="Input 2 3" xfId="211"/>
    <cellStyle name="Input 3" xfId="212"/>
    <cellStyle name="Input 4" xfId="213"/>
    <cellStyle name="Input 5" xfId="208"/>
    <cellStyle name="Linked Cell 2" xfId="215"/>
    <cellStyle name="Linked Cell 2 2" xfId="216"/>
    <cellStyle name="Linked Cell 2 3" xfId="217"/>
    <cellStyle name="Linked Cell 3" xfId="218"/>
    <cellStyle name="Linked Cell 4" xfId="219"/>
    <cellStyle name="Linked Cell 5" xfId="214"/>
    <cellStyle name="Neutral 2" xfId="221"/>
    <cellStyle name="Neutral 2 2" xfId="222"/>
    <cellStyle name="Neutral 2 3" xfId="223"/>
    <cellStyle name="Neutral 3" xfId="224"/>
    <cellStyle name="Neutral 4" xfId="225"/>
    <cellStyle name="Neutral 5" xfId="220"/>
    <cellStyle name="Normal" xfId="0" builtinId="0"/>
    <cellStyle name="Normal 2" xfId="3"/>
    <cellStyle name="Normal 2 2" xfId="226"/>
    <cellStyle name="Normal 2 3" xfId="227"/>
    <cellStyle name="Normal 3" xfId="228"/>
    <cellStyle name="Normal 3 2" xfId="229"/>
    <cellStyle name="Normal 3 3" xfId="230"/>
    <cellStyle name="Normal 4" xfId="231"/>
    <cellStyle name="Normal 5" xfId="232"/>
    <cellStyle name="Normal 5 2" xfId="233"/>
    <cellStyle name="Normal 6" xfId="234"/>
    <cellStyle name="Normal 6 2" xfId="235"/>
    <cellStyle name="Normal 7" xfId="236"/>
    <cellStyle name="Note 2" xfId="238"/>
    <cellStyle name="Note 2 2" xfId="239"/>
    <cellStyle name="Note 2 3" xfId="240"/>
    <cellStyle name="Note 3" xfId="241"/>
    <cellStyle name="Note 3 2" xfId="242"/>
    <cellStyle name="Note 4" xfId="243"/>
    <cellStyle name="Note 4 2" xfId="244"/>
    <cellStyle name="Note 5" xfId="245"/>
    <cellStyle name="Note 5 2" xfId="246"/>
    <cellStyle name="Note 6" xfId="247"/>
    <cellStyle name="Note 6 2" xfId="248"/>
    <cellStyle name="Note 7" xfId="249"/>
    <cellStyle name="Note 7 2" xfId="250"/>
    <cellStyle name="Note 8" xfId="251"/>
    <cellStyle name="Note 9" xfId="237"/>
    <cellStyle name="Output 2" xfId="253"/>
    <cellStyle name="Output 2 2" xfId="254"/>
    <cellStyle name="Output 2 3" xfId="255"/>
    <cellStyle name="Output 3" xfId="256"/>
    <cellStyle name="Output 4" xfId="257"/>
    <cellStyle name="Output 5" xfId="252"/>
    <cellStyle name="Percent" xfId="4" builtinId="5"/>
    <cellStyle name="Percent 2" xfId="5"/>
    <cellStyle name="Percent 2 2" xfId="258"/>
    <cellStyle name="Percent 2 3" xfId="302"/>
    <cellStyle name="Percent 3" xfId="259"/>
    <cellStyle name="Percent 4" xfId="301"/>
    <cellStyle name="Title 2" xfId="261"/>
    <cellStyle name="Title 2 2" xfId="262"/>
    <cellStyle name="Title 2 3" xfId="263"/>
    <cellStyle name="Title 3" xfId="264"/>
    <cellStyle name="Title 4" xfId="265"/>
    <cellStyle name="Title 5" xfId="260"/>
    <cellStyle name="Total 2" xfId="267"/>
    <cellStyle name="Total 2 2" xfId="268"/>
    <cellStyle name="Total 2 3" xfId="269"/>
    <cellStyle name="Total 3" xfId="270"/>
    <cellStyle name="Total 4" xfId="271"/>
    <cellStyle name="Total 5" xfId="266"/>
    <cellStyle name="Warning Text 2" xfId="273"/>
    <cellStyle name="Warning Text 2 2" xfId="274"/>
    <cellStyle name="Warning Text 2 3" xfId="275"/>
    <cellStyle name="Warning Text 3" xfId="276"/>
    <cellStyle name="Warning Text 4" xfId="277"/>
    <cellStyle name="Warning Text 5" xfId="2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941918</xdr:colOff>
      <xdr:row>0</xdr:row>
      <xdr:rowOff>84667</xdr:rowOff>
    </xdr:from>
    <xdr:to>
      <xdr:col>11</xdr:col>
      <xdr:colOff>66154</xdr:colOff>
      <xdr:row>5</xdr:row>
      <xdr:rowOff>131358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01" y="84667"/>
          <a:ext cx="1018653" cy="903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112600</xdr:colOff>
      <xdr:row>0</xdr:row>
      <xdr:rowOff>100854</xdr:rowOff>
    </xdr:from>
    <xdr:to>
      <xdr:col>1</xdr:col>
      <xdr:colOff>1131253</xdr:colOff>
      <xdr:row>4</xdr:row>
      <xdr:rowOff>141942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1894" y="100854"/>
          <a:ext cx="1018653" cy="9039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224119</xdr:colOff>
      <xdr:row>0</xdr:row>
      <xdr:rowOff>67236</xdr:rowOff>
    </xdr:from>
    <xdr:to>
      <xdr:col>1</xdr:col>
      <xdr:colOff>1183841</xdr:colOff>
      <xdr:row>4</xdr:row>
      <xdr:rowOff>156882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413" y="67236"/>
          <a:ext cx="959722" cy="851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9525</xdr:rowOff>
    </xdr:from>
    <xdr:to>
      <xdr:col>1</xdr:col>
      <xdr:colOff>1028701</xdr:colOff>
      <xdr:row>4</xdr:row>
      <xdr:rowOff>164672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6" y="9525"/>
          <a:ext cx="990600" cy="87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0</xdr:row>
      <xdr:rowOff>38100</xdr:rowOff>
    </xdr:from>
    <xdr:to>
      <xdr:col>1</xdr:col>
      <xdr:colOff>1103014</xdr:colOff>
      <xdr:row>4</xdr:row>
      <xdr:rowOff>161925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6" y="38100"/>
          <a:ext cx="998238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N3"/>
  <sheetViews>
    <sheetView topLeftCell="A13" workbookViewId="0">
      <selection activeCell="G3" sqref="G3"/>
    </sheetView>
  </sheetViews>
  <sheetFormatPr defaultRowHeight="15" x14ac:dyDescent="0.2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 x14ac:dyDescent="0.25">
      <c r="A1" s="380" t="s">
        <v>0</v>
      </c>
      <c r="B1" s="380" t="s">
        <v>1</v>
      </c>
      <c r="C1" s="379" t="s">
        <v>49</v>
      </c>
      <c r="D1" s="379"/>
      <c r="E1" s="379"/>
      <c r="F1" s="379"/>
      <c r="G1" s="379" t="s">
        <v>3</v>
      </c>
      <c r="H1" s="379"/>
      <c r="I1" s="379"/>
      <c r="J1" s="379"/>
      <c r="K1" s="379" t="s">
        <v>4</v>
      </c>
      <c r="L1" s="379"/>
      <c r="M1" s="379"/>
      <c r="N1" s="379"/>
    </row>
    <row r="2" spans="1:14" x14ac:dyDescent="0.25">
      <c r="A2" s="380"/>
      <c r="B2" s="380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43"/>
  <sheetViews>
    <sheetView view="pageBreakPreview" zoomScale="90" zoomScaleNormal="115" zoomScaleSheetLayoutView="90" workbookViewId="0">
      <pane ySplit="8" topLeftCell="A81" activePane="bottomLeft" state="frozen"/>
      <selection activeCell="B1" sqref="B1"/>
      <selection pane="bottomLeft" activeCell="F97" sqref="F97"/>
    </sheetView>
  </sheetViews>
  <sheetFormatPr defaultRowHeight="12.75" x14ac:dyDescent="0.25"/>
  <cols>
    <col min="1" max="1" width="18.5703125" style="86" customWidth="1"/>
    <col min="2" max="2" width="31.7109375" style="92" bestFit="1" customWidth="1"/>
    <col min="3" max="4" width="13" style="110" customWidth="1"/>
    <col min="5" max="5" width="18.7109375" style="110" bestFit="1" customWidth="1"/>
    <col min="6" max="6" width="16" style="110" customWidth="1"/>
    <col min="7" max="10" width="15.42578125" style="110" customWidth="1"/>
    <col min="11" max="12" width="13" style="110" customWidth="1"/>
    <col min="13" max="13" width="16.85546875" style="110" bestFit="1" customWidth="1"/>
    <col min="14" max="14" width="13" style="110" customWidth="1"/>
    <col min="15" max="15" width="9.140625" style="92" customWidth="1"/>
    <col min="16" max="16384" width="9.140625" style="92"/>
  </cols>
  <sheetData>
    <row r="1" spans="1:14" x14ac:dyDescent="0.25">
      <c r="A1" s="85"/>
      <c r="B1" s="360" t="s">
        <v>508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2.75" customHeight="1" x14ac:dyDescent="0.25">
      <c r="A2" s="85"/>
      <c r="B2" s="395" t="s">
        <v>48</v>
      </c>
      <c r="C2" s="395"/>
      <c r="D2" s="395"/>
      <c r="E2" s="395"/>
      <c r="F2" s="395"/>
      <c r="G2" s="395"/>
      <c r="H2" s="395"/>
      <c r="I2" s="395"/>
      <c r="J2" s="395"/>
      <c r="K2" s="395"/>
      <c r="L2" s="91"/>
      <c r="M2" s="91"/>
      <c r="N2" s="91"/>
    </row>
    <row r="3" spans="1:14" ht="15" customHeight="1" x14ac:dyDescent="0.25">
      <c r="A3" s="85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91"/>
      <c r="M3" s="91"/>
      <c r="N3" s="91"/>
    </row>
    <row r="4" spans="1:14" ht="15" customHeight="1" x14ac:dyDescent="0.25">
      <c r="B4" s="70" t="s">
        <v>133</v>
      </c>
      <c r="C4" s="3"/>
      <c r="D4" s="3"/>
      <c r="E4" s="3"/>
      <c r="F4" s="3"/>
      <c r="G4" s="3"/>
      <c r="H4" s="91"/>
      <c r="I4" s="91"/>
      <c r="J4" s="91"/>
      <c r="K4" s="91"/>
      <c r="L4" s="91"/>
      <c r="M4" s="91"/>
      <c r="N4" s="91"/>
    </row>
    <row r="5" spans="1:14" x14ac:dyDescent="0.25">
      <c r="A5" s="85"/>
      <c r="B5" s="260" t="s">
        <v>416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 x14ac:dyDescent="0.25">
      <c r="B6" s="327">
        <v>0</v>
      </c>
      <c r="C6" s="91">
        <f>IFERROR(VALUE(RIGHT(B4,4)),0)</f>
        <v>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 ht="15" customHeight="1" x14ac:dyDescent="0.25">
      <c r="A7" s="389" t="s">
        <v>11</v>
      </c>
      <c r="B7" s="389" t="s">
        <v>12</v>
      </c>
      <c r="C7" s="402" t="s">
        <v>2</v>
      </c>
      <c r="D7" s="402"/>
      <c r="E7" s="402"/>
      <c r="F7" s="402"/>
      <c r="G7" s="402" t="s">
        <v>3</v>
      </c>
      <c r="H7" s="402"/>
      <c r="I7" s="402"/>
      <c r="J7" s="402"/>
      <c r="K7" s="402" t="s">
        <v>4</v>
      </c>
      <c r="L7" s="402"/>
      <c r="M7" s="402"/>
      <c r="N7" s="402"/>
    </row>
    <row r="8" spans="1:14" x14ac:dyDescent="0.25">
      <c r="A8" s="389"/>
      <c r="B8" s="403"/>
      <c r="C8" s="93" t="s">
        <v>5</v>
      </c>
      <c r="D8" s="93" t="s">
        <v>6</v>
      </c>
      <c r="E8" s="93" t="s">
        <v>7</v>
      </c>
      <c r="F8" s="93" t="s">
        <v>8</v>
      </c>
      <c r="G8" s="93" t="s">
        <v>5</v>
      </c>
      <c r="H8" s="93" t="s">
        <v>6</v>
      </c>
      <c r="I8" s="93" t="s">
        <v>7</v>
      </c>
      <c r="J8" s="93" t="s">
        <v>8</v>
      </c>
      <c r="K8" s="93" t="s">
        <v>5</v>
      </c>
      <c r="L8" s="93" t="s">
        <v>6</v>
      </c>
      <c r="M8" s="93" t="s">
        <v>7</v>
      </c>
      <c r="N8" s="93" t="s">
        <v>8</v>
      </c>
    </row>
    <row r="9" spans="1:14" x14ac:dyDescent="0.25">
      <c r="A9" s="87"/>
      <c r="B9" s="407" t="s">
        <v>13</v>
      </c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9"/>
    </row>
    <row r="10" spans="1:14" x14ac:dyDescent="0.25">
      <c r="A10" s="133" t="s">
        <v>353</v>
      </c>
      <c r="B10" s="94" t="s">
        <v>196</v>
      </c>
      <c r="C10" s="95"/>
      <c r="D10" s="95"/>
      <c r="E10" s="96"/>
      <c r="F10" s="95"/>
      <c r="G10" s="91"/>
      <c r="H10" s="91"/>
      <c r="I10" s="91"/>
      <c r="J10" s="91"/>
      <c r="K10" s="91"/>
      <c r="L10" s="91"/>
      <c r="M10" s="91"/>
      <c r="N10" s="97"/>
    </row>
    <row r="11" spans="1:14" x14ac:dyDescent="0.25">
      <c r="A11" s="133" t="s">
        <v>492</v>
      </c>
      <c r="B11" s="160" t="s">
        <v>497</v>
      </c>
      <c r="C11" s="363"/>
      <c r="D11" s="363"/>
      <c r="E11" s="100"/>
      <c r="F11" s="363"/>
      <c r="G11" s="91"/>
      <c r="H11" s="91"/>
      <c r="I11" s="91"/>
      <c r="J11" s="91"/>
      <c r="K11" s="91"/>
      <c r="L11" s="91"/>
      <c r="M11" s="91"/>
      <c r="N11" s="97"/>
    </row>
    <row r="12" spans="1:14" x14ac:dyDescent="0.25">
      <c r="A12" s="133" t="s">
        <v>354</v>
      </c>
      <c r="B12" s="160" t="s">
        <v>366</v>
      </c>
      <c r="C12" s="99"/>
      <c r="D12" s="99"/>
      <c r="E12" s="100"/>
      <c r="F12" s="99"/>
      <c r="G12" s="91"/>
      <c r="H12" s="91"/>
      <c r="I12" s="91"/>
      <c r="J12" s="91"/>
      <c r="K12" s="91"/>
      <c r="L12" s="91"/>
      <c r="M12" s="91"/>
      <c r="N12" s="97"/>
    </row>
    <row r="13" spans="1:14" x14ac:dyDescent="0.25">
      <c r="A13" s="133" t="s">
        <v>355</v>
      </c>
      <c r="B13" s="94" t="s">
        <v>197</v>
      </c>
      <c r="C13" s="95"/>
      <c r="D13" s="95"/>
      <c r="E13" s="96"/>
      <c r="F13" s="95"/>
      <c r="G13" s="91"/>
      <c r="H13" s="91"/>
      <c r="I13" s="91"/>
      <c r="J13" s="91"/>
      <c r="K13" s="91"/>
      <c r="L13" s="91"/>
      <c r="M13" s="91"/>
      <c r="N13" s="97"/>
    </row>
    <row r="14" spans="1:14" x14ac:dyDescent="0.25">
      <c r="A14" s="133" t="s">
        <v>360</v>
      </c>
      <c r="B14" s="94" t="s">
        <v>356</v>
      </c>
      <c r="C14" s="363"/>
      <c r="D14" s="363"/>
      <c r="E14" s="100"/>
      <c r="F14" s="363"/>
      <c r="G14" s="91"/>
      <c r="H14" s="91"/>
      <c r="I14" s="91"/>
      <c r="J14" s="91"/>
      <c r="K14" s="91"/>
      <c r="L14" s="91"/>
      <c r="M14" s="91"/>
      <c r="N14" s="97"/>
    </row>
    <row r="15" spans="1:14" x14ac:dyDescent="0.25">
      <c r="A15" s="133" t="s">
        <v>357</v>
      </c>
      <c r="B15" s="98" t="s">
        <v>198</v>
      </c>
      <c r="C15" s="99"/>
      <c r="D15" s="99"/>
      <c r="E15" s="100"/>
      <c r="F15" s="99"/>
      <c r="G15" s="91"/>
      <c r="H15" s="91"/>
      <c r="I15" s="91"/>
      <c r="J15" s="91"/>
      <c r="K15" s="91"/>
      <c r="L15" s="91"/>
      <c r="M15" s="91"/>
      <c r="N15" s="97"/>
    </row>
    <row r="16" spans="1:14" x14ac:dyDescent="0.25">
      <c r="A16" s="133" t="s">
        <v>498</v>
      </c>
      <c r="B16" s="94" t="s">
        <v>499</v>
      </c>
      <c r="C16" s="99"/>
      <c r="D16" s="99"/>
      <c r="E16" s="100"/>
      <c r="F16" s="99"/>
      <c r="G16" s="91"/>
      <c r="H16" s="91"/>
      <c r="I16" s="91"/>
      <c r="J16" s="91"/>
      <c r="K16" s="91"/>
      <c r="L16" s="91"/>
      <c r="M16" s="91"/>
      <c r="N16" s="97"/>
    </row>
    <row r="17" spans="1:14" x14ac:dyDescent="0.25">
      <c r="A17" s="133" t="s">
        <v>493</v>
      </c>
      <c r="B17" s="94" t="s">
        <v>495</v>
      </c>
      <c r="C17" s="363"/>
      <c r="D17" s="363"/>
      <c r="E17" s="100"/>
      <c r="F17" s="363"/>
      <c r="G17" s="91"/>
      <c r="H17" s="91"/>
      <c r="I17" s="91"/>
      <c r="J17" s="91"/>
      <c r="K17" s="91"/>
      <c r="L17" s="91"/>
      <c r="M17" s="91"/>
      <c r="N17" s="97"/>
    </row>
    <row r="18" spans="1:14" x14ac:dyDescent="0.25">
      <c r="A18" s="133" t="s">
        <v>494</v>
      </c>
      <c r="B18" s="94" t="s">
        <v>496</v>
      </c>
      <c r="C18" s="363"/>
      <c r="D18" s="363"/>
      <c r="E18" s="100"/>
      <c r="F18" s="363"/>
      <c r="G18" s="91"/>
      <c r="H18" s="91"/>
      <c r="I18" s="91"/>
      <c r="J18" s="91"/>
      <c r="K18" s="91"/>
      <c r="L18" s="91"/>
      <c r="M18" s="91"/>
      <c r="N18" s="97"/>
    </row>
    <row r="19" spans="1:14" ht="15" customHeight="1" x14ac:dyDescent="0.25">
      <c r="A19" s="142"/>
      <c r="B19" s="137" t="s">
        <v>163</v>
      </c>
      <c r="C19" s="101">
        <f>SUM(C10:C18)</f>
        <v>0</v>
      </c>
      <c r="D19" s="101">
        <f>SUM(D10:D18)</f>
        <v>0</v>
      </c>
      <c r="E19" s="101">
        <f>SUM(E10:E18)</f>
        <v>0</v>
      </c>
      <c r="F19" s="101">
        <f>SUM(F10:F18)</f>
        <v>0</v>
      </c>
      <c r="G19" s="102"/>
      <c r="H19" s="102"/>
      <c r="I19" s="102"/>
      <c r="J19" s="102"/>
      <c r="K19" s="102"/>
      <c r="L19" s="102"/>
      <c r="M19" s="102"/>
      <c r="N19" s="103"/>
    </row>
    <row r="20" spans="1:14" x14ac:dyDescent="0.25">
      <c r="A20" s="89" t="s">
        <v>155</v>
      </c>
      <c r="B20" s="98" t="s">
        <v>201</v>
      </c>
      <c r="C20" s="99"/>
      <c r="D20" s="99"/>
      <c r="E20" s="100"/>
      <c r="F20" s="99"/>
      <c r="G20" s="91"/>
      <c r="H20" s="91"/>
      <c r="I20" s="91"/>
      <c r="J20" s="91"/>
      <c r="K20" s="91"/>
      <c r="L20" s="91"/>
      <c r="M20" s="91"/>
      <c r="N20" s="97"/>
    </row>
    <row r="21" spans="1:14" x14ac:dyDescent="0.25">
      <c r="A21" s="89" t="s">
        <v>156</v>
      </c>
      <c r="B21" s="98" t="s">
        <v>202</v>
      </c>
      <c r="C21" s="99"/>
      <c r="D21" s="99"/>
      <c r="E21" s="100"/>
      <c r="F21" s="99"/>
      <c r="G21" s="91"/>
      <c r="H21" s="91"/>
      <c r="I21" s="91"/>
      <c r="J21" s="91"/>
      <c r="K21" s="91"/>
      <c r="L21" s="91"/>
      <c r="M21" s="91"/>
      <c r="N21" s="97"/>
    </row>
    <row r="22" spans="1:14" x14ac:dyDescent="0.25">
      <c r="A22" s="89" t="s">
        <v>157</v>
      </c>
      <c r="B22" s="98" t="s">
        <v>203</v>
      </c>
      <c r="C22" s="99"/>
      <c r="D22" s="99"/>
      <c r="E22" s="100"/>
      <c r="F22" s="99"/>
      <c r="G22" s="91"/>
      <c r="H22" s="91"/>
      <c r="I22" s="91"/>
      <c r="J22" s="91"/>
      <c r="K22" s="91"/>
      <c r="L22" s="91"/>
      <c r="M22" s="91"/>
      <c r="N22" s="97"/>
    </row>
    <row r="23" spans="1:14" x14ac:dyDescent="0.25">
      <c r="A23" s="89" t="s">
        <v>158</v>
      </c>
      <c r="B23" s="160" t="s">
        <v>204</v>
      </c>
      <c r="C23" s="99"/>
      <c r="D23" s="99"/>
      <c r="E23" s="100"/>
      <c r="F23" s="99"/>
      <c r="G23" s="91"/>
      <c r="H23" s="91"/>
      <c r="I23" s="91"/>
      <c r="J23" s="91"/>
      <c r="K23" s="91"/>
      <c r="L23" s="91"/>
      <c r="M23" s="91"/>
      <c r="N23" s="97"/>
    </row>
    <row r="24" spans="1:14" x14ac:dyDescent="0.25">
      <c r="A24" s="133" t="s">
        <v>361</v>
      </c>
      <c r="B24" s="160" t="s">
        <v>200</v>
      </c>
      <c r="C24" s="161"/>
      <c r="D24" s="161"/>
      <c r="E24" s="100"/>
      <c r="F24" s="161"/>
      <c r="G24" s="91"/>
      <c r="H24" s="91"/>
      <c r="I24" s="91"/>
      <c r="J24" s="91"/>
      <c r="K24" s="91"/>
      <c r="L24" s="91"/>
      <c r="M24" s="91"/>
      <c r="N24" s="97"/>
    </row>
    <row r="25" spans="1:14" x14ac:dyDescent="0.25">
      <c r="A25" s="133" t="s">
        <v>358</v>
      </c>
      <c r="B25" s="160" t="s">
        <v>359</v>
      </c>
      <c r="C25" s="161"/>
      <c r="D25" s="161"/>
      <c r="E25" s="100"/>
      <c r="F25" s="161"/>
      <c r="G25" s="91"/>
      <c r="H25" s="91"/>
      <c r="I25" s="91"/>
      <c r="J25" s="91"/>
      <c r="K25" s="91"/>
      <c r="L25" s="91"/>
      <c r="M25" s="91"/>
      <c r="N25" s="97"/>
    </row>
    <row r="26" spans="1:14" ht="15" customHeight="1" x14ac:dyDescent="0.25">
      <c r="A26" s="142"/>
      <c r="B26" s="137" t="s">
        <v>162</v>
      </c>
      <c r="C26" s="101">
        <f>SUM(C20:C25)</f>
        <v>0</v>
      </c>
      <c r="D26" s="101">
        <f t="shared" ref="D26:F26" si="0">SUM(D20:D25)</f>
        <v>0</v>
      </c>
      <c r="E26" s="101">
        <f t="shared" si="0"/>
        <v>0</v>
      </c>
      <c r="F26" s="101">
        <f t="shared" si="0"/>
        <v>0</v>
      </c>
      <c r="G26" s="102"/>
      <c r="H26" s="102"/>
      <c r="I26" s="102"/>
      <c r="J26" s="102"/>
      <c r="K26" s="102"/>
      <c r="L26" s="102"/>
      <c r="M26" s="102"/>
      <c r="N26" s="103"/>
    </row>
    <row r="27" spans="1:14" x14ac:dyDescent="0.25">
      <c r="A27" s="134" t="s">
        <v>151</v>
      </c>
      <c r="B27" s="98" t="s">
        <v>101</v>
      </c>
      <c r="C27" s="99"/>
      <c r="D27" s="99"/>
      <c r="E27" s="100"/>
      <c r="F27" s="99"/>
      <c r="G27" s="91"/>
      <c r="H27" s="91"/>
      <c r="I27" s="91"/>
      <c r="J27" s="91"/>
      <c r="K27" s="91"/>
      <c r="L27" s="91"/>
      <c r="M27" s="91"/>
      <c r="N27" s="97"/>
    </row>
    <row r="28" spans="1:14" x14ac:dyDescent="0.25">
      <c r="A28" s="134" t="s">
        <v>152</v>
      </c>
      <c r="B28" s="98" t="s">
        <v>102</v>
      </c>
      <c r="C28" s="99"/>
      <c r="D28" s="99"/>
      <c r="E28" s="100"/>
      <c r="F28" s="99"/>
      <c r="G28" s="91"/>
      <c r="H28" s="91"/>
      <c r="I28" s="91"/>
      <c r="J28" s="91"/>
      <c r="K28" s="91"/>
      <c r="L28" s="91"/>
      <c r="M28" s="91"/>
      <c r="N28" s="97"/>
    </row>
    <row r="29" spans="1:14" x14ac:dyDescent="0.25">
      <c r="A29" s="134" t="s">
        <v>153</v>
      </c>
      <c r="B29" s="98" t="s">
        <v>100</v>
      </c>
      <c r="C29" s="99"/>
      <c r="D29" s="99"/>
      <c r="E29" s="100"/>
      <c r="F29" s="99"/>
      <c r="G29" s="91"/>
      <c r="H29" s="91"/>
      <c r="I29" s="91"/>
      <c r="J29" s="91"/>
      <c r="K29" s="91"/>
      <c r="L29" s="91"/>
      <c r="M29" s="91"/>
      <c r="N29" s="97"/>
    </row>
    <row r="30" spans="1:14" x14ac:dyDescent="0.25">
      <c r="A30" s="134" t="s">
        <v>154</v>
      </c>
      <c r="B30" s="98" t="s">
        <v>205</v>
      </c>
      <c r="C30" s="99"/>
      <c r="D30" s="99"/>
      <c r="E30" s="100"/>
      <c r="F30" s="99"/>
      <c r="G30" s="91"/>
      <c r="H30" s="91"/>
      <c r="I30" s="91"/>
      <c r="J30" s="91"/>
      <c r="K30" s="91"/>
      <c r="L30" s="91"/>
      <c r="M30" s="91"/>
      <c r="N30" s="97"/>
    </row>
    <row r="31" spans="1:14" ht="15" customHeight="1" x14ac:dyDescent="0.25">
      <c r="A31" s="141"/>
      <c r="B31" s="138" t="s">
        <v>161</v>
      </c>
      <c r="C31" s="104">
        <f>SUM(C27:C30)</f>
        <v>0</v>
      </c>
      <c r="D31" s="104">
        <f t="shared" ref="D31:F31" si="1">SUM(D27:D30)</f>
        <v>0</v>
      </c>
      <c r="E31" s="104">
        <f t="shared" si="1"/>
        <v>0</v>
      </c>
      <c r="F31" s="104">
        <f t="shared" si="1"/>
        <v>0</v>
      </c>
      <c r="G31" s="91"/>
      <c r="H31" s="91"/>
      <c r="I31" s="91"/>
      <c r="J31" s="91"/>
      <c r="K31" s="91"/>
      <c r="L31" s="91"/>
      <c r="M31" s="91"/>
      <c r="N31" s="97"/>
    </row>
    <row r="32" spans="1:14" x14ac:dyDescent="0.25">
      <c r="A32" s="89" t="s">
        <v>159</v>
      </c>
      <c r="B32" s="98" t="s">
        <v>104</v>
      </c>
      <c r="C32" s="99"/>
      <c r="D32" s="99"/>
      <c r="E32" s="100"/>
      <c r="F32" s="99"/>
      <c r="G32" s="91"/>
      <c r="H32" s="91"/>
      <c r="I32" s="91"/>
      <c r="J32" s="91"/>
      <c r="K32" s="91"/>
      <c r="L32" s="91"/>
      <c r="M32" s="91"/>
      <c r="N32" s="97"/>
    </row>
    <row r="33" spans="1:14" x14ac:dyDescent="0.25">
      <c r="A33" s="141"/>
      <c r="B33" s="138" t="s">
        <v>160</v>
      </c>
      <c r="C33" s="104">
        <f>SUM(C32)</f>
        <v>0</v>
      </c>
      <c r="D33" s="104">
        <f t="shared" ref="D33:F33" si="2">SUM(D32)</f>
        <v>0</v>
      </c>
      <c r="E33" s="104">
        <f t="shared" si="2"/>
        <v>0</v>
      </c>
      <c r="F33" s="104">
        <f t="shared" si="2"/>
        <v>0</v>
      </c>
      <c r="G33" s="91"/>
      <c r="H33" s="91"/>
      <c r="I33" s="91"/>
      <c r="J33" s="91"/>
      <c r="K33" s="91"/>
      <c r="L33" s="91"/>
      <c r="M33" s="91"/>
      <c r="N33" s="97"/>
    </row>
    <row r="34" spans="1:14" x14ac:dyDescent="0.25">
      <c r="A34" s="133" t="s">
        <v>362</v>
      </c>
      <c r="B34" s="160" t="s">
        <v>199</v>
      </c>
      <c r="C34" s="161"/>
      <c r="D34" s="161"/>
      <c r="E34" s="100"/>
      <c r="F34" s="161"/>
      <c r="G34" s="91"/>
      <c r="H34" s="91"/>
      <c r="I34" s="91"/>
      <c r="J34" s="91"/>
      <c r="K34" s="91"/>
      <c r="L34" s="91"/>
      <c r="M34" s="91"/>
      <c r="N34" s="97"/>
    </row>
    <row r="35" spans="1:14" x14ac:dyDescent="0.25">
      <c r="A35" s="133" t="s">
        <v>350</v>
      </c>
      <c r="B35" s="160" t="s">
        <v>351</v>
      </c>
      <c r="C35" s="161"/>
      <c r="D35" s="161"/>
      <c r="E35" s="100"/>
      <c r="F35" s="161"/>
      <c r="G35" s="91"/>
      <c r="H35" s="91"/>
      <c r="I35" s="91"/>
      <c r="J35" s="91"/>
      <c r="K35" s="91"/>
      <c r="L35" s="91"/>
      <c r="M35" s="91"/>
      <c r="N35" s="97"/>
    </row>
    <row r="36" spans="1:14" ht="15" customHeight="1" x14ac:dyDescent="0.25">
      <c r="A36" s="141"/>
      <c r="B36" s="138" t="s">
        <v>440</v>
      </c>
      <c r="C36" s="104">
        <f>SUM(C34:C35)</f>
        <v>0</v>
      </c>
      <c r="D36" s="104">
        <f t="shared" ref="D36:F36" si="3">SUM(D34:D35)</f>
        <v>0</v>
      </c>
      <c r="E36" s="104">
        <f t="shared" si="3"/>
        <v>0</v>
      </c>
      <c r="F36" s="104">
        <f t="shared" si="3"/>
        <v>0</v>
      </c>
      <c r="G36" s="91"/>
      <c r="H36" s="91"/>
      <c r="I36" s="91"/>
      <c r="J36" s="91"/>
      <c r="K36" s="91"/>
      <c r="L36" s="91"/>
      <c r="M36" s="91"/>
      <c r="N36" s="97"/>
    </row>
    <row r="37" spans="1:14" x14ac:dyDescent="0.25">
      <c r="A37" s="88" t="s">
        <v>177</v>
      </c>
      <c r="B37" s="98" t="s">
        <v>206</v>
      </c>
      <c r="C37" s="99"/>
      <c r="D37" s="99"/>
      <c r="E37" s="100"/>
      <c r="F37" s="99"/>
      <c r="G37" s="91"/>
      <c r="H37" s="91"/>
      <c r="I37" s="91"/>
      <c r="J37" s="91"/>
      <c r="K37" s="91"/>
      <c r="L37" s="91"/>
      <c r="M37" s="91"/>
      <c r="N37" s="97"/>
    </row>
    <row r="38" spans="1:14" x14ac:dyDescent="0.25">
      <c r="A38" s="143" t="s">
        <v>178</v>
      </c>
      <c r="B38" s="98" t="s">
        <v>207</v>
      </c>
      <c r="C38" s="99"/>
      <c r="D38" s="99"/>
      <c r="E38" s="100"/>
      <c r="F38" s="99"/>
      <c r="G38" s="91"/>
      <c r="H38" s="91"/>
      <c r="I38" s="91"/>
      <c r="J38" s="91"/>
      <c r="K38" s="91"/>
      <c r="L38" s="91"/>
      <c r="M38" s="91"/>
      <c r="N38" s="97"/>
    </row>
    <row r="39" spans="1:14" ht="15" customHeight="1" x14ac:dyDescent="0.25">
      <c r="A39" s="141"/>
      <c r="B39" s="139" t="s">
        <v>19</v>
      </c>
      <c r="C39" s="105">
        <f>SUM(C37:C38)</f>
        <v>0</v>
      </c>
      <c r="D39" s="105">
        <f>SUM(D37:D38)</f>
        <v>0</v>
      </c>
      <c r="E39" s="106">
        <f>SUM(E37:E38)</f>
        <v>0</v>
      </c>
      <c r="F39" s="105">
        <f>SUM(F37:F38)</f>
        <v>0</v>
      </c>
      <c r="G39" s="91"/>
      <c r="H39" s="91"/>
      <c r="I39" s="91"/>
      <c r="J39" s="91"/>
      <c r="K39" s="91"/>
      <c r="L39" s="91"/>
      <c r="M39" s="91"/>
      <c r="N39" s="97"/>
    </row>
    <row r="40" spans="1:14" ht="15" customHeight="1" x14ac:dyDescent="0.25">
      <c r="A40" s="147"/>
      <c r="B40" s="139" t="s">
        <v>50</v>
      </c>
      <c r="C40" s="107">
        <f>C19+C26+C31+C39</f>
        <v>0</v>
      </c>
      <c r="D40" s="107">
        <f>D19+D26+D31+D39</f>
        <v>0</v>
      </c>
      <c r="E40" s="108">
        <f>E19+E26+E31+E39</f>
        <v>0</v>
      </c>
      <c r="F40" s="107">
        <f>F19+F26+F31+F39</f>
        <v>0</v>
      </c>
      <c r="G40" s="91"/>
      <c r="H40" s="91"/>
      <c r="I40" s="91"/>
      <c r="J40" s="91"/>
      <c r="K40" s="91"/>
      <c r="L40" s="91"/>
      <c r="M40" s="91"/>
      <c r="N40" s="97"/>
    </row>
    <row r="41" spans="1:14" x14ac:dyDescent="0.25">
      <c r="B41" s="404" t="s">
        <v>14</v>
      </c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6"/>
    </row>
    <row r="42" spans="1:14" x14ac:dyDescent="0.25">
      <c r="A42" s="89" t="s">
        <v>500</v>
      </c>
      <c r="B42" s="94" t="s">
        <v>208</v>
      </c>
      <c r="C42" s="95"/>
      <c r="D42" s="95"/>
      <c r="E42" s="95"/>
      <c r="F42" s="95"/>
      <c r="G42" s="132" t="s">
        <v>195</v>
      </c>
      <c r="H42" s="132" t="s">
        <v>195</v>
      </c>
      <c r="I42" s="132" t="s">
        <v>195</v>
      </c>
      <c r="J42" s="132" t="s">
        <v>195</v>
      </c>
      <c r="K42" s="132" t="s">
        <v>195</v>
      </c>
      <c r="L42" s="132" t="s">
        <v>195</v>
      </c>
      <c r="M42" s="132" t="s">
        <v>195</v>
      </c>
      <c r="N42" s="132" t="s">
        <v>195</v>
      </c>
    </row>
    <row r="43" spans="1:14" x14ac:dyDescent="0.25">
      <c r="A43" s="89" t="s">
        <v>170</v>
      </c>
      <c r="B43" s="160" t="s">
        <v>58</v>
      </c>
      <c r="C43" s="99"/>
      <c r="D43" s="99"/>
      <c r="E43" s="99"/>
      <c r="F43" s="99"/>
      <c r="G43" s="132" t="s">
        <v>195</v>
      </c>
      <c r="H43" s="132" t="s">
        <v>195</v>
      </c>
      <c r="I43" s="132" t="s">
        <v>195</v>
      </c>
      <c r="J43" s="132" t="s">
        <v>195</v>
      </c>
      <c r="K43" s="132" t="s">
        <v>195</v>
      </c>
      <c r="L43" s="132" t="s">
        <v>195</v>
      </c>
      <c r="M43" s="132" t="s">
        <v>195</v>
      </c>
      <c r="N43" s="132" t="s">
        <v>195</v>
      </c>
    </row>
    <row r="44" spans="1:14" x14ac:dyDescent="0.25">
      <c r="A44" s="89" t="s">
        <v>166</v>
      </c>
      <c r="B44" s="160" t="s">
        <v>59</v>
      </c>
      <c r="C44" s="99"/>
      <c r="D44" s="99"/>
      <c r="E44" s="99"/>
      <c r="F44" s="99"/>
      <c r="G44" s="132" t="s">
        <v>195</v>
      </c>
      <c r="H44" s="132" t="s">
        <v>195</v>
      </c>
      <c r="I44" s="132" t="s">
        <v>195</v>
      </c>
      <c r="J44" s="132" t="s">
        <v>195</v>
      </c>
      <c r="K44" s="132" t="s">
        <v>195</v>
      </c>
      <c r="L44" s="132" t="s">
        <v>195</v>
      </c>
      <c r="M44" s="132" t="s">
        <v>195</v>
      </c>
      <c r="N44" s="132" t="s">
        <v>195</v>
      </c>
    </row>
    <row r="45" spans="1:14" x14ac:dyDescent="0.25">
      <c r="A45" s="89" t="s">
        <v>10</v>
      </c>
      <c r="B45" s="160" t="s">
        <v>209</v>
      </c>
      <c r="C45" s="99"/>
      <c r="D45" s="99"/>
      <c r="E45" s="99"/>
      <c r="F45" s="99"/>
      <c r="G45" s="132" t="s">
        <v>195</v>
      </c>
      <c r="H45" s="132" t="s">
        <v>195</v>
      </c>
      <c r="I45" s="132" t="s">
        <v>195</v>
      </c>
      <c r="J45" s="132" t="s">
        <v>195</v>
      </c>
      <c r="K45" s="132" t="s">
        <v>195</v>
      </c>
      <c r="L45" s="132" t="s">
        <v>195</v>
      </c>
      <c r="M45" s="132" t="s">
        <v>195</v>
      </c>
      <c r="N45" s="132" t="s">
        <v>195</v>
      </c>
    </row>
    <row r="46" spans="1:14" x14ac:dyDescent="0.25">
      <c r="A46" s="89" t="s">
        <v>167</v>
      </c>
      <c r="B46" s="160" t="s">
        <v>210</v>
      </c>
      <c r="C46" s="99"/>
      <c r="D46" s="99"/>
      <c r="E46" s="99"/>
      <c r="F46" s="99"/>
      <c r="G46" s="132" t="s">
        <v>195</v>
      </c>
      <c r="H46" s="132" t="s">
        <v>195</v>
      </c>
      <c r="I46" s="132" t="s">
        <v>195</v>
      </c>
      <c r="J46" s="132" t="s">
        <v>195</v>
      </c>
      <c r="K46" s="132" t="s">
        <v>195</v>
      </c>
      <c r="L46" s="132" t="s">
        <v>195</v>
      </c>
      <c r="M46" s="132" t="s">
        <v>195</v>
      </c>
      <c r="N46" s="132" t="s">
        <v>195</v>
      </c>
    </row>
    <row r="47" spans="1:14" x14ac:dyDescent="0.25">
      <c r="A47" s="89" t="s">
        <v>164</v>
      </c>
      <c r="B47" s="160" t="s">
        <v>211</v>
      </c>
      <c r="C47" s="99"/>
      <c r="D47" s="99"/>
      <c r="E47" s="99"/>
      <c r="F47" s="99"/>
      <c r="G47" s="132" t="s">
        <v>195</v>
      </c>
      <c r="H47" s="132" t="s">
        <v>195</v>
      </c>
      <c r="I47" s="132" t="s">
        <v>195</v>
      </c>
      <c r="J47" s="132" t="s">
        <v>195</v>
      </c>
      <c r="K47" s="132" t="s">
        <v>195</v>
      </c>
      <c r="L47" s="132" t="s">
        <v>195</v>
      </c>
      <c r="M47" s="132" t="s">
        <v>195</v>
      </c>
      <c r="N47" s="132" t="s">
        <v>195</v>
      </c>
    </row>
    <row r="48" spans="1:14" x14ac:dyDescent="0.25">
      <c r="A48" s="89" t="s">
        <v>165</v>
      </c>
      <c r="B48" s="160" t="s">
        <v>212</v>
      </c>
      <c r="C48" s="99"/>
      <c r="D48" s="99"/>
      <c r="E48" s="99"/>
      <c r="F48" s="99"/>
      <c r="G48" s="132" t="s">
        <v>195</v>
      </c>
      <c r="H48" s="132" t="s">
        <v>195</v>
      </c>
      <c r="I48" s="132" t="s">
        <v>195</v>
      </c>
      <c r="J48" s="132" t="s">
        <v>195</v>
      </c>
      <c r="K48" s="132" t="s">
        <v>195</v>
      </c>
      <c r="L48" s="132" t="s">
        <v>195</v>
      </c>
      <c r="M48" s="132" t="s">
        <v>195</v>
      </c>
      <c r="N48" s="132" t="s">
        <v>195</v>
      </c>
    </row>
    <row r="49" spans="1:14" x14ac:dyDescent="0.25">
      <c r="A49" s="89" t="s">
        <v>169</v>
      </c>
      <c r="B49" s="160" t="s">
        <v>213</v>
      </c>
      <c r="C49" s="99"/>
      <c r="D49" s="99"/>
      <c r="E49" s="99"/>
      <c r="F49" s="99"/>
      <c r="G49" s="132" t="s">
        <v>195</v>
      </c>
      <c r="H49" s="132" t="s">
        <v>195</v>
      </c>
      <c r="I49" s="132" t="s">
        <v>195</v>
      </c>
      <c r="J49" s="132" t="s">
        <v>195</v>
      </c>
      <c r="K49" s="132" t="s">
        <v>195</v>
      </c>
      <c r="L49" s="132" t="s">
        <v>195</v>
      </c>
      <c r="M49" s="132" t="s">
        <v>195</v>
      </c>
      <c r="N49" s="132" t="s">
        <v>195</v>
      </c>
    </row>
    <row r="50" spans="1:14" x14ac:dyDescent="0.25">
      <c r="A50" s="89" t="s">
        <v>171</v>
      </c>
      <c r="B50" s="160" t="s">
        <v>214</v>
      </c>
      <c r="C50" s="99"/>
      <c r="D50" s="99"/>
      <c r="E50" s="99"/>
      <c r="F50" s="99"/>
      <c r="G50" s="132" t="s">
        <v>195</v>
      </c>
      <c r="H50" s="132" t="s">
        <v>195</v>
      </c>
      <c r="I50" s="132" t="s">
        <v>195</v>
      </c>
      <c r="J50" s="132" t="s">
        <v>195</v>
      </c>
      <c r="K50" s="132" t="s">
        <v>195</v>
      </c>
      <c r="L50" s="132" t="s">
        <v>195</v>
      </c>
      <c r="M50" s="132" t="s">
        <v>195</v>
      </c>
      <c r="N50" s="132" t="s">
        <v>195</v>
      </c>
    </row>
    <row r="51" spans="1:14" ht="15" customHeight="1" x14ac:dyDescent="0.25">
      <c r="A51" s="140"/>
      <c r="B51" s="135" t="s">
        <v>15</v>
      </c>
      <c r="C51" s="104">
        <f>SUM(C42:C50)</f>
        <v>0</v>
      </c>
      <c r="D51" s="104">
        <f>SUM(D42:D50)</f>
        <v>0</v>
      </c>
      <c r="E51" s="104">
        <f>SUM(E42:E50)</f>
        <v>0</v>
      </c>
      <c r="F51" s="104">
        <f>SUM(F42:F50)</f>
        <v>0</v>
      </c>
      <c r="G51" s="104"/>
      <c r="H51" s="104"/>
      <c r="I51" s="104"/>
      <c r="J51" s="104"/>
      <c r="K51" s="104"/>
      <c r="L51" s="104"/>
      <c r="M51" s="104"/>
      <c r="N51" s="104"/>
    </row>
    <row r="52" spans="1:14" x14ac:dyDescent="0.25">
      <c r="A52" s="89" t="s">
        <v>172</v>
      </c>
      <c r="B52" s="160" t="s">
        <v>108</v>
      </c>
      <c r="C52" s="99"/>
      <c r="D52" s="99"/>
      <c r="E52" s="99"/>
      <c r="F52" s="99"/>
      <c r="G52" s="132" t="s">
        <v>195</v>
      </c>
      <c r="H52" s="132" t="s">
        <v>195</v>
      </c>
      <c r="I52" s="132" t="s">
        <v>195</v>
      </c>
      <c r="J52" s="132" t="s">
        <v>195</v>
      </c>
      <c r="K52" s="132" t="s">
        <v>195</v>
      </c>
      <c r="L52" s="132" t="s">
        <v>195</v>
      </c>
      <c r="M52" s="132" t="s">
        <v>195</v>
      </c>
      <c r="N52" s="132" t="s">
        <v>195</v>
      </c>
    </row>
    <row r="53" spans="1:14" x14ac:dyDescent="0.25">
      <c r="A53" s="88" t="s">
        <v>17</v>
      </c>
      <c r="B53" s="160" t="s">
        <v>109</v>
      </c>
      <c r="C53" s="99"/>
      <c r="D53" s="99"/>
      <c r="E53" s="99"/>
      <c r="F53" s="99"/>
      <c r="G53" s="132" t="s">
        <v>195</v>
      </c>
      <c r="H53" s="132" t="s">
        <v>195</v>
      </c>
      <c r="I53" s="132" t="s">
        <v>195</v>
      </c>
      <c r="J53" s="132" t="s">
        <v>195</v>
      </c>
      <c r="K53" s="132" t="s">
        <v>195</v>
      </c>
      <c r="L53" s="132" t="s">
        <v>195</v>
      </c>
      <c r="M53" s="132" t="s">
        <v>195</v>
      </c>
      <c r="N53" s="132" t="s">
        <v>195</v>
      </c>
    </row>
    <row r="54" spans="1:14" x14ac:dyDescent="0.25">
      <c r="A54" s="89" t="s">
        <v>168</v>
      </c>
      <c r="B54" s="160" t="s">
        <v>113</v>
      </c>
      <c r="C54" s="99"/>
      <c r="D54" s="99"/>
      <c r="E54" s="99"/>
      <c r="F54" s="99"/>
      <c r="G54" s="132" t="s">
        <v>195</v>
      </c>
      <c r="H54" s="132" t="s">
        <v>195</v>
      </c>
      <c r="I54" s="132" t="s">
        <v>195</v>
      </c>
      <c r="J54" s="132" t="s">
        <v>195</v>
      </c>
      <c r="K54" s="132" t="s">
        <v>195</v>
      </c>
      <c r="L54" s="132" t="s">
        <v>195</v>
      </c>
      <c r="M54" s="132" t="s">
        <v>195</v>
      </c>
      <c r="N54" s="132" t="s">
        <v>195</v>
      </c>
    </row>
    <row r="55" spans="1:14" x14ac:dyDescent="0.25">
      <c r="A55" s="143" t="s">
        <v>175</v>
      </c>
      <c r="B55" s="145" t="s">
        <v>215</v>
      </c>
      <c r="C55" s="99"/>
      <c r="D55" s="99"/>
      <c r="E55" s="99"/>
      <c r="F55" s="99"/>
      <c r="G55" s="132" t="s">
        <v>195</v>
      </c>
      <c r="H55" s="132" t="s">
        <v>195</v>
      </c>
      <c r="I55" s="132" t="s">
        <v>195</v>
      </c>
      <c r="J55" s="132" t="s">
        <v>195</v>
      </c>
      <c r="K55" s="132" t="s">
        <v>195</v>
      </c>
      <c r="L55" s="132" t="s">
        <v>195</v>
      </c>
      <c r="M55" s="132" t="s">
        <v>195</v>
      </c>
      <c r="N55" s="132" t="s">
        <v>195</v>
      </c>
    </row>
    <row r="56" spans="1:14" x14ac:dyDescent="0.25">
      <c r="A56" s="147"/>
      <c r="B56" s="136" t="s">
        <v>16</v>
      </c>
      <c r="C56" s="144">
        <f>SUM(C52:C55)</f>
        <v>0</v>
      </c>
      <c r="D56" s="109">
        <f>SUM(D52:D55)</f>
        <v>0</v>
      </c>
      <c r="E56" s="109">
        <f>SUM(E52:E55)</f>
        <v>0</v>
      </c>
      <c r="F56" s="109">
        <f>SUM(F52:F55)</f>
        <v>0</v>
      </c>
      <c r="G56" s="109"/>
      <c r="H56" s="109"/>
      <c r="I56" s="109"/>
      <c r="J56" s="109"/>
      <c r="K56" s="109"/>
      <c r="L56" s="109"/>
      <c r="M56" s="109"/>
      <c r="N56" s="109"/>
    </row>
    <row r="57" spans="1:14" x14ac:dyDescent="0.25">
      <c r="A57" s="146" t="s">
        <v>174</v>
      </c>
      <c r="B57" s="160" t="s">
        <v>216</v>
      </c>
      <c r="C57" s="99"/>
      <c r="D57" s="99"/>
      <c r="E57" s="99"/>
      <c r="F57" s="99"/>
      <c r="G57" s="132" t="s">
        <v>195</v>
      </c>
      <c r="H57" s="132" t="s">
        <v>195</v>
      </c>
      <c r="I57" s="132" t="s">
        <v>195</v>
      </c>
      <c r="J57" s="132" t="s">
        <v>195</v>
      </c>
      <c r="K57" s="132" t="s">
        <v>195</v>
      </c>
      <c r="L57" s="132" t="s">
        <v>195</v>
      </c>
      <c r="M57" s="132" t="s">
        <v>195</v>
      </c>
      <c r="N57" s="132" t="s">
        <v>195</v>
      </c>
    </row>
    <row r="58" spans="1:14" x14ac:dyDescent="0.25">
      <c r="A58" s="146" t="s">
        <v>482</v>
      </c>
      <c r="B58" s="160" t="s">
        <v>216</v>
      </c>
      <c r="C58" s="361"/>
      <c r="D58" s="95"/>
      <c r="E58" s="95"/>
      <c r="F58" s="95"/>
      <c r="G58" s="132" t="s">
        <v>195</v>
      </c>
      <c r="H58" s="132" t="s">
        <v>195</v>
      </c>
      <c r="I58" s="132" t="s">
        <v>195</v>
      </c>
      <c r="J58" s="132" t="s">
        <v>195</v>
      </c>
      <c r="K58" s="132" t="s">
        <v>195</v>
      </c>
      <c r="L58" s="132" t="s">
        <v>195</v>
      </c>
      <c r="M58" s="132" t="s">
        <v>195</v>
      </c>
      <c r="N58" s="132" t="s">
        <v>195</v>
      </c>
    </row>
    <row r="59" spans="1:14" x14ac:dyDescent="0.25">
      <c r="A59" s="147"/>
      <c r="B59" s="136" t="s">
        <v>481</v>
      </c>
      <c r="C59" s="144">
        <f>SUM(C57:C58)</f>
        <v>0</v>
      </c>
      <c r="D59" s="144">
        <f t="shared" ref="D59:F59" si="4">SUM(D57:D58)</f>
        <v>0</v>
      </c>
      <c r="E59" s="144">
        <f t="shared" si="4"/>
        <v>0</v>
      </c>
      <c r="F59" s="144">
        <f t="shared" si="4"/>
        <v>0</v>
      </c>
      <c r="G59" s="109"/>
      <c r="H59" s="109"/>
      <c r="I59" s="109"/>
      <c r="J59" s="109"/>
      <c r="K59" s="109"/>
      <c r="L59" s="109"/>
      <c r="M59" s="109"/>
      <c r="N59" s="109"/>
    </row>
    <row r="60" spans="1:14" x14ac:dyDescent="0.25">
      <c r="A60" s="88" t="s">
        <v>450</v>
      </c>
      <c r="B60" s="148" t="s">
        <v>363</v>
      </c>
      <c r="C60" s="99"/>
      <c r="D60" s="99"/>
      <c r="E60" s="99"/>
      <c r="F60" s="99"/>
      <c r="G60" s="132" t="s">
        <v>195</v>
      </c>
      <c r="H60" s="132" t="s">
        <v>195</v>
      </c>
      <c r="I60" s="132" t="s">
        <v>195</v>
      </c>
      <c r="J60" s="132" t="s">
        <v>195</v>
      </c>
      <c r="K60" s="132" t="s">
        <v>195</v>
      </c>
      <c r="L60" s="132" t="s">
        <v>195</v>
      </c>
      <c r="M60" s="132" t="s">
        <v>195</v>
      </c>
      <c r="N60" s="132" t="s">
        <v>195</v>
      </c>
    </row>
    <row r="61" spans="1:14" x14ac:dyDescent="0.25">
      <c r="A61" s="147"/>
      <c r="B61" s="136" t="s">
        <v>176</v>
      </c>
      <c r="C61" s="144">
        <f>SUM(C60:C60)</f>
        <v>0</v>
      </c>
      <c r="D61" s="109">
        <f>SUM(D60:D60)</f>
        <v>0</v>
      </c>
      <c r="E61" s="109">
        <f>SUM(E60:E60)</f>
        <v>0</v>
      </c>
      <c r="F61" s="109">
        <f>SUM(F60:F60)</f>
        <v>0</v>
      </c>
      <c r="G61" s="109"/>
      <c r="H61" s="109"/>
      <c r="I61" s="109"/>
      <c r="J61" s="109"/>
      <c r="K61" s="109"/>
      <c r="L61" s="109"/>
      <c r="M61" s="109"/>
      <c r="N61" s="109"/>
    </row>
    <row r="62" spans="1:14" x14ac:dyDescent="0.25">
      <c r="B62" s="393" t="s">
        <v>18</v>
      </c>
      <c r="C62" s="394"/>
      <c r="D62" s="394"/>
      <c r="E62" s="394"/>
      <c r="F62" s="394"/>
      <c r="G62" s="178"/>
      <c r="H62" s="178"/>
      <c r="I62" s="178"/>
      <c r="J62" s="178"/>
      <c r="K62" s="178"/>
      <c r="L62" s="178"/>
      <c r="M62" s="178"/>
      <c r="N62" s="178"/>
    </row>
    <row r="63" spans="1:14" x14ac:dyDescent="0.25">
      <c r="A63" s="88" t="s">
        <v>304</v>
      </c>
      <c r="B63" s="98" t="s">
        <v>217</v>
      </c>
      <c r="C63" s="99"/>
      <c r="D63" s="99"/>
      <c r="E63" s="99"/>
      <c r="F63" s="99"/>
      <c r="G63" s="132" t="s">
        <v>195</v>
      </c>
      <c r="H63" s="132" t="s">
        <v>195</v>
      </c>
      <c r="I63" s="132" t="s">
        <v>195</v>
      </c>
      <c r="J63" s="132" t="s">
        <v>195</v>
      </c>
      <c r="K63" s="132" t="s">
        <v>195</v>
      </c>
      <c r="L63" s="132" t="s">
        <v>195</v>
      </c>
      <c r="M63" s="132" t="s">
        <v>195</v>
      </c>
      <c r="N63" s="132" t="s">
        <v>195</v>
      </c>
    </row>
    <row r="64" spans="1:14" x14ac:dyDescent="0.25">
      <c r="A64" s="88" t="s">
        <v>303</v>
      </c>
      <c r="B64" s="98" t="s">
        <v>218</v>
      </c>
      <c r="C64" s="99"/>
      <c r="D64" s="99"/>
      <c r="E64" s="99"/>
      <c r="F64" s="99"/>
      <c r="G64" s="132" t="s">
        <v>195</v>
      </c>
      <c r="H64" s="132" t="s">
        <v>195</v>
      </c>
      <c r="I64" s="132" t="s">
        <v>195</v>
      </c>
      <c r="J64" s="132" t="s">
        <v>195</v>
      </c>
      <c r="K64" s="132" t="s">
        <v>195</v>
      </c>
      <c r="L64" s="132" t="s">
        <v>195</v>
      </c>
      <c r="M64" s="132" t="s">
        <v>195</v>
      </c>
      <c r="N64" s="132" t="s">
        <v>195</v>
      </c>
    </row>
    <row r="65" spans="1:14" x14ac:dyDescent="0.25">
      <c r="A65" s="88" t="s">
        <v>344</v>
      </c>
      <c r="B65" s="160" t="s">
        <v>347</v>
      </c>
      <c r="C65" s="161"/>
      <c r="D65" s="161"/>
      <c r="E65" s="161"/>
      <c r="F65" s="161"/>
      <c r="G65" s="132" t="s">
        <v>195</v>
      </c>
      <c r="H65" s="132" t="s">
        <v>195</v>
      </c>
      <c r="I65" s="132" t="s">
        <v>195</v>
      </c>
      <c r="J65" s="132" t="s">
        <v>195</v>
      </c>
      <c r="K65" s="132" t="s">
        <v>195</v>
      </c>
      <c r="L65" s="132" t="s">
        <v>195</v>
      </c>
      <c r="M65" s="132" t="s">
        <v>195</v>
      </c>
      <c r="N65" s="132" t="s">
        <v>195</v>
      </c>
    </row>
    <row r="66" spans="1:14" x14ac:dyDescent="0.25">
      <c r="A66" s="88" t="s">
        <v>349</v>
      </c>
      <c r="B66" s="160" t="s">
        <v>348</v>
      </c>
      <c r="C66" s="161"/>
      <c r="D66" s="161"/>
      <c r="E66" s="161"/>
      <c r="F66" s="161"/>
      <c r="G66" s="132" t="s">
        <v>195</v>
      </c>
      <c r="H66" s="132" t="s">
        <v>195</v>
      </c>
      <c r="I66" s="132" t="s">
        <v>195</v>
      </c>
      <c r="J66" s="132" t="s">
        <v>195</v>
      </c>
      <c r="K66" s="132" t="s">
        <v>195</v>
      </c>
      <c r="L66" s="132" t="s">
        <v>195</v>
      </c>
      <c r="M66" s="132" t="s">
        <v>195</v>
      </c>
      <c r="N66" s="132" t="s">
        <v>195</v>
      </c>
    </row>
    <row r="67" spans="1:14" x14ac:dyDescent="0.25">
      <c r="A67" s="88" t="s">
        <v>305</v>
      </c>
      <c r="B67" s="160" t="s">
        <v>345</v>
      </c>
      <c r="C67" s="161"/>
      <c r="D67" s="161"/>
      <c r="E67" s="161"/>
      <c r="F67" s="161"/>
      <c r="G67" s="132" t="s">
        <v>195</v>
      </c>
      <c r="H67" s="132" t="s">
        <v>195</v>
      </c>
      <c r="I67" s="132" t="s">
        <v>195</v>
      </c>
      <c r="J67" s="132" t="s">
        <v>195</v>
      </c>
      <c r="K67" s="132" t="s">
        <v>195</v>
      </c>
      <c r="L67" s="132" t="s">
        <v>195</v>
      </c>
      <c r="M67" s="132" t="s">
        <v>195</v>
      </c>
      <c r="N67" s="132" t="s">
        <v>195</v>
      </c>
    </row>
    <row r="68" spans="1:14" x14ac:dyDescent="0.25">
      <c r="A68" s="88" t="s">
        <v>346</v>
      </c>
      <c r="B68" s="160" t="s">
        <v>443</v>
      </c>
      <c r="C68" s="161"/>
      <c r="D68" s="161"/>
      <c r="E68" s="161"/>
      <c r="F68" s="161"/>
      <c r="G68" s="132" t="s">
        <v>195</v>
      </c>
      <c r="H68" s="132" t="s">
        <v>195</v>
      </c>
      <c r="I68" s="132" t="s">
        <v>195</v>
      </c>
      <c r="J68" s="132" t="s">
        <v>195</v>
      </c>
      <c r="K68" s="132" t="s">
        <v>195</v>
      </c>
      <c r="L68" s="132" t="s">
        <v>195</v>
      </c>
      <c r="M68" s="132" t="s">
        <v>195</v>
      </c>
      <c r="N68" s="132" t="s">
        <v>195</v>
      </c>
    </row>
    <row r="69" spans="1:14" x14ac:dyDescent="0.25">
      <c r="A69" s="149" t="s">
        <v>368</v>
      </c>
      <c r="B69" s="200" t="s">
        <v>367</v>
      </c>
      <c r="C69" s="161"/>
      <c r="D69" s="161"/>
      <c r="E69" s="161"/>
      <c r="F69" s="161"/>
      <c r="G69" s="132" t="s">
        <v>195</v>
      </c>
      <c r="H69" s="132" t="s">
        <v>195</v>
      </c>
      <c r="I69" s="132" t="s">
        <v>195</v>
      </c>
      <c r="J69" s="132" t="s">
        <v>195</v>
      </c>
      <c r="K69" s="132" t="s">
        <v>195</v>
      </c>
      <c r="L69" s="132" t="s">
        <v>195</v>
      </c>
      <c r="M69" s="132" t="s">
        <v>195</v>
      </c>
      <c r="N69" s="132" t="s">
        <v>195</v>
      </c>
    </row>
    <row r="70" spans="1:14" x14ac:dyDescent="0.25">
      <c r="A70" s="149" t="s">
        <v>307</v>
      </c>
      <c r="B70" s="200" t="s">
        <v>260</v>
      </c>
      <c r="C70" s="99"/>
      <c r="D70" s="99"/>
      <c r="E70" s="99"/>
      <c r="F70" s="99"/>
      <c r="G70" s="132" t="s">
        <v>195</v>
      </c>
      <c r="H70" s="132" t="s">
        <v>195</v>
      </c>
      <c r="I70" s="132" t="s">
        <v>195</v>
      </c>
      <c r="J70" s="132" t="s">
        <v>195</v>
      </c>
      <c r="K70" s="132" t="s">
        <v>195</v>
      </c>
      <c r="L70" s="132" t="s">
        <v>195</v>
      </c>
      <c r="M70" s="132" t="s">
        <v>195</v>
      </c>
      <c r="N70" s="132" t="s">
        <v>195</v>
      </c>
    </row>
    <row r="71" spans="1:14" x14ac:dyDescent="0.25">
      <c r="A71" s="88" t="s">
        <v>444</v>
      </c>
      <c r="B71" s="160" t="s">
        <v>219</v>
      </c>
      <c r="C71" s="99"/>
      <c r="D71" s="99"/>
      <c r="E71" s="99"/>
      <c r="F71" s="99"/>
      <c r="G71" s="132" t="s">
        <v>195</v>
      </c>
      <c r="H71" s="132" t="s">
        <v>195</v>
      </c>
      <c r="I71" s="132" t="s">
        <v>195</v>
      </c>
      <c r="J71" s="132" t="s">
        <v>195</v>
      </c>
      <c r="K71" s="132" t="s">
        <v>195</v>
      </c>
      <c r="L71" s="132" t="s">
        <v>195</v>
      </c>
      <c r="M71" s="132" t="s">
        <v>195</v>
      </c>
      <c r="N71" s="132" t="s">
        <v>195</v>
      </c>
    </row>
    <row r="72" spans="1:14" x14ac:dyDescent="0.25">
      <c r="A72" s="88" t="s">
        <v>445</v>
      </c>
      <c r="B72" s="160" t="s">
        <v>447</v>
      </c>
      <c r="C72" s="161"/>
      <c r="D72" s="161"/>
      <c r="E72" s="161"/>
      <c r="F72" s="161"/>
      <c r="G72" s="132" t="s">
        <v>195</v>
      </c>
      <c r="H72" s="132" t="s">
        <v>195</v>
      </c>
      <c r="I72" s="132" t="s">
        <v>195</v>
      </c>
      <c r="J72" s="132" t="s">
        <v>195</v>
      </c>
      <c r="K72" s="132" t="s">
        <v>195</v>
      </c>
      <c r="L72" s="132" t="s">
        <v>195</v>
      </c>
      <c r="M72" s="132" t="s">
        <v>195</v>
      </c>
      <c r="N72" s="132" t="s">
        <v>195</v>
      </c>
    </row>
    <row r="73" spans="1:14" x14ac:dyDescent="0.25">
      <c r="A73" s="88" t="s">
        <v>446</v>
      </c>
      <c r="B73" s="160" t="s">
        <v>448</v>
      </c>
      <c r="C73" s="161"/>
      <c r="D73" s="161"/>
      <c r="E73" s="161"/>
      <c r="F73" s="161"/>
      <c r="G73" s="132" t="s">
        <v>195</v>
      </c>
      <c r="H73" s="132" t="s">
        <v>195</v>
      </c>
      <c r="I73" s="132" t="s">
        <v>195</v>
      </c>
      <c r="J73" s="132" t="s">
        <v>195</v>
      </c>
      <c r="K73" s="132" t="s">
        <v>195</v>
      </c>
      <c r="L73" s="132" t="s">
        <v>195</v>
      </c>
      <c r="M73" s="132" t="s">
        <v>195</v>
      </c>
      <c r="N73" s="132" t="s">
        <v>195</v>
      </c>
    </row>
    <row r="74" spans="1:14" x14ac:dyDescent="0.25">
      <c r="A74" s="149" t="s">
        <v>369</v>
      </c>
      <c r="B74" s="200" t="s">
        <v>370</v>
      </c>
      <c r="C74" s="161"/>
      <c r="D74" s="161"/>
      <c r="E74" s="161"/>
      <c r="F74" s="161"/>
      <c r="G74" s="132" t="s">
        <v>195</v>
      </c>
      <c r="H74" s="132" t="s">
        <v>195</v>
      </c>
      <c r="I74" s="132" t="s">
        <v>195</v>
      </c>
      <c r="J74" s="132" t="s">
        <v>195</v>
      </c>
      <c r="K74" s="132" t="s">
        <v>195</v>
      </c>
      <c r="L74" s="132" t="s">
        <v>195</v>
      </c>
      <c r="M74" s="132" t="s">
        <v>195</v>
      </c>
      <c r="N74" s="132" t="s">
        <v>195</v>
      </c>
    </row>
    <row r="75" spans="1:14" x14ac:dyDescent="0.25">
      <c r="A75" s="149" t="s">
        <v>308</v>
      </c>
      <c r="B75" s="200" t="s">
        <v>261</v>
      </c>
      <c r="C75" s="99"/>
      <c r="D75" s="99"/>
      <c r="E75" s="99"/>
      <c r="F75" s="99"/>
      <c r="G75" s="132" t="s">
        <v>195</v>
      </c>
      <c r="H75" s="132" t="s">
        <v>195</v>
      </c>
      <c r="I75" s="132" t="s">
        <v>195</v>
      </c>
      <c r="J75" s="132" t="s">
        <v>195</v>
      </c>
      <c r="K75" s="132" t="s">
        <v>195</v>
      </c>
      <c r="L75" s="132" t="s">
        <v>195</v>
      </c>
      <c r="M75" s="132" t="s">
        <v>195</v>
      </c>
      <c r="N75" s="132" t="s">
        <v>195</v>
      </c>
    </row>
    <row r="76" spans="1:14" x14ac:dyDescent="0.25">
      <c r="A76" s="88" t="s">
        <v>309</v>
      </c>
      <c r="B76" s="160" t="s">
        <v>220</v>
      </c>
      <c r="C76" s="99"/>
      <c r="D76" s="99"/>
      <c r="E76" s="99"/>
      <c r="F76" s="99"/>
      <c r="G76" s="132" t="s">
        <v>195</v>
      </c>
      <c r="H76" s="132" t="s">
        <v>195</v>
      </c>
      <c r="I76" s="132" t="s">
        <v>195</v>
      </c>
      <c r="J76" s="132" t="s">
        <v>195</v>
      </c>
      <c r="K76" s="132" t="s">
        <v>195</v>
      </c>
      <c r="L76" s="132" t="s">
        <v>195</v>
      </c>
      <c r="M76" s="132" t="s">
        <v>195</v>
      </c>
      <c r="N76" s="132" t="s">
        <v>195</v>
      </c>
    </row>
    <row r="77" spans="1:14" x14ac:dyDescent="0.25">
      <c r="A77" s="151" t="s">
        <v>306</v>
      </c>
      <c r="B77" s="201" t="s">
        <v>262</v>
      </c>
      <c r="C77" s="99"/>
      <c r="D77" s="99"/>
      <c r="E77" s="99"/>
      <c r="F77" s="99"/>
      <c r="G77" s="132" t="s">
        <v>195</v>
      </c>
      <c r="H77" s="132" t="s">
        <v>195</v>
      </c>
      <c r="I77" s="132" t="s">
        <v>195</v>
      </c>
      <c r="J77" s="132" t="s">
        <v>195</v>
      </c>
      <c r="K77" s="132" t="s">
        <v>195</v>
      </c>
      <c r="L77" s="132" t="s">
        <v>195</v>
      </c>
      <c r="M77" s="132" t="s">
        <v>195</v>
      </c>
      <c r="N77" s="132" t="s">
        <v>195</v>
      </c>
    </row>
    <row r="78" spans="1:14" x14ac:dyDescent="0.25">
      <c r="A78" s="147"/>
      <c r="B78" s="136" t="s">
        <v>180</v>
      </c>
      <c r="C78" s="144">
        <f>SUM(C63:C77)</f>
        <v>0</v>
      </c>
      <c r="D78" s="109">
        <f>SUM(D63:D77)</f>
        <v>0</v>
      </c>
      <c r="E78" s="109">
        <f>SUM(E63:E77)</f>
        <v>0</v>
      </c>
      <c r="F78" s="109">
        <f>SUM(F63:F77)</f>
        <v>0</v>
      </c>
      <c r="G78" s="109"/>
      <c r="H78" s="109"/>
      <c r="I78" s="109"/>
      <c r="J78" s="109"/>
      <c r="K78" s="109"/>
      <c r="L78" s="109"/>
      <c r="M78" s="109"/>
      <c r="N78" s="109"/>
    </row>
    <row r="79" spans="1:14" x14ac:dyDescent="0.25">
      <c r="B79" s="393" t="s">
        <v>179</v>
      </c>
      <c r="C79" s="394"/>
      <c r="D79" s="394"/>
      <c r="E79" s="394"/>
      <c r="F79" s="394"/>
      <c r="G79" s="178"/>
      <c r="H79" s="178"/>
      <c r="I79" s="178"/>
      <c r="J79" s="178"/>
      <c r="K79" s="178"/>
      <c r="L79" s="178"/>
      <c r="M79" s="178"/>
      <c r="N79" s="178"/>
    </row>
    <row r="80" spans="1:14" x14ac:dyDescent="0.25">
      <c r="A80" s="88" t="s">
        <v>310</v>
      </c>
      <c r="B80" s="98" t="s">
        <v>221</v>
      </c>
      <c r="C80" s="99"/>
      <c r="D80" s="99"/>
      <c r="E80" s="99"/>
      <c r="F80" s="99"/>
      <c r="G80" s="132" t="s">
        <v>195</v>
      </c>
      <c r="H80" s="132" t="s">
        <v>195</v>
      </c>
      <c r="I80" s="132" t="s">
        <v>195</v>
      </c>
      <c r="J80" s="132" t="s">
        <v>195</v>
      </c>
      <c r="K80" s="132" t="s">
        <v>195</v>
      </c>
      <c r="L80" s="132" t="s">
        <v>195</v>
      </c>
      <c r="M80" s="132" t="s">
        <v>195</v>
      </c>
      <c r="N80" s="132" t="s">
        <v>195</v>
      </c>
    </row>
    <row r="81" spans="1:14" x14ac:dyDescent="0.25">
      <c r="A81" s="149" t="s">
        <v>371</v>
      </c>
      <c r="B81" s="150" t="s">
        <v>372</v>
      </c>
      <c r="C81" s="161"/>
      <c r="D81" s="161"/>
      <c r="E81" s="161"/>
      <c r="F81" s="161"/>
      <c r="G81" s="132" t="s">
        <v>195</v>
      </c>
      <c r="H81" s="132" t="s">
        <v>195</v>
      </c>
      <c r="I81" s="132" t="s">
        <v>195</v>
      </c>
      <c r="J81" s="132" t="s">
        <v>195</v>
      </c>
      <c r="K81" s="132" t="s">
        <v>195</v>
      </c>
      <c r="L81" s="132" t="s">
        <v>195</v>
      </c>
      <c r="M81" s="132" t="s">
        <v>195</v>
      </c>
      <c r="N81" s="132" t="s">
        <v>195</v>
      </c>
    </row>
    <row r="82" spans="1:14" x14ac:dyDescent="0.25">
      <c r="A82" s="149" t="s">
        <v>313</v>
      </c>
      <c r="B82" s="150" t="s">
        <v>266</v>
      </c>
      <c r="C82" s="99"/>
      <c r="D82" s="99"/>
      <c r="E82" s="99"/>
      <c r="F82" s="99"/>
      <c r="G82" s="132" t="s">
        <v>195</v>
      </c>
      <c r="H82" s="132" t="s">
        <v>195</v>
      </c>
      <c r="I82" s="132" t="s">
        <v>195</v>
      </c>
      <c r="J82" s="132" t="s">
        <v>195</v>
      </c>
      <c r="K82" s="132" t="s">
        <v>195</v>
      </c>
      <c r="L82" s="132" t="s">
        <v>195</v>
      </c>
      <c r="M82" s="132" t="s">
        <v>195</v>
      </c>
      <c r="N82" s="132" t="s">
        <v>195</v>
      </c>
    </row>
    <row r="83" spans="1:14" x14ac:dyDescent="0.25">
      <c r="A83" s="149" t="s">
        <v>311</v>
      </c>
      <c r="B83" s="150" t="s">
        <v>222</v>
      </c>
      <c r="C83" s="99"/>
      <c r="D83" s="99"/>
      <c r="E83" s="99"/>
      <c r="F83" s="99"/>
      <c r="G83" s="132" t="s">
        <v>195</v>
      </c>
      <c r="H83" s="132" t="s">
        <v>195</v>
      </c>
      <c r="I83" s="132" t="s">
        <v>195</v>
      </c>
      <c r="J83" s="132" t="s">
        <v>195</v>
      </c>
      <c r="K83" s="132" t="s">
        <v>195</v>
      </c>
      <c r="L83" s="132" t="s">
        <v>195</v>
      </c>
      <c r="M83" s="132" t="s">
        <v>195</v>
      </c>
      <c r="N83" s="132" t="s">
        <v>195</v>
      </c>
    </row>
    <row r="84" spans="1:14" x14ac:dyDescent="0.25">
      <c r="A84" s="149" t="s">
        <v>373</v>
      </c>
      <c r="B84" s="150" t="s">
        <v>374</v>
      </c>
      <c r="C84" s="161"/>
      <c r="D84" s="161"/>
      <c r="E84" s="161"/>
      <c r="F84" s="161"/>
      <c r="G84" s="132" t="s">
        <v>195</v>
      </c>
      <c r="H84" s="132" t="s">
        <v>195</v>
      </c>
      <c r="I84" s="132" t="s">
        <v>195</v>
      </c>
      <c r="J84" s="132" t="s">
        <v>195</v>
      </c>
      <c r="K84" s="132" t="s">
        <v>195</v>
      </c>
      <c r="L84" s="132" t="s">
        <v>195</v>
      </c>
      <c r="M84" s="132" t="s">
        <v>195</v>
      </c>
      <c r="N84" s="132" t="s">
        <v>195</v>
      </c>
    </row>
    <row r="85" spans="1:14" x14ac:dyDescent="0.25">
      <c r="A85" s="149" t="s">
        <v>314</v>
      </c>
      <c r="B85" s="150" t="s">
        <v>267</v>
      </c>
      <c r="C85" s="99"/>
      <c r="D85" s="99"/>
      <c r="E85" s="99"/>
      <c r="F85" s="99"/>
      <c r="G85" s="132" t="s">
        <v>195</v>
      </c>
      <c r="H85" s="132" t="s">
        <v>195</v>
      </c>
      <c r="I85" s="132" t="s">
        <v>195</v>
      </c>
      <c r="J85" s="132" t="s">
        <v>195</v>
      </c>
      <c r="K85" s="132" t="s">
        <v>195</v>
      </c>
      <c r="L85" s="132" t="s">
        <v>195</v>
      </c>
      <c r="M85" s="132" t="s">
        <v>195</v>
      </c>
      <c r="N85" s="132" t="s">
        <v>195</v>
      </c>
    </row>
    <row r="86" spans="1:14" x14ac:dyDescent="0.25">
      <c r="A86" s="149" t="s">
        <v>312</v>
      </c>
      <c r="B86" s="150" t="s">
        <v>223</v>
      </c>
      <c r="C86" s="99"/>
      <c r="D86" s="99"/>
      <c r="E86" s="99"/>
      <c r="F86" s="99"/>
      <c r="G86" s="132" t="s">
        <v>195</v>
      </c>
      <c r="H86" s="132" t="s">
        <v>195</v>
      </c>
      <c r="I86" s="132" t="s">
        <v>195</v>
      </c>
      <c r="J86" s="132" t="s">
        <v>195</v>
      </c>
      <c r="K86" s="132" t="s">
        <v>195</v>
      </c>
      <c r="L86" s="132" t="s">
        <v>195</v>
      </c>
      <c r="M86" s="132" t="s">
        <v>195</v>
      </c>
      <c r="N86" s="132" t="s">
        <v>195</v>
      </c>
    </row>
    <row r="87" spans="1:14" x14ac:dyDescent="0.25">
      <c r="A87" s="151" t="s">
        <v>315</v>
      </c>
      <c r="B87" s="152" t="s">
        <v>268</v>
      </c>
      <c r="C87" s="99"/>
      <c r="D87" s="99"/>
      <c r="E87" s="99"/>
      <c r="F87" s="99"/>
      <c r="G87" s="132" t="s">
        <v>195</v>
      </c>
      <c r="H87" s="132" t="s">
        <v>195</v>
      </c>
      <c r="I87" s="132" t="s">
        <v>195</v>
      </c>
      <c r="J87" s="132" t="s">
        <v>195</v>
      </c>
      <c r="K87" s="132" t="s">
        <v>195</v>
      </c>
      <c r="L87" s="132" t="s">
        <v>195</v>
      </c>
      <c r="M87" s="132" t="s">
        <v>195</v>
      </c>
      <c r="N87" s="132" t="s">
        <v>195</v>
      </c>
    </row>
    <row r="88" spans="1:14" x14ac:dyDescent="0.25">
      <c r="A88" s="147"/>
      <c r="B88" s="136" t="s">
        <v>181</v>
      </c>
      <c r="C88" s="144">
        <f>SUM(C80:C87)</f>
        <v>0</v>
      </c>
      <c r="D88" s="109">
        <f>SUM(D80:D87)</f>
        <v>0</v>
      </c>
      <c r="E88" s="109">
        <f>SUM(E80:E87)</f>
        <v>0</v>
      </c>
      <c r="F88" s="109">
        <f>SUM(F80:F87)</f>
        <v>0</v>
      </c>
      <c r="G88" s="109"/>
      <c r="H88" s="109"/>
      <c r="I88" s="109"/>
      <c r="J88" s="109"/>
      <c r="K88" s="109"/>
      <c r="L88" s="109"/>
      <c r="M88" s="109"/>
      <c r="N88" s="109"/>
    </row>
    <row r="89" spans="1:14" x14ac:dyDescent="0.25">
      <c r="B89" s="393" t="s">
        <v>183</v>
      </c>
      <c r="C89" s="394"/>
      <c r="D89" s="394"/>
      <c r="E89" s="394"/>
      <c r="F89" s="394"/>
      <c r="G89" s="178"/>
      <c r="H89" s="178"/>
      <c r="I89" s="178"/>
      <c r="J89" s="178"/>
      <c r="K89" s="178"/>
      <c r="L89" s="178"/>
      <c r="M89" s="178"/>
      <c r="N89" s="178"/>
    </row>
    <row r="90" spans="1:14" x14ac:dyDescent="0.25">
      <c r="A90" s="88" t="s">
        <v>316</v>
      </c>
      <c r="B90" s="98" t="s">
        <v>224</v>
      </c>
      <c r="C90" s="99"/>
      <c r="D90" s="99"/>
      <c r="E90" s="99"/>
      <c r="F90" s="99"/>
      <c r="G90" s="132" t="s">
        <v>195</v>
      </c>
      <c r="H90" s="132" t="s">
        <v>195</v>
      </c>
      <c r="I90" s="132" t="s">
        <v>195</v>
      </c>
      <c r="J90" s="132" t="s">
        <v>195</v>
      </c>
      <c r="K90" s="132" t="s">
        <v>195</v>
      </c>
      <c r="L90" s="132" t="s">
        <v>195</v>
      </c>
      <c r="M90" s="132" t="s">
        <v>195</v>
      </c>
      <c r="N90" s="132" t="s">
        <v>195</v>
      </c>
    </row>
    <row r="91" spans="1:14" x14ac:dyDescent="0.25">
      <c r="A91" s="149" t="s">
        <v>375</v>
      </c>
      <c r="B91" s="150" t="s">
        <v>376</v>
      </c>
      <c r="C91" s="161"/>
      <c r="D91" s="161"/>
      <c r="E91" s="161"/>
      <c r="F91" s="161"/>
      <c r="G91" s="132" t="s">
        <v>195</v>
      </c>
      <c r="H91" s="132" t="s">
        <v>195</v>
      </c>
      <c r="I91" s="132" t="s">
        <v>195</v>
      </c>
      <c r="J91" s="132" t="s">
        <v>195</v>
      </c>
      <c r="K91" s="132" t="s">
        <v>195</v>
      </c>
      <c r="L91" s="132" t="s">
        <v>195</v>
      </c>
      <c r="M91" s="132" t="s">
        <v>195</v>
      </c>
      <c r="N91" s="132" t="s">
        <v>195</v>
      </c>
    </row>
    <row r="92" spans="1:14" x14ac:dyDescent="0.25">
      <c r="A92" s="149" t="s">
        <v>319</v>
      </c>
      <c r="B92" s="150" t="s">
        <v>269</v>
      </c>
      <c r="C92" s="99"/>
      <c r="D92" s="99"/>
      <c r="E92" s="99"/>
      <c r="F92" s="99"/>
      <c r="G92" s="132" t="s">
        <v>195</v>
      </c>
      <c r="H92" s="132" t="s">
        <v>195</v>
      </c>
      <c r="I92" s="132" t="s">
        <v>195</v>
      </c>
      <c r="J92" s="132" t="s">
        <v>195</v>
      </c>
      <c r="K92" s="132" t="s">
        <v>195</v>
      </c>
      <c r="L92" s="132" t="s">
        <v>195</v>
      </c>
      <c r="M92" s="132" t="s">
        <v>195</v>
      </c>
      <c r="N92" s="132" t="s">
        <v>195</v>
      </c>
    </row>
    <row r="93" spans="1:14" x14ac:dyDescent="0.25">
      <c r="A93" s="149" t="s">
        <v>317</v>
      </c>
      <c r="B93" s="150" t="s">
        <v>225</v>
      </c>
      <c r="C93" s="99"/>
      <c r="D93" s="99"/>
      <c r="E93" s="99"/>
      <c r="F93" s="99"/>
      <c r="G93" s="132" t="s">
        <v>195</v>
      </c>
      <c r="H93" s="132" t="s">
        <v>195</v>
      </c>
      <c r="I93" s="132" t="s">
        <v>195</v>
      </c>
      <c r="J93" s="132" t="s">
        <v>195</v>
      </c>
      <c r="K93" s="132" t="s">
        <v>195</v>
      </c>
      <c r="L93" s="132" t="s">
        <v>195</v>
      </c>
      <c r="M93" s="132" t="s">
        <v>195</v>
      </c>
      <c r="N93" s="132" t="s">
        <v>195</v>
      </c>
    </row>
    <row r="94" spans="1:14" x14ac:dyDescent="0.25">
      <c r="A94" s="149" t="s">
        <v>364</v>
      </c>
      <c r="B94" s="150" t="s">
        <v>365</v>
      </c>
      <c r="C94" s="161"/>
      <c r="D94" s="161"/>
      <c r="E94" s="161"/>
      <c r="F94" s="161"/>
      <c r="G94" s="132" t="s">
        <v>195</v>
      </c>
      <c r="H94" s="132" t="s">
        <v>195</v>
      </c>
      <c r="I94" s="132" t="s">
        <v>195</v>
      </c>
      <c r="J94" s="132" t="s">
        <v>195</v>
      </c>
      <c r="K94" s="132" t="s">
        <v>195</v>
      </c>
      <c r="L94" s="132" t="s">
        <v>195</v>
      </c>
      <c r="M94" s="132" t="s">
        <v>195</v>
      </c>
      <c r="N94" s="132" t="s">
        <v>195</v>
      </c>
    </row>
    <row r="95" spans="1:14" x14ac:dyDescent="0.25">
      <c r="A95" s="149" t="s">
        <v>377</v>
      </c>
      <c r="B95" s="150" t="s">
        <v>378</v>
      </c>
      <c r="C95" s="161"/>
      <c r="D95" s="161"/>
      <c r="E95" s="161"/>
      <c r="F95" s="161"/>
      <c r="G95" s="132" t="s">
        <v>195</v>
      </c>
      <c r="H95" s="132" t="s">
        <v>195</v>
      </c>
      <c r="I95" s="132" t="s">
        <v>195</v>
      </c>
      <c r="J95" s="132" t="s">
        <v>195</v>
      </c>
      <c r="K95" s="132" t="s">
        <v>195</v>
      </c>
      <c r="L95" s="132" t="s">
        <v>195</v>
      </c>
      <c r="M95" s="132" t="s">
        <v>195</v>
      </c>
      <c r="N95" s="132" t="s">
        <v>195</v>
      </c>
    </row>
    <row r="96" spans="1:14" x14ac:dyDescent="0.25">
      <c r="A96" s="149" t="s">
        <v>320</v>
      </c>
      <c r="B96" s="150" t="s">
        <v>270</v>
      </c>
      <c r="C96" s="99"/>
      <c r="D96" s="99"/>
      <c r="E96" s="99"/>
      <c r="F96" s="99"/>
      <c r="G96" s="132" t="s">
        <v>195</v>
      </c>
      <c r="H96" s="132" t="s">
        <v>195</v>
      </c>
      <c r="I96" s="132" t="s">
        <v>195</v>
      </c>
      <c r="J96" s="132" t="s">
        <v>195</v>
      </c>
      <c r="K96" s="132" t="s">
        <v>195</v>
      </c>
      <c r="L96" s="132" t="s">
        <v>195</v>
      </c>
      <c r="M96" s="132" t="s">
        <v>195</v>
      </c>
      <c r="N96" s="132" t="s">
        <v>195</v>
      </c>
    </row>
    <row r="97" spans="1:14" x14ac:dyDescent="0.25">
      <c r="A97" s="149" t="s">
        <v>318</v>
      </c>
      <c r="B97" s="150" t="s">
        <v>226</v>
      </c>
      <c r="C97" s="99"/>
      <c r="D97" s="99"/>
      <c r="E97" s="99"/>
      <c r="F97" s="99"/>
      <c r="G97" s="132" t="s">
        <v>195</v>
      </c>
      <c r="H97" s="132" t="s">
        <v>195</v>
      </c>
      <c r="I97" s="132" t="s">
        <v>195</v>
      </c>
      <c r="J97" s="132" t="s">
        <v>195</v>
      </c>
      <c r="K97" s="132" t="s">
        <v>195</v>
      </c>
      <c r="L97" s="132" t="s">
        <v>195</v>
      </c>
      <c r="M97" s="132" t="s">
        <v>195</v>
      </c>
      <c r="N97" s="132" t="s">
        <v>195</v>
      </c>
    </row>
    <row r="98" spans="1:14" x14ac:dyDescent="0.25">
      <c r="A98" s="151" t="s">
        <v>321</v>
      </c>
      <c r="B98" s="152" t="s">
        <v>271</v>
      </c>
      <c r="C98" s="99"/>
      <c r="D98" s="99"/>
      <c r="E98" s="99"/>
      <c r="F98" s="99"/>
      <c r="G98" s="132" t="s">
        <v>195</v>
      </c>
      <c r="H98" s="132" t="s">
        <v>195</v>
      </c>
      <c r="I98" s="132" t="s">
        <v>195</v>
      </c>
      <c r="J98" s="132" t="s">
        <v>195</v>
      </c>
      <c r="K98" s="132" t="s">
        <v>195</v>
      </c>
      <c r="L98" s="132" t="s">
        <v>195</v>
      </c>
      <c r="M98" s="132" t="s">
        <v>195</v>
      </c>
      <c r="N98" s="132" t="s">
        <v>195</v>
      </c>
    </row>
    <row r="99" spans="1:14" x14ac:dyDescent="0.25">
      <c r="A99" s="147"/>
      <c r="B99" s="136" t="s">
        <v>182</v>
      </c>
      <c r="C99" s="144">
        <f>SUM(C90:C98)</f>
        <v>0</v>
      </c>
      <c r="D99" s="109">
        <f>SUM(D90:D98)</f>
        <v>0</v>
      </c>
      <c r="E99" s="109">
        <f>SUM(E90:E98)</f>
        <v>0</v>
      </c>
      <c r="F99" s="109">
        <f>SUM(F90:F98)</f>
        <v>0</v>
      </c>
      <c r="G99" s="109"/>
      <c r="H99" s="109"/>
      <c r="I99" s="109"/>
      <c r="J99" s="109"/>
      <c r="K99" s="109"/>
      <c r="L99" s="109"/>
      <c r="M99" s="109"/>
      <c r="N99" s="109"/>
    </row>
    <row r="100" spans="1:14" x14ac:dyDescent="0.25">
      <c r="B100" s="393" t="s">
        <v>184</v>
      </c>
      <c r="C100" s="394"/>
      <c r="D100" s="394"/>
      <c r="E100" s="394"/>
      <c r="F100" s="394"/>
      <c r="G100" s="178"/>
      <c r="H100" s="178"/>
      <c r="I100" s="178"/>
      <c r="J100" s="178"/>
      <c r="K100" s="178"/>
      <c r="L100" s="178"/>
      <c r="M100" s="178"/>
      <c r="N100" s="178"/>
    </row>
    <row r="101" spans="1:14" x14ac:dyDescent="0.25">
      <c r="A101" s="149" t="s">
        <v>322</v>
      </c>
      <c r="B101" s="150" t="s">
        <v>227</v>
      </c>
      <c r="C101" s="99"/>
      <c r="D101" s="99"/>
      <c r="E101" s="99"/>
      <c r="F101" s="99"/>
      <c r="G101" s="132" t="s">
        <v>195</v>
      </c>
      <c r="H101" s="132" t="s">
        <v>195</v>
      </c>
      <c r="I101" s="132" t="s">
        <v>195</v>
      </c>
      <c r="J101" s="132" t="s">
        <v>195</v>
      </c>
      <c r="K101" s="132" t="s">
        <v>195</v>
      </c>
      <c r="L101" s="132" t="s">
        <v>195</v>
      </c>
      <c r="M101" s="132" t="s">
        <v>195</v>
      </c>
      <c r="N101" s="132" t="s">
        <v>195</v>
      </c>
    </row>
    <row r="102" spans="1:14" x14ac:dyDescent="0.25">
      <c r="A102" s="149" t="s">
        <v>379</v>
      </c>
      <c r="B102" s="150" t="s">
        <v>380</v>
      </c>
      <c r="C102" s="161"/>
      <c r="D102" s="161"/>
      <c r="E102" s="161"/>
      <c r="F102" s="161"/>
      <c r="G102" s="132" t="s">
        <v>195</v>
      </c>
      <c r="H102" s="132" t="s">
        <v>195</v>
      </c>
      <c r="I102" s="132" t="s">
        <v>195</v>
      </c>
      <c r="J102" s="132" t="s">
        <v>195</v>
      </c>
      <c r="K102" s="132" t="s">
        <v>195</v>
      </c>
      <c r="L102" s="132" t="s">
        <v>195</v>
      </c>
      <c r="M102" s="132" t="s">
        <v>195</v>
      </c>
      <c r="N102" s="132" t="s">
        <v>195</v>
      </c>
    </row>
    <row r="103" spans="1:14" x14ac:dyDescent="0.25">
      <c r="A103" s="149" t="s">
        <v>323</v>
      </c>
      <c r="B103" s="150" t="s">
        <v>272</v>
      </c>
      <c r="C103" s="99"/>
      <c r="D103" s="99"/>
      <c r="E103" s="99"/>
      <c r="F103" s="99"/>
      <c r="G103" s="132" t="s">
        <v>195</v>
      </c>
      <c r="H103" s="132" t="s">
        <v>195</v>
      </c>
      <c r="I103" s="132" t="s">
        <v>195</v>
      </c>
      <c r="J103" s="132" t="s">
        <v>195</v>
      </c>
      <c r="K103" s="132" t="s">
        <v>195</v>
      </c>
      <c r="L103" s="132" t="s">
        <v>195</v>
      </c>
      <c r="M103" s="132" t="s">
        <v>195</v>
      </c>
      <c r="N103" s="132" t="s">
        <v>195</v>
      </c>
    </row>
    <row r="104" spans="1:14" x14ac:dyDescent="0.25">
      <c r="A104" s="88" t="s">
        <v>324</v>
      </c>
      <c r="B104" s="98" t="s">
        <v>228</v>
      </c>
      <c r="C104" s="99"/>
      <c r="D104" s="99"/>
      <c r="E104" s="99"/>
      <c r="F104" s="99"/>
      <c r="G104" s="132" t="s">
        <v>195</v>
      </c>
      <c r="H104" s="132" t="s">
        <v>195</v>
      </c>
      <c r="I104" s="132" t="s">
        <v>195</v>
      </c>
      <c r="J104" s="132" t="s">
        <v>195</v>
      </c>
      <c r="K104" s="132" t="s">
        <v>195</v>
      </c>
      <c r="L104" s="132" t="s">
        <v>195</v>
      </c>
      <c r="M104" s="132" t="s">
        <v>195</v>
      </c>
      <c r="N104" s="132" t="s">
        <v>195</v>
      </c>
    </row>
    <row r="105" spans="1:14" x14ac:dyDescent="0.25">
      <c r="A105" s="149" t="s">
        <v>381</v>
      </c>
      <c r="B105" s="150" t="s">
        <v>382</v>
      </c>
      <c r="C105" s="161"/>
      <c r="D105" s="161"/>
      <c r="E105" s="161"/>
      <c r="F105" s="161"/>
      <c r="G105" s="132" t="s">
        <v>195</v>
      </c>
      <c r="H105" s="132" t="s">
        <v>195</v>
      </c>
      <c r="I105" s="132" t="s">
        <v>195</v>
      </c>
      <c r="J105" s="132" t="s">
        <v>195</v>
      </c>
      <c r="K105" s="132" t="s">
        <v>195</v>
      </c>
      <c r="L105" s="132" t="s">
        <v>195</v>
      </c>
      <c r="M105" s="132" t="s">
        <v>195</v>
      </c>
      <c r="N105" s="132" t="s">
        <v>195</v>
      </c>
    </row>
    <row r="106" spans="1:14" x14ac:dyDescent="0.25">
      <c r="A106" s="149" t="s">
        <v>325</v>
      </c>
      <c r="B106" s="150" t="s">
        <v>273</v>
      </c>
      <c r="C106" s="99"/>
      <c r="D106" s="99"/>
      <c r="E106" s="99"/>
      <c r="F106" s="99"/>
      <c r="G106" s="132" t="s">
        <v>195</v>
      </c>
      <c r="H106" s="132" t="s">
        <v>195</v>
      </c>
      <c r="I106" s="132" t="s">
        <v>195</v>
      </c>
      <c r="J106" s="132" t="s">
        <v>195</v>
      </c>
      <c r="K106" s="132" t="s">
        <v>195</v>
      </c>
      <c r="L106" s="132" t="s">
        <v>195</v>
      </c>
      <c r="M106" s="132" t="s">
        <v>195</v>
      </c>
      <c r="N106" s="132" t="s">
        <v>195</v>
      </c>
    </row>
    <row r="107" spans="1:14" x14ac:dyDescent="0.25">
      <c r="A107" s="149" t="s">
        <v>326</v>
      </c>
      <c r="B107" s="150" t="s">
        <v>229</v>
      </c>
      <c r="C107" s="99"/>
      <c r="D107" s="99"/>
      <c r="E107" s="99"/>
      <c r="F107" s="99"/>
      <c r="G107" s="132" t="s">
        <v>195</v>
      </c>
      <c r="H107" s="132" t="s">
        <v>195</v>
      </c>
      <c r="I107" s="132" t="s">
        <v>195</v>
      </c>
      <c r="J107" s="132" t="s">
        <v>195</v>
      </c>
      <c r="K107" s="132" t="s">
        <v>195</v>
      </c>
      <c r="L107" s="132" t="s">
        <v>195</v>
      </c>
      <c r="M107" s="132" t="s">
        <v>195</v>
      </c>
      <c r="N107" s="132" t="s">
        <v>195</v>
      </c>
    </row>
    <row r="108" spans="1:14" x14ac:dyDescent="0.25">
      <c r="A108" s="151" t="s">
        <v>327</v>
      </c>
      <c r="B108" s="152" t="s">
        <v>274</v>
      </c>
      <c r="C108" s="99"/>
      <c r="D108" s="99"/>
      <c r="E108" s="99"/>
      <c r="F108" s="99"/>
      <c r="G108" s="132" t="s">
        <v>195</v>
      </c>
      <c r="H108" s="132" t="s">
        <v>195</v>
      </c>
      <c r="I108" s="132" t="s">
        <v>195</v>
      </c>
      <c r="J108" s="132" t="s">
        <v>195</v>
      </c>
      <c r="K108" s="132" t="s">
        <v>195</v>
      </c>
      <c r="L108" s="132" t="s">
        <v>195</v>
      </c>
      <c r="M108" s="132" t="s">
        <v>195</v>
      </c>
      <c r="N108" s="132" t="s">
        <v>195</v>
      </c>
    </row>
    <row r="109" spans="1:14" x14ac:dyDescent="0.25">
      <c r="A109" s="147"/>
      <c r="B109" s="136" t="s">
        <v>185</v>
      </c>
      <c r="C109" s="144">
        <f>SUM(C101:C108)</f>
        <v>0</v>
      </c>
      <c r="D109" s="109">
        <f>SUM(D101:D108)</f>
        <v>0</v>
      </c>
      <c r="E109" s="109">
        <f>SUM(E101:E108)</f>
        <v>0</v>
      </c>
      <c r="F109" s="109">
        <f>SUM(F101:F108)</f>
        <v>0</v>
      </c>
      <c r="G109" s="109"/>
      <c r="H109" s="109"/>
      <c r="I109" s="109"/>
      <c r="J109" s="109"/>
      <c r="K109" s="109"/>
      <c r="L109" s="109"/>
      <c r="M109" s="109"/>
      <c r="N109" s="109"/>
    </row>
    <row r="110" spans="1:14" x14ac:dyDescent="0.25">
      <c r="B110" s="393" t="s">
        <v>186</v>
      </c>
      <c r="C110" s="394"/>
      <c r="D110" s="394"/>
      <c r="E110" s="394"/>
      <c r="F110" s="394"/>
      <c r="G110" s="178"/>
      <c r="H110" s="178"/>
      <c r="I110" s="178"/>
      <c r="J110" s="178"/>
      <c r="K110" s="178"/>
      <c r="L110" s="178"/>
      <c r="M110" s="178"/>
      <c r="N110" s="178"/>
    </row>
    <row r="111" spans="1:14" x14ac:dyDescent="0.25">
      <c r="A111" s="88" t="s">
        <v>328</v>
      </c>
      <c r="B111" s="98" t="s">
        <v>230</v>
      </c>
      <c r="C111" s="99"/>
      <c r="D111" s="99"/>
      <c r="E111" s="99"/>
      <c r="F111" s="99"/>
      <c r="G111" s="132" t="s">
        <v>195</v>
      </c>
      <c r="H111" s="132" t="s">
        <v>195</v>
      </c>
      <c r="I111" s="132" t="s">
        <v>195</v>
      </c>
      <c r="J111" s="132" t="s">
        <v>195</v>
      </c>
      <c r="K111" s="132" t="s">
        <v>195</v>
      </c>
      <c r="L111" s="132" t="s">
        <v>195</v>
      </c>
      <c r="M111" s="132" t="s">
        <v>195</v>
      </c>
      <c r="N111" s="132" t="s">
        <v>195</v>
      </c>
    </row>
    <row r="112" spans="1:14" x14ac:dyDescent="0.25">
      <c r="A112" s="88" t="s">
        <v>329</v>
      </c>
      <c r="B112" s="160" t="s">
        <v>336</v>
      </c>
      <c r="C112" s="161"/>
      <c r="D112" s="161"/>
      <c r="E112" s="161"/>
      <c r="F112" s="161"/>
      <c r="G112" s="132" t="s">
        <v>195</v>
      </c>
      <c r="H112" s="132" t="s">
        <v>195</v>
      </c>
      <c r="I112" s="132" t="s">
        <v>195</v>
      </c>
      <c r="J112" s="132" t="s">
        <v>195</v>
      </c>
      <c r="K112" s="132" t="s">
        <v>195</v>
      </c>
      <c r="L112" s="132" t="s">
        <v>195</v>
      </c>
      <c r="M112" s="132" t="s">
        <v>195</v>
      </c>
      <c r="N112" s="132" t="s">
        <v>195</v>
      </c>
    </row>
    <row r="113" spans="1:14" x14ac:dyDescent="0.25">
      <c r="A113" s="88" t="s">
        <v>330</v>
      </c>
      <c r="B113" s="160" t="s">
        <v>337</v>
      </c>
      <c r="C113" s="99"/>
      <c r="D113" s="99"/>
      <c r="E113" s="99"/>
      <c r="F113" s="99"/>
      <c r="G113" s="132" t="s">
        <v>195</v>
      </c>
      <c r="H113" s="132" t="s">
        <v>195</v>
      </c>
      <c r="I113" s="132" t="s">
        <v>195</v>
      </c>
      <c r="J113" s="132" t="s">
        <v>195</v>
      </c>
      <c r="K113" s="132" t="s">
        <v>195</v>
      </c>
      <c r="L113" s="132" t="s">
        <v>195</v>
      </c>
      <c r="M113" s="132" t="s">
        <v>195</v>
      </c>
      <c r="N113" s="132" t="s">
        <v>195</v>
      </c>
    </row>
    <row r="114" spans="1:14" x14ac:dyDescent="0.25">
      <c r="A114" s="88" t="s">
        <v>331</v>
      </c>
      <c r="B114" s="160" t="s">
        <v>231</v>
      </c>
      <c r="C114" s="161"/>
      <c r="D114" s="161"/>
      <c r="E114" s="161"/>
      <c r="F114" s="161"/>
      <c r="G114" s="132" t="s">
        <v>195</v>
      </c>
      <c r="H114" s="132" t="s">
        <v>195</v>
      </c>
      <c r="I114" s="132" t="s">
        <v>195</v>
      </c>
      <c r="J114" s="132" t="s">
        <v>195</v>
      </c>
      <c r="K114" s="132" t="s">
        <v>195</v>
      </c>
      <c r="L114" s="132" t="s">
        <v>195</v>
      </c>
      <c r="M114" s="132" t="s">
        <v>195</v>
      </c>
      <c r="N114" s="132" t="s">
        <v>195</v>
      </c>
    </row>
    <row r="115" spans="1:14" x14ac:dyDescent="0.25">
      <c r="A115" s="88" t="s">
        <v>335</v>
      </c>
      <c r="B115" s="98" t="s">
        <v>232</v>
      </c>
      <c r="C115" s="99"/>
      <c r="D115" s="99"/>
      <c r="E115" s="99"/>
      <c r="F115" s="99"/>
      <c r="G115" s="132" t="s">
        <v>195</v>
      </c>
      <c r="H115" s="132" t="s">
        <v>195</v>
      </c>
      <c r="I115" s="132" t="s">
        <v>195</v>
      </c>
      <c r="J115" s="132" t="s">
        <v>195</v>
      </c>
      <c r="K115" s="132" t="s">
        <v>195</v>
      </c>
      <c r="L115" s="132" t="s">
        <v>195</v>
      </c>
      <c r="M115" s="132" t="s">
        <v>195</v>
      </c>
      <c r="N115" s="132" t="s">
        <v>195</v>
      </c>
    </row>
    <row r="116" spans="1:14" x14ac:dyDescent="0.25">
      <c r="A116" s="88" t="s">
        <v>338</v>
      </c>
      <c r="B116" s="98" t="s">
        <v>233</v>
      </c>
      <c r="C116" s="99"/>
      <c r="D116" s="99"/>
      <c r="E116" s="99"/>
      <c r="F116" s="99"/>
      <c r="G116" s="132" t="s">
        <v>195</v>
      </c>
      <c r="H116" s="132" t="s">
        <v>195</v>
      </c>
      <c r="I116" s="132" t="s">
        <v>195</v>
      </c>
      <c r="J116" s="132" t="s">
        <v>195</v>
      </c>
      <c r="K116" s="132" t="s">
        <v>195</v>
      </c>
      <c r="L116" s="132" t="s">
        <v>195</v>
      </c>
      <c r="M116" s="132" t="s">
        <v>195</v>
      </c>
      <c r="N116" s="132" t="s">
        <v>195</v>
      </c>
    </row>
    <row r="117" spans="1:14" x14ac:dyDescent="0.25">
      <c r="A117" s="88" t="s">
        <v>383</v>
      </c>
      <c r="B117" s="160" t="s">
        <v>384</v>
      </c>
      <c r="C117" s="161"/>
      <c r="D117" s="161"/>
      <c r="E117" s="161"/>
      <c r="F117" s="161"/>
      <c r="G117" s="132" t="s">
        <v>195</v>
      </c>
      <c r="H117" s="132" t="s">
        <v>195</v>
      </c>
      <c r="I117" s="132" t="s">
        <v>195</v>
      </c>
      <c r="J117" s="132" t="s">
        <v>195</v>
      </c>
      <c r="K117" s="132" t="s">
        <v>195</v>
      </c>
      <c r="L117" s="132" t="s">
        <v>195</v>
      </c>
      <c r="M117" s="132" t="s">
        <v>195</v>
      </c>
      <c r="N117" s="132" t="s">
        <v>195</v>
      </c>
    </row>
    <row r="118" spans="1:14" x14ac:dyDescent="0.25">
      <c r="A118" s="88" t="s">
        <v>339</v>
      </c>
      <c r="B118" s="98" t="s">
        <v>264</v>
      </c>
      <c r="C118" s="99"/>
      <c r="D118" s="99"/>
      <c r="E118" s="99"/>
      <c r="F118" s="99"/>
      <c r="G118" s="132" t="s">
        <v>195</v>
      </c>
      <c r="H118" s="132" t="s">
        <v>195</v>
      </c>
      <c r="I118" s="132" t="s">
        <v>195</v>
      </c>
      <c r="J118" s="132" t="s">
        <v>195</v>
      </c>
      <c r="K118" s="132" t="s">
        <v>195</v>
      </c>
      <c r="L118" s="132" t="s">
        <v>195</v>
      </c>
      <c r="M118" s="132" t="s">
        <v>195</v>
      </c>
      <c r="N118" s="132" t="s">
        <v>195</v>
      </c>
    </row>
    <row r="119" spans="1:14" x14ac:dyDescent="0.25">
      <c r="A119" s="88" t="s">
        <v>332</v>
      </c>
      <c r="B119" s="98" t="s">
        <v>234</v>
      </c>
      <c r="C119" s="99"/>
      <c r="D119" s="99"/>
      <c r="E119" s="99"/>
      <c r="F119" s="99"/>
      <c r="G119" s="132" t="s">
        <v>195</v>
      </c>
      <c r="H119" s="132" t="s">
        <v>195</v>
      </c>
      <c r="I119" s="132" t="s">
        <v>195</v>
      </c>
      <c r="J119" s="132" t="s">
        <v>195</v>
      </c>
      <c r="K119" s="132" t="s">
        <v>195</v>
      </c>
      <c r="L119" s="132" t="s">
        <v>195</v>
      </c>
      <c r="M119" s="132" t="s">
        <v>195</v>
      </c>
      <c r="N119" s="132" t="s">
        <v>195</v>
      </c>
    </row>
    <row r="120" spans="1:14" x14ac:dyDescent="0.25">
      <c r="A120" s="88" t="s">
        <v>385</v>
      </c>
      <c r="B120" s="160" t="s">
        <v>386</v>
      </c>
      <c r="C120" s="161"/>
      <c r="D120" s="161"/>
      <c r="E120" s="161"/>
      <c r="F120" s="161"/>
      <c r="G120" s="132" t="s">
        <v>195</v>
      </c>
      <c r="H120" s="132" t="s">
        <v>195</v>
      </c>
      <c r="I120" s="132" t="s">
        <v>195</v>
      </c>
      <c r="J120" s="132" t="s">
        <v>195</v>
      </c>
      <c r="K120" s="132" t="s">
        <v>195</v>
      </c>
      <c r="L120" s="132" t="s">
        <v>195</v>
      </c>
      <c r="M120" s="132" t="s">
        <v>195</v>
      </c>
      <c r="N120" s="132" t="s">
        <v>195</v>
      </c>
    </row>
    <row r="121" spans="1:14" x14ac:dyDescent="0.25">
      <c r="A121" s="88" t="s">
        <v>340</v>
      </c>
      <c r="B121" s="98" t="s">
        <v>263</v>
      </c>
      <c r="C121" s="99"/>
      <c r="D121" s="99"/>
      <c r="E121" s="99"/>
      <c r="F121" s="99"/>
      <c r="G121" s="132" t="s">
        <v>195</v>
      </c>
      <c r="H121" s="132" t="s">
        <v>195</v>
      </c>
      <c r="I121" s="132" t="s">
        <v>195</v>
      </c>
      <c r="J121" s="132" t="s">
        <v>195</v>
      </c>
      <c r="K121" s="132" t="s">
        <v>195</v>
      </c>
      <c r="L121" s="132" t="s">
        <v>195</v>
      </c>
      <c r="M121" s="132" t="s">
        <v>195</v>
      </c>
      <c r="N121" s="132" t="s">
        <v>195</v>
      </c>
    </row>
    <row r="122" spans="1:14" x14ac:dyDescent="0.25">
      <c r="A122" s="149" t="s">
        <v>341</v>
      </c>
      <c r="B122" s="150" t="s">
        <v>235</v>
      </c>
      <c r="C122" s="99"/>
      <c r="D122" s="99"/>
      <c r="E122" s="99"/>
      <c r="F122" s="99"/>
      <c r="G122" s="132" t="s">
        <v>195</v>
      </c>
      <c r="H122" s="132" t="s">
        <v>195</v>
      </c>
      <c r="I122" s="132" t="s">
        <v>195</v>
      </c>
      <c r="J122" s="132" t="s">
        <v>195</v>
      </c>
      <c r="K122" s="132" t="s">
        <v>195</v>
      </c>
      <c r="L122" s="132" t="s">
        <v>195</v>
      </c>
      <c r="M122" s="132" t="s">
        <v>195</v>
      </c>
      <c r="N122" s="132" t="s">
        <v>195</v>
      </c>
    </row>
    <row r="123" spans="1:14" x14ac:dyDescent="0.25">
      <c r="A123" s="149" t="s">
        <v>342</v>
      </c>
      <c r="B123" s="150" t="s">
        <v>275</v>
      </c>
      <c r="C123" s="99"/>
      <c r="D123" s="99"/>
      <c r="E123" s="99"/>
      <c r="F123" s="99"/>
      <c r="G123" s="132" t="s">
        <v>195</v>
      </c>
      <c r="H123" s="132" t="s">
        <v>195</v>
      </c>
      <c r="I123" s="132" t="s">
        <v>195</v>
      </c>
      <c r="J123" s="132" t="s">
        <v>195</v>
      </c>
      <c r="K123" s="132" t="s">
        <v>195</v>
      </c>
      <c r="L123" s="132" t="s">
        <v>195</v>
      </c>
      <c r="M123" s="132" t="s">
        <v>195</v>
      </c>
      <c r="N123" s="132" t="s">
        <v>195</v>
      </c>
    </row>
    <row r="124" spans="1:14" x14ac:dyDescent="0.25">
      <c r="A124" s="149" t="s">
        <v>343</v>
      </c>
      <c r="B124" s="150" t="s">
        <v>236</v>
      </c>
      <c r="C124" s="99"/>
      <c r="D124" s="99"/>
      <c r="E124" s="99"/>
      <c r="F124" s="99"/>
      <c r="G124" s="132" t="s">
        <v>195</v>
      </c>
      <c r="H124" s="132" t="s">
        <v>195</v>
      </c>
      <c r="I124" s="132" t="s">
        <v>195</v>
      </c>
      <c r="J124" s="132" t="s">
        <v>195</v>
      </c>
      <c r="K124" s="132" t="s">
        <v>195</v>
      </c>
      <c r="L124" s="132" t="s">
        <v>195</v>
      </c>
      <c r="M124" s="132" t="s">
        <v>195</v>
      </c>
      <c r="N124" s="132" t="s">
        <v>195</v>
      </c>
    </row>
    <row r="125" spans="1:14" x14ac:dyDescent="0.25">
      <c r="A125" s="149" t="s">
        <v>334</v>
      </c>
      <c r="B125" s="150" t="s">
        <v>237</v>
      </c>
      <c r="C125" s="99"/>
      <c r="D125" s="99"/>
      <c r="E125" s="99"/>
      <c r="F125" s="99"/>
      <c r="G125" s="132" t="s">
        <v>195</v>
      </c>
      <c r="H125" s="132" t="s">
        <v>195</v>
      </c>
      <c r="I125" s="132" t="s">
        <v>195</v>
      </c>
      <c r="J125" s="132" t="s">
        <v>195</v>
      </c>
      <c r="K125" s="132" t="s">
        <v>195</v>
      </c>
      <c r="L125" s="132" t="s">
        <v>195</v>
      </c>
      <c r="M125" s="132" t="s">
        <v>195</v>
      </c>
      <c r="N125" s="132" t="s">
        <v>195</v>
      </c>
    </row>
    <row r="126" spans="1:14" x14ac:dyDescent="0.25">
      <c r="A126" s="151" t="s">
        <v>333</v>
      </c>
      <c r="B126" s="152" t="s">
        <v>265</v>
      </c>
      <c r="C126" s="99"/>
      <c r="D126" s="99"/>
      <c r="E126" s="99"/>
      <c r="F126" s="99"/>
      <c r="G126" s="132" t="s">
        <v>195</v>
      </c>
      <c r="H126" s="132" t="s">
        <v>195</v>
      </c>
      <c r="I126" s="132" t="s">
        <v>195</v>
      </c>
      <c r="J126" s="132" t="s">
        <v>195</v>
      </c>
      <c r="K126" s="132" t="s">
        <v>195</v>
      </c>
      <c r="L126" s="132" t="s">
        <v>195</v>
      </c>
      <c r="M126" s="132" t="s">
        <v>195</v>
      </c>
      <c r="N126" s="132" t="s">
        <v>195</v>
      </c>
    </row>
    <row r="127" spans="1:14" x14ac:dyDescent="0.25">
      <c r="A127" s="147"/>
      <c r="B127" s="136" t="s">
        <v>20</v>
      </c>
      <c r="C127" s="144">
        <f>SUM(C111:C126)</f>
        <v>0</v>
      </c>
      <c r="D127" s="109">
        <f>SUM(D111:D126)</f>
        <v>0</v>
      </c>
      <c r="E127" s="109">
        <f>SUM(E111:E126)</f>
        <v>0</v>
      </c>
      <c r="F127" s="109">
        <f>SUM(F111:F126)</f>
        <v>0</v>
      </c>
      <c r="G127" s="109"/>
      <c r="H127" s="109"/>
      <c r="I127" s="109"/>
      <c r="J127" s="109"/>
      <c r="K127" s="109"/>
      <c r="L127" s="109"/>
      <c r="M127" s="109"/>
      <c r="N127" s="109"/>
    </row>
    <row r="128" spans="1:14" x14ac:dyDescent="0.25">
      <c r="B128" s="393" t="s">
        <v>187</v>
      </c>
      <c r="C128" s="394"/>
      <c r="D128" s="394"/>
      <c r="E128" s="394"/>
      <c r="F128" s="394"/>
      <c r="G128" s="178"/>
      <c r="H128" s="178"/>
      <c r="I128" s="178"/>
      <c r="J128" s="178"/>
      <c r="K128" s="178"/>
      <c r="L128" s="178"/>
      <c r="M128" s="178"/>
      <c r="N128" s="178"/>
    </row>
    <row r="129" spans="1:14" x14ac:dyDescent="0.25">
      <c r="A129" s="149" t="s">
        <v>390</v>
      </c>
      <c r="B129" s="200" t="s">
        <v>480</v>
      </c>
      <c r="C129" s="99"/>
      <c r="D129" s="99"/>
      <c r="E129" s="99"/>
      <c r="F129" s="99"/>
      <c r="G129" s="132" t="s">
        <v>195</v>
      </c>
      <c r="H129" s="132" t="s">
        <v>195</v>
      </c>
      <c r="I129" s="132" t="s">
        <v>195</v>
      </c>
      <c r="J129" s="132" t="s">
        <v>195</v>
      </c>
      <c r="K129" s="132" t="s">
        <v>195</v>
      </c>
      <c r="L129" s="132" t="s">
        <v>195</v>
      </c>
      <c r="M129" s="132" t="s">
        <v>195</v>
      </c>
      <c r="N129" s="132" t="s">
        <v>195</v>
      </c>
    </row>
    <row r="130" spans="1:14" x14ac:dyDescent="0.25">
      <c r="A130" s="151" t="s">
        <v>391</v>
      </c>
      <c r="B130" s="152" t="s">
        <v>387</v>
      </c>
      <c r="C130" s="161"/>
      <c r="D130" s="161"/>
      <c r="E130" s="161"/>
      <c r="F130" s="161"/>
      <c r="G130" s="132" t="s">
        <v>195</v>
      </c>
      <c r="H130" s="132" t="s">
        <v>195</v>
      </c>
      <c r="I130" s="132" t="s">
        <v>195</v>
      </c>
      <c r="J130" s="132" t="s">
        <v>195</v>
      </c>
      <c r="K130" s="132" t="s">
        <v>195</v>
      </c>
      <c r="L130" s="132" t="s">
        <v>195</v>
      </c>
      <c r="M130" s="132" t="s">
        <v>195</v>
      </c>
      <c r="N130" s="132" t="s">
        <v>195</v>
      </c>
    </row>
    <row r="131" spans="1:14" x14ac:dyDescent="0.25">
      <c r="A131" s="151" t="s">
        <v>392</v>
      </c>
      <c r="B131" s="152" t="s">
        <v>276</v>
      </c>
      <c r="C131" s="99"/>
      <c r="D131" s="99"/>
      <c r="E131" s="99"/>
      <c r="F131" s="99"/>
      <c r="G131" s="132" t="s">
        <v>195</v>
      </c>
      <c r="H131" s="132" t="s">
        <v>195</v>
      </c>
      <c r="I131" s="132" t="s">
        <v>195</v>
      </c>
      <c r="J131" s="132" t="s">
        <v>195</v>
      </c>
      <c r="K131" s="132" t="s">
        <v>195</v>
      </c>
      <c r="L131" s="132" t="s">
        <v>195</v>
      </c>
      <c r="M131" s="132" t="s">
        <v>195</v>
      </c>
      <c r="N131" s="132" t="s">
        <v>195</v>
      </c>
    </row>
    <row r="132" spans="1:14" x14ac:dyDescent="0.25">
      <c r="A132" s="147"/>
      <c r="B132" s="136" t="s">
        <v>188</v>
      </c>
      <c r="C132" s="144">
        <f>SUM(C129:C131)</f>
        <v>0</v>
      </c>
      <c r="D132" s="109">
        <f>SUM(D129:D131)</f>
        <v>0</v>
      </c>
      <c r="E132" s="109">
        <f>SUM(E129:E131)</f>
        <v>0</v>
      </c>
      <c r="F132" s="109">
        <f>SUM(F129:F131)</f>
        <v>0</v>
      </c>
      <c r="G132" s="109"/>
      <c r="H132" s="109"/>
      <c r="I132" s="109"/>
      <c r="J132" s="109"/>
      <c r="K132" s="109"/>
      <c r="L132" s="109"/>
      <c r="M132" s="109"/>
      <c r="N132" s="109"/>
    </row>
    <row r="133" spans="1:14" x14ac:dyDescent="0.25">
      <c r="B133" s="393" t="s">
        <v>189</v>
      </c>
      <c r="C133" s="394"/>
      <c r="D133" s="394"/>
      <c r="E133" s="394"/>
      <c r="F133" s="394"/>
      <c r="G133" s="178"/>
      <c r="H133" s="178"/>
      <c r="I133" s="178"/>
      <c r="J133" s="178"/>
      <c r="K133" s="178"/>
      <c r="L133" s="178"/>
      <c r="M133" s="178"/>
      <c r="N133" s="178"/>
    </row>
    <row r="134" spans="1:14" x14ac:dyDescent="0.25">
      <c r="A134" s="149" t="s">
        <v>393</v>
      </c>
      <c r="B134" s="150" t="s">
        <v>110</v>
      </c>
      <c r="C134" s="99"/>
      <c r="D134" s="99"/>
      <c r="E134" s="99"/>
      <c r="F134" s="99"/>
      <c r="G134" s="132" t="s">
        <v>195</v>
      </c>
      <c r="H134" s="132" t="s">
        <v>195</v>
      </c>
      <c r="I134" s="132" t="s">
        <v>195</v>
      </c>
      <c r="J134" s="132" t="s">
        <v>195</v>
      </c>
      <c r="K134" s="132" t="s">
        <v>195</v>
      </c>
      <c r="L134" s="132" t="s">
        <v>195</v>
      </c>
      <c r="M134" s="132" t="s">
        <v>195</v>
      </c>
      <c r="N134" s="132" t="s">
        <v>195</v>
      </c>
    </row>
    <row r="135" spans="1:14" x14ac:dyDescent="0.25">
      <c r="A135" s="149" t="s">
        <v>394</v>
      </c>
      <c r="B135" s="150" t="s">
        <v>238</v>
      </c>
      <c r="C135" s="99"/>
      <c r="D135" s="99"/>
      <c r="E135" s="99"/>
      <c r="F135" s="99"/>
      <c r="G135" s="132" t="s">
        <v>195</v>
      </c>
      <c r="H135" s="132" t="s">
        <v>195</v>
      </c>
      <c r="I135" s="132" t="s">
        <v>195</v>
      </c>
      <c r="J135" s="132" t="s">
        <v>195</v>
      </c>
      <c r="K135" s="132" t="s">
        <v>195</v>
      </c>
      <c r="L135" s="132" t="s">
        <v>195</v>
      </c>
      <c r="M135" s="132" t="s">
        <v>195</v>
      </c>
      <c r="N135" s="132" t="s">
        <v>195</v>
      </c>
    </row>
    <row r="136" spans="1:14" x14ac:dyDescent="0.25">
      <c r="A136" s="149" t="s">
        <v>395</v>
      </c>
      <c r="B136" s="150" t="s">
        <v>239</v>
      </c>
      <c r="C136" s="99"/>
      <c r="D136" s="99"/>
      <c r="E136" s="99"/>
      <c r="F136" s="99"/>
      <c r="G136" s="132" t="s">
        <v>195</v>
      </c>
      <c r="H136" s="132" t="s">
        <v>195</v>
      </c>
      <c r="I136" s="132" t="s">
        <v>195</v>
      </c>
      <c r="J136" s="132" t="s">
        <v>195</v>
      </c>
      <c r="K136" s="132" t="s">
        <v>195</v>
      </c>
      <c r="L136" s="132" t="s">
        <v>195</v>
      </c>
      <c r="M136" s="132" t="s">
        <v>195</v>
      </c>
      <c r="N136" s="132" t="s">
        <v>195</v>
      </c>
    </row>
    <row r="137" spans="1:14" x14ac:dyDescent="0.25">
      <c r="A137" s="151" t="s">
        <v>396</v>
      </c>
      <c r="B137" s="152" t="s">
        <v>388</v>
      </c>
      <c r="C137" s="161"/>
      <c r="D137" s="161"/>
      <c r="E137" s="161"/>
      <c r="F137" s="161"/>
      <c r="G137" s="132" t="s">
        <v>195</v>
      </c>
      <c r="H137" s="132" t="s">
        <v>195</v>
      </c>
      <c r="I137" s="132" t="s">
        <v>195</v>
      </c>
      <c r="J137" s="132" t="s">
        <v>195</v>
      </c>
      <c r="K137" s="132" t="s">
        <v>195</v>
      </c>
      <c r="L137" s="132" t="s">
        <v>195</v>
      </c>
      <c r="M137" s="132" t="s">
        <v>195</v>
      </c>
      <c r="N137" s="132" t="s">
        <v>195</v>
      </c>
    </row>
    <row r="138" spans="1:14" x14ac:dyDescent="0.25">
      <c r="A138" s="151" t="s">
        <v>397</v>
      </c>
      <c r="B138" s="152" t="s">
        <v>277</v>
      </c>
      <c r="C138" s="99"/>
      <c r="D138" s="99"/>
      <c r="E138" s="99"/>
      <c r="F138" s="99"/>
      <c r="G138" s="132" t="s">
        <v>195</v>
      </c>
      <c r="H138" s="132" t="s">
        <v>195</v>
      </c>
      <c r="I138" s="132" t="s">
        <v>195</v>
      </c>
      <c r="J138" s="132" t="s">
        <v>195</v>
      </c>
      <c r="K138" s="132" t="s">
        <v>195</v>
      </c>
      <c r="L138" s="132" t="s">
        <v>195</v>
      </c>
      <c r="M138" s="132" t="s">
        <v>195</v>
      </c>
      <c r="N138" s="132" t="s">
        <v>195</v>
      </c>
    </row>
    <row r="139" spans="1:14" x14ac:dyDescent="0.25">
      <c r="A139" s="147"/>
      <c r="B139" s="136" t="s">
        <v>190</v>
      </c>
      <c r="C139" s="144">
        <f>SUM(C134:C138)</f>
        <v>0</v>
      </c>
      <c r="D139" s="109">
        <f>SUM(D134:D138)</f>
        <v>0</v>
      </c>
      <c r="E139" s="109">
        <f>SUM(E134:E138)</f>
        <v>0</v>
      </c>
      <c r="F139" s="109">
        <f>SUM(F134:F138)</f>
        <v>0</v>
      </c>
      <c r="G139" s="109"/>
      <c r="H139" s="109"/>
      <c r="I139" s="109"/>
      <c r="J139" s="109"/>
      <c r="K139" s="109"/>
      <c r="L139" s="109"/>
      <c r="M139" s="109"/>
      <c r="N139" s="109"/>
    </row>
    <row r="140" spans="1:14" x14ac:dyDescent="0.25">
      <c r="B140" s="393" t="s">
        <v>279</v>
      </c>
      <c r="C140" s="394"/>
      <c r="D140" s="394"/>
      <c r="E140" s="394"/>
      <c r="F140" s="394"/>
      <c r="G140" s="178"/>
      <c r="H140" s="178"/>
      <c r="I140" s="178"/>
      <c r="J140" s="178"/>
      <c r="K140" s="178"/>
      <c r="L140" s="178"/>
      <c r="M140" s="178"/>
      <c r="N140" s="178"/>
    </row>
    <row r="141" spans="1:14" x14ac:dyDescent="0.25">
      <c r="A141" s="149" t="s">
        <v>398</v>
      </c>
      <c r="B141" s="150" t="s">
        <v>240</v>
      </c>
      <c r="C141" s="99"/>
      <c r="D141" s="99"/>
      <c r="E141" s="99"/>
      <c r="F141" s="99"/>
      <c r="G141" s="132" t="s">
        <v>195</v>
      </c>
      <c r="H141" s="132" t="s">
        <v>195</v>
      </c>
      <c r="I141" s="132" t="s">
        <v>195</v>
      </c>
      <c r="J141" s="132" t="s">
        <v>195</v>
      </c>
      <c r="K141" s="132" t="s">
        <v>195</v>
      </c>
      <c r="L141" s="132" t="s">
        <v>195</v>
      </c>
      <c r="M141" s="132" t="s">
        <v>195</v>
      </c>
      <c r="N141" s="132" t="s">
        <v>195</v>
      </c>
    </row>
    <row r="142" spans="1:14" x14ac:dyDescent="0.25">
      <c r="A142" s="149" t="s">
        <v>399</v>
      </c>
      <c r="B142" s="150" t="s">
        <v>241</v>
      </c>
      <c r="C142" s="99"/>
      <c r="D142" s="99"/>
      <c r="E142" s="99"/>
      <c r="F142" s="99"/>
      <c r="G142" s="132" t="s">
        <v>195</v>
      </c>
      <c r="H142" s="132" t="s">
        <v>195</v>
      </c>
      <c r="I142" s="132" t="s">
        <v>195</v>
      </c>
      <c r="J142" s="132" t="s">
        <v>195</v>
      </c>
      <c r="K142" s="132" t="s">
        <v>195</v>
      </c>
      <c r="L142" s="132" t="s">
        <v>195</v>
      </c>
      <c r="M142" s="132" t="s">
        <v>195</v>
      </c>
      <c r="N142" s="132" t="s">
        <v>195</v>
      </c>
    </row>
    <row r="143" spans="1:14" x14ac:dyDescent="0.25">
      <c r="A143" s="151" t="s">
        <v>400</v>
      </c>
      <c r="B143" s="152" t="s">
        <v>389</v>
      </c>
      <c r="C143" s="161"/>
      <c r="D143" s="161"/>
      <c r="E143" s="161"/>
      <c r="F143" s="161"/>
      <c r="G143" s="132" t="s">
        <v>195</v>
      </c>
      <c r="H143" s="132" t="s">
        <v>195</v>
      </c>
      <c r="I143" s="132" t="s">
        <v>195</v>
      </c>
      <c r="J143" s="132" t="s">
        <v>195</v>
      </c>
      <c r="K143" s="132" t="s">
        <v>195</v>
      </c>
      <c r="L143" s="132" t="s">
        <v>195</v>
      </c>
      <c r="M143" s="132" t="s">
        <v>195</v>
      </c>
      <c r="N143" s="132" t="s">
        <v>195</v>
      </c>
    </row>
    <row r="144" spans="1:14" x14ac:dyDescent="0.25">
      <c r="A144" s="151" t="s">
        <v>401</v>
      </c>
      <c r="B144" s="152" t="s">
        <v>278</v>
      </c>
      <c r="C144" s="99"/>
      <c r="D144" s="99"/>
      <c r="E144" s="99"/>
      <c r="F144" s="99"/>
      <c r="G144" s="132" t="s">
        <v>195</v>
      </c>
      <c r="H144" s="132" t="s">
        <v>195</v>
      </c>
      <c r="I144" s="132" t="s">
        <v>195</v>
      </c>
      <c r="J144" s="132" t="s">
        <v>195</v>
      </c>
      <c r="K144" s="132" t="s">
        <v>195</v>
      </c>
      <c r="L144" s="132" t="s">
        <v>195</v>
      </c>
      <c r="M144" s="132" t="s">
        <v>195</v>
      </c>
      <c r="N144" s="132" t="s">
        <v>195</v>
      </c>
    </row>
    <row r="145" spans="1:14" x14ac:dyDescent="0.25">
      <c r="A145" s="147"/>
      <c r="B145" s="136" t="s">
        <v>280</v>
      </c>
      <c r="C145" s="144">
        <f>SUM(C141:C144)</f>
        <v>0</v>
      </c>
      <c r="D145" s="109">
        <f>SUM(D141:D144)</f>
        <v>0</v>
      </c>
      <c r="E145" s="109">
        <f>SUM(E141:E144)</f>
        <v>0</v>
      </c>
      <c r="F145" s="109">
        <f>SUM(F141:F144)</f>
        <v>0</v>
      </c>
      <c r="G145" s="109"/>
      <c r="H145" s="109"/>
      <c r="I145" s="109"/>
      <c r="J145" s="109"/>
      <c r="K145" s="109"/>
      <c r="L145" s="109"/>
      <c r="M145" s="109"/>
      <c r="N145" s="109"/>
    </row>
    <row r="146" spans="1:14" x14ac:dyDescent="0.25">
      <c r="B146" s="393" t="s">
        <v>465</v>
      </c>
      <c r="C146" s="394"/>
      <c r="D146" s="394"/>
      <c r="E146" s="394"/>
      <c r="F146" s="394"/>
      <c r="G146" s="178"/>
      <c r="H146" s="178"/>
      <c r="I146" s="178"/>
      <c r="J146" s="178"/>
      <c r="K146" s="178"/>
      <c r="L146" s="178"/>
      <c r="M146" s="178"/>
      <c r="N146" s="178"/>
    </row>
    <row r="147" spans="1:14" x14ac:dyDescent="0.25">
      <c r="A147" s="149" t="s">
        <v>463</v>
      </c>
      <c r="B147" s="150" t="s">
        <v>464</v>
      </c>
      <c r="C147" s="161"/>
      <c r="D147" s="161"/>
      <c r="E147" s="161"/>
      <c r="F147" s="161"/>
      <c r="G147" s="132" t="s">
        <v>195</v>
      </c>
      <c r="H147" s="132" t="s">
        <v>195</v>
      </c>
      <c r="I147" s="132" t="s">
        <v>195</v>
      </c>
      <c r="J147" s="132" t="s">
        <v>195</v>
      </c>
      <c r="K147" s="132" t="s">
        <v>195</v>
      </c>
      <c r="L147" s="132" t="s">
        <v>195</v>
      </c>
      <c r="M147" s="132" t="s">
        <v>195</v>
      </c>
      <c r="N147" s="132" t="s">
        <v>195</v>
      </c>
    </row>
    <row r="148" spans="1:14" x14ac:dyDescent="0.25">
      <c r="A148" s="151" t="s">
        <v>468</v>
      </c>
      <c r="B148" s="152" t="s">
        <v>466</v>
      </c>
      <c r="C148" s="161"/>
      <c r="D148" s="161"/>
      <c r="E148" s="161"/>
      <c r="F148" s="161"/>
      <c r="G148" s="132" t="s">
        <v>195</v>
      </c>
      <c r="H148" s="132" t="s">
        <v>195</v>
      </c>
      <c r="I148" s="132" t="s">
        <v>195</v>
      </c>
      <c r="J148" s="132" t="s">
        <v>195</v>
      </c>
      <c r="K148" s="132" t="s">
        <v>195</v>
      </c>
      <c r="L148" s="132" t="s">
        <v>195</v>
      </c>
      <c r="M148" s="132" t="s">
        <v>195</v>
      </c>
      <c r="N148" s="132" t="s">
        <v>195</v>
      </c>
    </row>
    <row r="149" spans="1:14" x14ac:dyDescent="0.25">
      <c r="A149" s="151" t="s">
        <v>469</v>
      </c>
      <c r="B149" s="152" t="s">
        <v>467</v>
      </c>
      <c r="C149" s="161"/>
      <c r="D149" s="161"/>
      <c r="E149" s="161"/>
      <c r="F149" s="161"/>
      <c r="G149" s="132" t="s">
        <v>195</v>
      </c>
      <c r="H149" s="132" t="s">
        <v>195</v>
      </c>
      <c r="I149" s="132" t="s">
        <v>195</v>
      </c>
      <c r="J149" s="132" t="s">
        <v>195</v>
      </c>
      <c r="K149" s="132" t="s">
        <v>195</v>
      </c>
      <c r="L149" s="132" t="s">
        <v>195</v>
      </c>
      <c r="M149" s="132" t="s">
        <v>195</v>
      </c>
      <c r="N149" s="132" t="s">
        <v>195</v>
      </c>
    </row>
    <row r="150" spans="1:14" x14ac:dyDescent="0.25">
      <c r="A150" s="147"/>
      <c r="B150" s="136" t="s">
        <v>470</v>
      </c>
      <c r="C150" s="144">
        <f>SUM(C147:C149)</f>
        <v>0</v>
      </c>
      <c r="D150" s="109">
        <f>SUM(D147:D149)</f>
        <v>0</v>
      </c>
      <c r="E150" s="109">
        <f>SUM(E147:E149)</f>
        <v>0</v>
      </c>
      <c r="F150" s="109">
        <f>SUM(F147:F149)</f>
        <v>0</v>
      </c>
      <c r="G150" s="109"/>
      <c r="H150" s="109"/>
      <c r="I150" s="109"/>
      <c r="J150" s="109"/>
      <c r="K150" s="109"/>
      <c r="L150" s="109"/>
      <c r="M150" s="109"/>
      <c r="N150" s="109"/>
    </row>
    <row r="151" spans="1:14" x14ac:dyDescent="0.25">
      <c r="A151" s="90"/>
      <c r="B151" s="111" t="s">
        <v>132</v>
      </c>
      <c r="C151" s="105"/>
      <c r="D151" s="105"/>
      <c r="E151" s="105"/>
      <c r="F151" s="105"/>
      <c r="G151" s="105">
        <f>SUM(G42:G150)</f>
        <v>0</v>
      </c>
      <c r="H151" s="105">
        <f t="shared" ref="H151:N151" si="5">SUM(H42:H150)</f>
        <v>0</v>
      </c>
      <c r="I151" s="105">
        <f t="shared" si="5"/>
        <v>0</v>
      </c>
      <c r="J151" s="105">
        <f t="shared" si="5"/>
        <v>0</v>
      </c>
      <c r="K151" s="105">
        <f t="shared" si="5"/>
        <v>0</v>
      </c>
      <c r="L151" s="105">
        <f t="shared" si="5"/>
        <v>0</v>
      </c>
      <c r="M151" s="105">
        <f t="shared" si="5"/>
        <v>0</v>
      </c>
      <c r="N151" s="105">
        <f t="shared" si="5"/>
        <v>0</v>
      </c>
    </row>
    <row r="152" spans="1:14" x14ac:dyDescent="0.25">
      <c r="B152" s="112"/>
    </row>
    <row r="153" spans="1:14" ht="15" customHeight="1" x14ac:dyDescent="0.25">
      <c r="A153" s="391" t="s">
        <v>11</v>
      </c>
      <c r="B153" s="391" t="s">
        <v>23</v>
      </c>
      <c r="C153" s="410" t="s">
        <v>21</v>
      </c>
      <c r="D153" s="410"/>
      <c r="E153" s="410"/>
      <c r="F153" s="410"/>
    </row>
    <row r="154" spans="1:14" x14ac:dyDescent="0.25">
      <c r="A154" s="392"/>
      <c r="B154" s="392"/>
      <c r="C154" s="84" t="s">
        <v>5</v>
      </c>
      <c r="D154" s="84" t="s">
        <v>6</v>
      </c>
      <c r="E154" s="84" t="s">
        <v>22</v>
      </c>
      <c r="F154" s="84" t="s">
        <v>8</v>
      </c>
    </row>
    <row r="155" spans="1:14" x14ac:dyDescent="0.25">
      <c r="A155" s="88" t="s">
        <v>191</v>
      </c>
      <c r="B155" s="160" t="s">
        <v>281</v>
      </c>
      <c r="C155" s="99"/>
      <c r="D155" s="99"/>
      <c r="E155" s="99"/>
      <c r="F155" s="99"/>
    </row>
    <row r="156" spans="1:14" x14ac:dyDescent="0.25">
      <c r="A156" s="88" t="s">
        <v>24</v>
      </c>
      <c r="B156" s="160" t="s">
        <v>282</v>
      </c>
      <c r="C156" s="99"/>
      <c r="D156" s="99"/>
      <c r="E156" s="99"/>
      <c r="F156" s="99"/>
      <c r="H156" s="91"/>
    </row>
    <row r="157" spans="1:14" x14ac:dyDescent="0.25">
      <c r="A157" s="88" t="s">
        <v>25</v>
      </c>
      <c r="B157" s="160" t="s">
        <v>283</v>
      </c>
      <c r="C157" s="99"/>
      <c r="D157" s="99"/>
      <c r="E157" s="99"/>
      <c r="F157" s="99"/>
    </row>
    <row r="158" spans="1:14" x14ac:dyDescent="0.25">
      <c r="A158" s="88"/>
      <c r="B158" s="162" t="s">
        <v>26</v>
      </c>
      <c r="C158" s="99">
        <f>SUM(C155-C156)</f>
        <v>0</v>
      </c>
      <c r="D158" s="99">
        <f>SUM(D155-D156)</f>
        <v>0</v>
      </c>
      <c r="E158" s="363" t="s">
        <v>484</v>
      </c>
      <c r="F158" s="99">
        <f>SUM(F155-F156)</f>
        <v>0</v>
      </c>
    </row>
    <row r="159" spans="1:14" x14ac:dyDescent="0.25">
      <c r="A159" s="88" t="s">
        <v>27</v>
      </c>
      <c r="B159" s="160" t="s">
        <v>284</v>
      </c>
      <c r="C159" s="99"/>
      <c r="D159" s="99"/>
      <c r="E159" s="99"/>
      <c r="F159" s="99"/>
    </row>
    <row r="160" spans="1:14" x14ac:dyDescent="0.25">
      <c r="A160" s="88" t="s">
        <v>28</v>
      </c>
      <c r="B160" s="160" t="s">
        <v>285</v>
      </c>
      <c r="C160" s="99"/>
      <c r="D160" s="99"/>
      <c r="E160" s="99"/>
      <c r="F160" s="99"/>
    </row>
    <row r="161" spans="1:6" x14ac:dyDescent="0.25">
      <c r="A161" s="88" t="s">
        <v>192</v>
      </c>
      <c r="B161" s="160" t="s">
        <v>286</v>
      </c>
      <c r="C161" s="99"/>
      <c r="D161" s="99"/>
      <c r="E161" s="99"/>
      <c r="F161" s="99"/>
    </row>
    <row r="162" spans="1:6" x14ac:dyDescent="0.25">
      <c r="A162" s="88" t="s">
        <v>134</v>
      </c>
      <c r="B162" s="160" t="s">
        <v>287</v>
      </c>
      <c r="C162" s="99"/>
      <c r="D162" s="99"/>
      <c r="E162" s="99"/>
      <c r="F162" s="99"/>
    </row>
    <row r="163" spans="1:6" x14ac:dyDescent="0.25">
      <c r="A163" s="88" t="s">
        <v>135</v>
      </c>
      <c r="B163" s="160" t="s">
        <v>288</v>
      </c>
      <c r="C163" s="99"/>
      <c r="D163" s="99"/>
      <c r="E163" s="99"/>
      <c r="F163" s="99"/>
    </row>
    <row r="164" spans="1:6" x14ac:dyDescent="0.25">
      <c r="A164" s="88"/>
      <c r="B164" s="163" t="s">
        <v>290</v>
      </c>
      <c r="C164" s="99">
        <f>C157-C160-C156</f>
        <v>0</v>
      </c>
      <c r="D164" s="161">
        <f>D157-D160-D156</f>
        <v>0</v>
      </c>
      <c r="E164" s="161">
        <f>E157-E160-E156</f>
        <v>0</v>
      </c>
      <c r="F164" s="161">
        <f>F157-F160-F156</f>
        <v>0</v>
      </c>
    </row>
    <row r="165" spans="1:6" x14ac:dyDescent="0.25">
      <c r="A165" s="88"/>
      <c r="B165" s="163" t="s">
        <v>289</v>
      </c>
      <c r="C165" s="99">
        <f>MAX(0,C160-C161-C162-C163)</f>
        <v>0</v>
      </c>
      <c r="D165" s="363">
        <f>MAX(0,D160-D161-D162-D163)</f>
        <v>0</v>
      </c>
      <c r="E165" s="363" t="s">
        <v>483</v>
      </c>
      <c r="F165" s="99">
        <f>MAX(0,F160-F161-F162-F163)</f>
        <v>0</v>
      </c>
    </row>
    <row r="166" spans="1:6" x14ac:dyDescent="0.25">
      <c r="A166" s="396"/>
      <c r="B166" s="397"/>
      <c r="C166" s="397"/>
      <c r="D166" s="397"/>
      <c r="E166" s="397"/>
      <c r="F166" s="398"/>
    </row>
    <row r="167" spans="1:6" x14ac:dyDescent="0.25">
      <c r="A167" s="399"/>
      <c r="B167" s="400"/>
      <c r="C167" s="400"/>
      <c r="D167" s="400"/>
      <c r="E167" s="400"/>
      <c r="F167" s="401"/>
    </row>
    <row r="168" spans="1:6" x14ac:dyDescent="0.25">
      <c r="A168" s="87"/>
      <c r="B168" s="114" t="s">
        <v>29</v>
      </c>
      <c r="C168" s="115">
        <f>IF(C157=0,0,C160/C157)</f>
        <v>0</v>
      </c>
      <c r="D168" s="115">
        <f>IF(D157=0,0,D160/D157)</f>
        <v>0</v>
      </c>
      <c r="E168" s="115">
        <f>IF(E157=0,0,E160/E157)</f>
        <v>0</v>
      </c>
      <c r="F168" s="115">
        <f>IF(F157=0,0,F160/F157)</f>
        <v>0</v>
      </c>
    </row>
    <row r="169" spans="1:6" x14ac:dyDescent="0.25">
      <c r="A169" s="88"/>
      <c r="B169" s="113" t="s">
        <v>30</v>
      </c>
      <c r="C169" s="115">
        <f>IF(C157=0,0,C165/C157)</f>
        <v>0</v>
      </c>
      <c r="D169" s="115">
        <f>IF(D157=0,0,D165/D157)</f>
        <v>0</v>
      </c>
      <c r="E169" s="115">
        <f>IF(E157=0,0,E165/E157)</f>
        <v>0</v>
      </c>
      <c r="F169" s="115">
        <f>IF(F157=0,0,F165/F157)</f>
        <v>0</v>
      </c>
    </row>
    <row r="170" spans="1:6" x14ac:dyDescent="0.25">
      <c r="A170" s="88"/>
      <c r="B170" s="113" t="s">
        <v>31</v>
      </c>
      <c r="C170" s="115">
        <f>IF(C157=0,0,(C162+C163)/C157)</f>
        <v>0</v>
      </c>
      <c r="D170" s="115">
        <f>IF(D157=0,0,(D162+D163)/D157)</f>
        <v>0</v>
      </c>
      <c r="E170" s="115">
        <f>IF(E157=0,0,(E162+E163)/E157)</f>
        <v>0</v>
      </c>
      <c r="F170" s="115">
        <f>IF(F157=0,0,(F162+F163)/F157)</f>
        <v>0</v>
      </c>
    </row>
    <row r="171" spans="1:6" x14ac:dyDescent="0.25">
      <c r="A171" s="88" t="s">
        <v>291</v>
      </c>
      <c r="B171" s="162" t="s">
        <v>292</v>
      </c>
      <c r="C171" s="99"/>
      <c r="D171" s="99"/>
      <c r="E171" s="99"/>
      <c r="F171" s="99"/>
    </row>
    <row r="172" spans="1:6" x14ac:dyDescent="0.25">
      <c r="A172" s="88"/>
      <c r="B172" s="98"/>
      <c r="C172" s="99"/>
      <c r="D172" s="99"/>
      <c r="E172" s="99"/>
      <c r="F172" s="99"/>
    </row>
    <row r="173" spans="1:6" x14ac:dyDescent="0.25">
      <c r="A173" s="88"/>
      <c r="B173" s="113" t="s">
        <v>32</v>
      </c>
      <c r="C173" s="115">
        <f>IF(C169&lt;=0,0,(C171-C160)/C160)</f>
        <v>0</v>
      </c>
      <c r="D173" s="115">
        <f>IF(D169&lt;=0,0,(D171-D160)/D160)</f>
        <v>0</v>
      </c>
      <c r="E173" s="115">
        <f>IF(E169&lt;=0,0,(E171-E160)/E160)</f>
        <v>0</v>
      </c>
      <c r="F173" s="115">
        <f>IF(F169&lt;=0,0,(F171-F160)/F160)</f>
        <v>0</v>
      </c>
    </row>
    <row r="174" spans="1:6" x14ac:dyDescent="0.25">
      <c r="A174" s="88"/>
      <c r="B174" s="113" t="s">
        <v>33</v>
      </c>
      <c r="C174" s="115">
        <f>IF(C165&lt;=0,0,(C173)/C165)</f>
        <v>0</v>
      </c>
      <c r="D174" s="115">
        <f>IF(D165&lt;=0,0,(D173)/D165)</f>
        <v>0</v>
      </c>
      <c r="E174" s="115" t="e">
        <f>IF(E165&lt;=0,0,(E173)/E165)</f>
        <v>#VALUE!</v>
      </c>
      <c r="F174" s="115">
        <f>IF(F165&lt;=0,0,(F173)/F165)</f>
        <v>0</v>
      </c>
    </row>
    <row r="175" spans="1:6" x14ac:dyDescent="0.25">
      <c r="A175" s="88" t="s">
        <v>34</v>
      </c>
      <c r="B175" s="98" t="s">
        <v>243</v>
      </c>
      <c r="C175" s="99"/>
      <c r="D175" s="99"/>
      <c r="E175" s="99"/>
      <c r="F175" s="99"/>
    </row>
    <row r="176" spans="1:6" x14ac:dyDescent="0.25">
      <c r="A176" s="88" t="s">
        <v>35</v>
      </c>
      <c r="B176" s="98" t="s">
        <v>244</v>
      </c>
      <c r="C176" s="99"/>
      <c r="D176" s="99"/>
      <c r="E176" s="99"/>
      <c r="F176" s="99"/>
    </row>
    <row r="177" spans="1:6" x14ac:dyDescent="0.25">
      <c r="A177" s="88" t="s">
        <v>36</v>
      </c>
      <c r="B177" s="98" t="s">
        <v>245</v>
      </c>
      <c r="C177" s="99"/>
      <c r="D177" s="99"/>
      <c r="E177" s="99"/>
      <c r="F177" s="99"/>
    </row>
    <row r="178" spans="1:6" x14ac:dyDescent="0.25">
      <c r="A178" s="88" t="s">
        <v>37</v>
      </c>
      <c r="B178" s="98" t="s">
        <v>246</v>
      </c>
      <c r="C178" s="99"/>
      <c r="D178" s="99"/>
      <c r="E178" s="99"/>
      <c r="F178" s="99"/>
    </row>
    <row r="179" spans="1:6" x14ac:dyDescent="0.25">
      <c r="A179" s="88" t="s">
        <v>140</v>
      </c>
      <c r="B179" s="98" t="s">
        <v>247</v>
      </c>
      <c r="C179" s="99"/>
      <c r="D179" s="99"/>
      <c r="E179" s="99"/>
      <c r="F179" s="99"/>
    </row>
    <row r="180" spans="1:6" x14ac:dyDescent="0.25">
      <c r="A180" s="88" t="s">
        <v>38</v>
      </c>
      <c r="B180" s="98" t="s">
        <v>93</v>
      </c>
      <c r="C180" s="99"/>
      <c r="D180" s="99"/>
      <c r="E180" s="99"/>
      <c r="F180" s="99"/>
    </row>
    <row r="181" spans="1:6" x14ac:dyDescent="0.25">
      <c r="A181" s="88" t="s">
        <v>39</v>
      </c>
      <c r="B181" s="98" t="s">
        <v>248</v>
      </c>
      <c r="C181" s="99"/>
      <c r="D181" s="99"/>
      <c r="E181" s="99"/>
      <c r="F181" s="99"/>
    </row>
    <row r="182" spans="1:6" x14ac:dyDescent="0.25">
      <c r="A182" s="88" t="s">
        <v>40</v>
      </c>
      <c r="B182" s="160" t="s">
        <v>442</v>
      </c>
      <c r="C182" s="99"/>
      <c r="D182" s="99"/>
      <c r="E182" s="99"/>
      <c r="F182" s="99"/>
    </row>
    <row r="183" spans="1:6" x14ac:dyDescent="0.25">
      <c r="A183" s="88" t="s">
        <v>41</v>
      </c>
      <c r="B183" s="98" t="s">
        <v>95</v>
      </c>
      <c r="C183" s="99"/>
      <c r="D183" s="99"/>
      <c r="E183" s="99"/>
      <c r="F183" s="99"/>
    </row>
    <row r="184" spans="1:6" x14ac:dyDescent="0.25">
      <c r="A184" s="88"/>
      <c r="B184" s="116" t="s">
        <v>42</v>
      </c>
      <c r="C184" s="99"/>
      <c r="D184" s="99"/>
      <c r="E184" s="363" t="s">
        <v>485</v>
      </c>
      <c r="F184" s="99"/>
    </row>
    <row r="185" spans="1:6" x14ac:dyDescent="0.25">
      <c r="A185" s="88"/>
      <c r="B185" s="116" t="s">
        <v>43</v>
      </c>
      <c r="C185" s="99"/>
      <c r="D185" s="99"/>
      <c r="E185" s="99"/>
      <c r="F185" s="99"/>
    </row>
    <row r="186" spans="1:6" x14ac:dyDescent="0.25">
      <c r="A186" s="88"/>
      <c r="B186" s="98"/>
      <c r="C186" s="99"/>
      <c r="D186" s="99"/>
      <c r="E186" s="99"/>
      <c r="F186" s="99"/>
    </row>
    <row r="187" spans="1:6" x14ac:dyDescent="0.25">
      <c r="A187" s="88" t="s">
        <v>44</v>
      </c>
      <c r="B187" s="98" t="s">
        <v>249</v>
      </c>
      <c r="C187" s="99"/>
      <c r="D187" s="99"/>
      <c r="E187" s="99"/>
      <c r="F187" s="99"/>
    </row>
    <row r="188" spans="1:6" x14ac:dyDescent="0.25">
      <c r="A188" s="88" t="s">
        <v>45</v>
      </c>
      <c r="B188" s="98" t="s">
        <v>250</v>
      </c>
      <c r="C188" s="99"/>
      <c r="D188" s="99"/>
      <c r="E188" s="99"/>
      <c r="F188" s="99"/>
    </row>
    <row r="189" spans="1:6" x14ac:dyDescent="0.25">
      <c r="A189" s="88" t="s">
        <v>46</v>
      </c>
      <c r="B189" s="98" t="s">
        <v>251</v>
      </c>
      <c r="C189" s="99"/>
      <c r="D189" s="99"/>
      <c r="E189" s="99"/>
      <c r="F189" s="99"/>
    </row>
    <row r="190" spans="1:6" x14ac:dyDescent="0.25">
      <c r="A190" s="88" t="s">
        <v>47</v>
      </c>
      <c r="B190" s="98" t="s">
        <v>252</v>
      </c>
      <c r="C190" s="99"/>
      <c r="D190" s="99"/>
      <c r="E190" s="99"/>
      <c r="F190" s="99"/>
    </row>
    <row r="191" spans="1:6" x14ac:dyDescent="0.25">
      <c r="A191" s="88"/>
      <c r="B191" s="98"/>
      <c r="C191" s="99"/>
      <c r="D191" s="99"/>
      <c r="E191" s="99"/>
      <c r="F191" s="99"/>
    </row>
    <row r="193" spans="1:15" x14ac:dyDescent="0.25">
      <c r="A193" s="389" t="s">
        <v>11</v>
      </c>
      <c r="B193" s="390" t="s">
        <v>12</v>
      </c>
      <c r="C193" s="382" t="s">
        <v>136</v>
      </c>
      <c r="D193" s="383"/>
      <c r="E193" s="383"/>
      <c r="F193" s="383"/>
      <c r="G193" s="384"/>
      <c r="H193" s="381" t="s">
        <v>194</v>
      </c>
      <c r="I193" s="381"/>
      <c r="J193" s="381"/>
      <c r="K193" s="381"/>
      <c r="L193" s="381"/>
      <c r="O193" s="110"/>
    </row>
    <row r="194" spans="1:15" x14ac:dyDescent="0.25">
      <c r="A194" s="389"/>
      <c r="B194" s="390"/>
      <c r="C194" s="117" t="s">
        <v>5</v>
      </c>
      <c r="D194" s="117" t="s">
        <v>6</v>
      </c>
      <c r="E194" s="117" t="s">
        <v>22</v>
      </c>
      <c r="F194" s="117" t="s">
        <v>8</v>
      </c>
      <c r="G194" s="362" t="s">
        <v>488</v>
      </c>
      <c r="H194" s="362" t="s">
        <v>5</v>
      </c>
      <c r="I194" s="362" t="s">
        <v>6</v>
      </c>
      <c r="J194" s="362" t="s">
        <v>22</v>
      </c>
      <c r="K194" s="362" t="s">
        <v>8</v>
      </c>
      <c r="L194" s="362" t="s">
        <v>488</v>
      </c>
      <c r="O194" s="110"/>
    </row>
    <row r="195" spans="1:15" x14ac:dyDescent="0.25">
      <c r="A195" s="88" t="s">
        <v>140</v>
      </c>
      <c r="B195" s="118" t="s">
        <v>247</v>
      </c>
      <c r="C195" s="119"/>
      <c r="D195" s="119"/>
      <c r="E195" s="366" t="s">
        <v>489</v>
      </c>
      <c r="F195" s="119"/>
      <c r="G195" s="365" t="s">
        <v>487</v>
      </c>
      <c r="H195" s="367" t="s">
        <v>195</v>
      </c>
      <c r="I195" s="367" t="s">
        <v>195</v>
      </c>
      <c r="J195" s="368" t="s">
        <v>490</v>
      </c>
      <c r="K195" s="367" t="s">
        <v>195</v>
      </c>
      <c r="L195" s="369" t="s">
        <v>491</v>
      </c>
      <c r="O195" s="110"/>
    </row>
    <row r="196" spans="1:15" x14ac:dyDescent="0.25">
      <c r="A196" s="88" t="s">
        <v>404</v>
      </c>
      <c r="B196" s="118" t="s">
        <v>405</v>
      </c>
      <c r="C196" s="119"/>
      <c r="D196" s="119"/>
      <c r="E196" s="366" t="s">
        <v>489</v>
      </c>
      <c r="F196" s="119"/>
      <c r="G196" s="365" t="s">
        <v>487</v>
      </c>
      <c r="H196" s="367" t="s">
        <v>195</v>
      </c>
      <c r="I196" s="367" t="s">
        <v>195</v>
      </c>
      <c r="J196" s="368" t="s">
        <v>490</v>
      </c>
      <c r="K196" s="367" t="s">
        <v>195</v>
      </c>
      <c r="L196" s="369" t="s">
        <v>491</v>
      </c>
      <c r="O196" s="110"/>
    </row>
    <row r="197" spans="1:15" x14ac:dyDescent="0.25">
      <c r="A197" s="88" t="s">
        <v>145</v>
      </c>
      <c r="B197" s="118" t="s">
        <v>258</v>
      </c>
      <c r="C197" s="119"/>
      <c r="D197" s="119"/>
      <c r="E197" s="366" t="s">
        <v>489</v>
      </c>
      <c r="F197" s="119"/>
      <c r="G197" s="365" t="s">
        <v>487</v>
      </c>
      <c r="H197" s="367" t="s">
        <v>195</v>
      </c>
      <c r="I197" s="367" t="s">
        <v>195</v>
      </c>
      <c r="J197" s="368" t="s">
        <v>490</v>
      </c>
      <c r="K197" s="367" t="s">
        <v>195</v>
      </c>
      <c r="L197" s="369" t="s">
        <v>491</v>
      </c>
      <c r="O197" s="110"/>
    </row>
    <row r="198" spans="1:15" x14ac:dyDescent="0.25">
      <c r="A198" s="88" t="s">
        <v>143</v>
      </c>
      <c r="B198" s="118" t="s">
        <v>257</v>
      </c>
      <c r="C198" s="119"/>
      <c r="D198" s="119"/>
      <c r="E198" s="366" t="s">
        <v>489</v>
      </c>
      <c r="F198" s="119"/>
      <c r="G198" s="365" t="s">
        <v>487</v>
      </c>
      <c r="H198" s="367" t="s">
        <v>195</v>
      </c>
      <c r="I198" s="367" t="s">
        <v>195</v>
      </c>
      <c r="J198" s="368" t="s">
        <v>490</v>
      </c>
      <c r="K198" s="367" t="s">
        <v>195</v>
      </c>
      <c r="L198" s="369" t="s">
        <v>491</v>
      </c>
      <c r="O198" s="110"/>
    </row>
    <row r="199" spans="1:15" x14ac:dyDescent="0.25">
      <c r="A199" s="88" t="s">
        <v>144</v>
      </c>
      <c r="B199" s="118" t="s">
        <v>256</v>
      </c>
      <c r="C199" s="119"/>
      <c r="D199" s="119"/>
      <c r="E199" s="366" t="s">
        <v>489</v>
      </c>
      <c r="F199" s="119"/>
      <c r="G199" s="365" t="s">
        <v>487</v>
      </c>
      <c r="H199" s="367" t="s">
        <v>195</v>
      </c>
      <c r="I199" s="367" t="s">
        <v>195</v>
      </c>
      <c r="J199" s="368" t="s">
        <v>490</v>
      </c>
      <c r="K199" s="367" t="s">
        <v>195</v>
      </c>
      <c r="L199" s="369" t="s">
        <v>491</v>
      </c>
      <c r="O199" s="110"/>
    </row>
    <row r="200" spans="1:15" x14ac:dyDescent="0.25">
      <c r="A200" s="88" t="s">
        <v>408</v>
      </c>
      <c r="B200" s="118" t="s">
        <v>409</v>
      </c>
      <c r="C200" s="119"/>
      <c r="D200" s="119"/>
      <c r="E200" s="366" t="s">
        <v>489</v>
      </c>
      <c r="F200" s="119"/>
      <c r="G200" s="365" t="s">
        <v>487</v>
      </c>
      <c r="H200" s="367" t="s">
        <v>195</v>
      </c>
      <c r="I200" s="367" t="s">
        <v>195</v>
      </c>
      <c r="J200" s="368" t="s">
        <v>490</v>
      </c>
      <c r="K200" s="367" t="s">
        <v>195</v>
      </c>
      <c r="L200" s="369" t="s">
        <v>491</v>
      </c>
      <c r="O200" s="110"/>
    </row>
    <row r="201" spans="1:15" x14ac:dyDescent="0.25">
      <c r="A201" s="88" t="s">
        <v>451</v>
      </c>
      <c r="B201" s="118" t="s">
        <v>452</v>
      </c>
      <c r="C201" s="119"/>
      <c r="D201" s="119"/>
      <c r="E201" s="366" t="s">
        <v>489</v>
      </c>
      <c r="F201" s="119"/>
      <c r="G201" s="365" t="s">
        <v>487</v>
      </c>
      <c r="H201" s="367" t="s">
        <v>195</v>
      </c>
      <c r="I201" s="367" t="s">
        <v>195</v>
      </c>
      <c r="J201" s="368" t="s">
        <v>490</v>
      </c>
      <c r="K201" s="367" t="s">
        <v>195</v>
      </c>
      <c r="L201" s="369" t="s">
        <v>491</v>
      </c>
      <c r="O201" s="110"/>
    </row>
    <row r="202" spans="1:15" x14ac:dyDescent="0.25">
      <c r="A202" s="88" t="s">
        <v>453</v>
      </c>
      <c r="B202" s="118" t="s">
        <v>454</v>
      </c>
      <c r="C202" s="119"/>
      <c r="D202" s="119"/>
      <c r="E202" s="366" t="s">
        <v>489</v>
      </c>
      <c r="F202" s="119"/>
      <c r="G202" s="365" t="s">
        <v>487</v>
      </c>
      <c r="H202" s="367" t="s">
        <v>195</v>
      </c>
      <c r="I202" s="367" t="s">
        <v>195</v>
      </c>
      <c r="J202" s="368" t="s">
        <v>490</v>
      </c>
      <c r="K202" s="367" t="s">
        <v>195</v>
      </c>
      <c r="L202" s="369" t="s">
        <v>491</v>
      </c>
      <c r="O202" s="110"/>
    </row>
    <row r="203" spans="1:15" x14ac:dyDescent="0.25">
      <c r="A203" s="88" t="s">
        <v>141</v>
      </c>
      <c r="B203" s="118" t="s">
        <v>253</v>
      </c>
      <c r="C203" s="119"/>
      <c r="D203" s="119"/>
      <c r="E203" s="366" t="s">
        <v>489</v>
      </c>
      <c r="F203" s="119"/>
      <c r="G203" s="365" t="s">
        <v>487</v>
      </c>
      <c r="H203" s="367" t="s">
        <v>195</v>
      </c>
      <c r="I203" s="367" t="s">
        <v>195</v>
      </c>
      <c r="J203" s="368" t="s">
        <v>490</v>
      </c>
      <c r="K203" s="367" t="s">
        <v>195</v>
      </c>
      <c r="L203" s="369" t="s">
        <v>491</v>
      </c>
      <c r="O203" s="110"/>
    </row>
    <row r="204" spans="1:15" x14ac:dyDescent="0.25">
      <c r="A204" s="88" t="s">
        <v>142</v>
      </c>
      <c r="B204" s="118" t="s">
        <v>254</v>
      </c>
      <c r="C204" s="119"/>
      <c r="D204" s="119"/>
      <c r="E204" s="366" t="s">
        <v>489</v>
      </c>
      <c r="F204" s="119"/>
      <c r="G204" s="365" t="s">
        <v>487</v>
      </c>
      <c r="H204" s="367" t="s">
        <v>195</v>
      </c>
      <c r="I204" s="367" t="s">
        <v>195</v>
      </c>
      <c r="J204" s="368" t="s">
        <v>490</v>
      </c>
      <c r="K204" s="367" t="s">
        <v>195</v>
      </c>
      <c r="L204" s="369" t="s">
        <v>491</v>
      </c>
      <c r="O204" s="110"/>
    </row>
    <row r="205" spans="1:15" x14ac:dyDescent="0.25">
      <c r="A205" s="88" t="s">
        <v>193</v>
      </c>
      <c r="B205" s="118" t="s">
        <v>255</v>
      </c>
      <c r="C205" s="119"/>
      <c r="D205" s="119"/>
      <c r="E205" s="366" t="s">
        <v>489</v>
      </c>
      <c r="F205" s="119"/>
      <c r="G205" s="365" t="s">
        <v>487</v>
      </c>
      <c r="H205" s="367" t="s">
        <v>195</v>
      </c>
      <c r="I205" s="367" t="s">
        <v>195</v>
      </c>
      <c r="J205" s="368" t="s">
        <v>490</v>
      </c>
      <c r="K205" s="367" t="s">
        <v>195</v>
      </c>
      <c r="L205" s="369" t="s">
        <v>491</v>
      </c>
      <c r="O205" s="110"/>
    </row>
    <row r="206" spans="1:15" x14ac:dyDescent="0.25">
      <c r="A206" s="88" t="s">
        <v>406</v>
      </c>
      <c r="B206" s="118" t="s">
        <v>407</v>
      </c>
      <c r="C206" s="119"/>
      <c r="D206" s="119"/>
      <c r="E206" s="366" t="s">
        <v>489</v>
      </c>
      <c r="F206" s="119"/>
      <c r="G206" s="365" t="s">
        <v>487</v>
      </c>
      <c r="H206" s="367" t="s">
        <v>195</v>
      </c>
      <c r="I206" s="367" t="s">
        <v>195</v>
      </c>
      <c r="J206" s="368" t="s">
        <v>490</v>
      </c>
      <c r="K206" s="367" t="s">
        <v>195</v>
      </c>
      <c r="L206" s="369" t="s">
        <v>491</v>
      </c>
      <c r="O206" s="110"/>
    </row>
    <row r="207" spans="1:15" x14ac:dyDescent="0.25">
      <c r="A207" s="88" t="s">
        <v>455</v>
      </c>
      <c r="B207" s="118" t="s">
        <v>456</v>
      </c>
      <c r="C207" s="119"/>
      <c r="D207" s="119"/>
      <c r="E207" s="366" t="s">
        <v>489</v>
      </c>
      <c r="F207" s="119"/>
      <c r="G207" s="365" t="s">
        <v>487</v>
      </c>
      <c r="H207" s="367" t="s">
        <v>195</v>
      </c>
      <c r="I207" s="367" t="s">
        <v>195</v>
      </c>
      <c r="J207" s="368" t="s">
        <v>490</v>
      </c>
      <c r="K207" s="367" t="s">
        <v>195</v>
      </c>
      <c r="L207" s="369" t="s">
        <v>491</v>
      </c>
      <c r="O207" s="110"/>
    </row>
    <row r="208" spans="1:15" x14ac:dyDescent="0.25">
      <c r="A208" s="88" t="s">
        <v>457</v>
      </c>
      <c r="B208" s="118" t="s">
        <v>458</v>
      </c>
      <c r="C208" s="119"/>
      <c r="D208" s="119"/>
      <c r="E208" s="366" t="s">
        <v>489</v>
      </c>
      <c r="F208" s="119"/>
      <c r="G208" s="365" t="s">
        <v>487</v>
      </c>
      <c r="H208" s="367" t="s">
        <v>195</v>
      </c>
      <c r="I208" s="367" t="s">
        <v>195</v>
      </c>
      <c r="J208" s="368" t="s">
        <v>490</v>
      </c>
      <c r="K208" s="367" t="s">
        <v>195</v>
      </c>
      <c r="L208" s="369" t="s">
        <v>491</v>
      </c>
      <c r="O208" s="110"/>
    </row>
    <row r="209" spans="1:15" x14ac:dyDescent="0.25">
      <c r="A209" s="88" t="s">
        <v>459</v>
      </c>
      <c r="B209" s="118" t="s">
        <v>460</v>
      </c>
      <c r="C209" s="119"/>
      <c r="D209" s="119"/>
      <c r="E209" s="366" t="s">
        <v>489</v>
      </c>
      <c r="F209" s="119"/>
      <c r="G209" s="365" t="s">
        <v>487</v>
      </c>
      <c r="H209" s="367" t="s">
        <v>195</v>
      </c>
      <c r="I209" s="367" t="s">
        <v>195</v>
      </c>
      <c r="J209" s="368" t="s">
        <v>490</v>
      </c>
      <c r="K209" s="367" t="s">
        <v>195</v>
      </c>
      <c r="L209" s="369" t="s">
        <v>491</v>
      </c>
      <c r="O209" s="110"/>
    </row>
    <row r="210" spans="1:15" x14ac:dyDescent="0.25">
      <c r="A210" s="88" t="s">
        <v>461</v>
      </c>
      <c r="B210" s="118" t="s">
        <v>462</v>
      </c>
      <c r="C210" s="119"/>
      <c r="D210" s="119"/>
      <c r="E210" s="366" t="s">
        <v>489</v>
      </c>
      <c r="F210" s="119"/>
      <c r="G210" s="365" t="s">
        <v>487</v>
      </c>
      <c r="H210" s="367" t="s">
        <v>195</v>
      </c>
      <c r="I210" s="367" t="s">
        <v>195</v>
      </c>
      <c r="J210" s="368" t="s">
        <v>490</v>
      </c>
      <c r="K210" s="367" t="s">
        <v>195</v>
      </c>
      <c r="L210" s="369" t="s">
        <v>491</v>
      </c>
      <c r="O210" s="110"/>
    </row>
    <row r="211" spans="1:15" x14ac:dyDescent="0.25">
      <c r="A211" s="88"/>
      <c r="B211" s="120" t="s">
        <v>137</v>
      </c>
      <c r="C211" s="121">
        <f t="shared" ref="C211:K211" si="6">SUM(C195:C210)</f>
        <v>0</v>
      </c>
      <c r="D211" s="121">
        <f t="shared" si="6"/>
        <v>0</v>
      </c>
      <c r="E211" s="121">
        <f t="shared" si="6"/>
        <v>0</v>
      </c>
      <c r="F211" s="121">
        <f t="shared" si="6"/>
        <v>0</v>
      </c>
      <c r="G211" s="121">
        <f t="shared" si="6"/>
        <v>0</v>
      </c>
      <c r="H211" s="370">
        <f t="shared" si="6"/>
        <v>0</v>
      </c>
      <c r="I211" s="370">
        <f t="shared" si="6"/>
        <v>0</v>
      </c>
      <c r="J211" s="371">
        <f t="shared" ref="J211" si="7">SUM(J195:J210)</f>
        <v>0</v>
      </c>
      <c r="K211" s="370">
        <f t="shared" si="6"/>
        <v>0</v>
      </c>
      <c r="L211" s="371">
        <f t="shared" ref="L211" si="8">SUM(L195:L210)</f>
        <v>0</v>
      </c>
      <c r="O211" s="110"/>
    </row>
    <row r="212" spans="1:15" x14ac:dyDescent="0.25">
      <c r="A212" s="88" t="s">
        <v>192</v>
      </c>
      <c r="B212" s="122" t="s">
        <v>259</v>
      </c>
      <c r="C212" s="119"/>
      <c r="D212" s="119"/>
      <c r="E212" s="366" t="s">
        <v>489</v>
      </c>
      <c r="F212" s="119"/>
      <c r="G212" s="365" t="s">
        <v>487</v>
      </c>
      <c r="H212" s="367" t="s">
        <v>195</v>
      </c>
      <c r="I212" s="367" t="s">
        <v>195</v>
      </c>
      <c r="J212" s="368" t="s">
        <v>490</v>
      </c>
      <c r="K212" s="367" t="s">
        <v>195</v>
      </c>
      <c r="L212" s="369" t="s">
        <v>491</v>
      </c>
      <c r="O212" s="110"/>
    </row>
    <row r="213" spans="1:15" x14ac:dyDescent="0.25">
      <c r="A213" s="149" t="s">
        <v>134</v>
      </c>
      <c r="B213" s="150" t="s">
        <v>242</v>
      </c>
      <c r="C213" s="119"/>
      <c r="D213" s="119"/>
      <c r="E213" s="366" t="s">
        <v>489</v>
      </c>
      <c r="F213" s="119"/>
      <c r="G213" s="365" t="s">
        <v>487</v>
      </c>
      <c r="H213" s="367" t="s">
        <v>195</v>
      </c>
      <c r="I213" s="367" t="s">
        <v>195</v>
      </c>
      <c r="J213" s="368" t="s">
        <v>490</v>
      </c>
      <c r="K213" s="367" t="s">
        <v>195</v>
      </c>
      <c r="L213" s="369" t="s">
        <v>491</v>
      </c>
      <c r="O213" s="110"/>
    </row>
    <row r="214" spans="1:15" x14ac:dyDescent="0.25">
      <c r="A214" s="149" t="s">
        <v>135</v>
      </c>
      <c r="B214" s="150" t="s">
        <v>410</v>
      </c>
      <c r="C214" s="119"/>
      <c r="D214" s="119"/>
      <c r="E214" s="366" t="s">
        <v>489</v>
      </c>
      <c r="F214" s="119"/>
      <c r="G214" s="365" t="s">
        <v>487</v>
      </c>
      <c r="H214" s="367" t="s">
        <v>195</v>
      </c>
      <c r="I214" s="367" t="s">
        <v>195</v>
      </c>
      <c r="J214" s="368" t="s">
        <v>490</v>
      </c>
      <c r="K214" s="367" t="s">
        <v>195</v>
      </c>
      <c r="L214" s="369" t="s">
        <v>491</v>
      </c>
      <c r="O214" s="110"/>
    </row>
    <row r="215" spans="1:15" x14ac:dyDescent="0.25">
      <c r="A215" s="88"/>
      <c r="B215" s="120" t="s">
        <v>137</v>
      </c>
      <c r="C215" s="121">
        <f t="shared" ref="C215:K215" si="9">SUM(C212:C214)</f>
        <v>0</v>
      </c>
      <c r="D215" s="121">
        <f t="shared" si="9"/>
        <v>0</v>
      </c>
      <c r="E215" s="121">
        <f t="shared" si="9"/>
        <v>0</v>
      </c>
      <c r="F215" s="121">
        <f t="shared" si="9"/>
        <v>0</v>
      </c>
      <c r="G215" s="121">
        <f t="shared" si="9"/>
        <v>0</v>
      </c>
      <c r="H215" s="370">
        <f t="shared" si="9"/>
        <v>0</v>
      </c>
      <c r="I215" s="370">
        <f t="shared" si="9"/>
        <v>0</v>
      </c>
      <c r="J215" s="371">
        <f t="shared" ref="J215" si="10">SUM(J212:J214)</f>
        <v>0</v>
      </c>
      <c r="K215" s="370">
        <f t="shared" si="9"/>
        <v>0</v>
      </c>
      <c r="L215" s="371">
        <f t="shared" ref="L215" si="11">SUM(L212:L214)</f>
        <v>0</v>
      </c>
      <c r="O215" s="110"/>
    </row>
    <row r="216" spans="1:15" x14ac:dyDescent="0.25">
      <c r="A216" s="88"/>
      <c r="B216" s="122" t="s">
        <v>138</v>
      </c>
      <c r="C216" s="119"/>
      <c r="D216" s="119"/>
      <c r="E216" s="366" t="s">
        <v>489</v>
      </c>
      <c r="F216" s="119"/>
      <c r="G216" s="365" t="s">
        <v>487</v>
      </c>
      <c r="H216" s="367" t="s">
        <v>195</v>
      </c>
      <c r="I216" s="367" t="s">
        <v>195</v>
      </c>
      <c r="J216" s="368" t="s">
        <v>490</v>
      </c>
      <c r="K216" s="367" t="s">
        <v>195</v>
      </c>
      <c r="L216" s="369" t="s">
        <v>491</v>
      </c>
      <c r="O216" s="110"/>
    </row>
    <row r="217" spans="1:15" x14ac:dyDescent="0.25">
      <c r="A217" s="88"/>
      <c r="B217" s="120" t="s">
        <v>137</v>
      </c>
      <c r="C217" s="121">
        <f t="shared" ref="C217:K217" si="12">SUM(C216)</f>
        <v>0</v>
      </c>
      <c r="D217" s="121">
        <f t="shared" si="12"/>
        <v>0</v>
      </c>
      <c r="E217" s="121">
        <f t="shared" si="12"/>
        <v>0</v>
      </c>
      <c r="F217" s="121">
        <f t="shared" si="12"/>
        <v>0</v>
      </c>
      <c r="G217" s="121">
        <f t="shared" si="12"/>
        <v>0</v>
      </c>
      <c r="H217" s="370">
        <f t="shared" si="12"/>
        <v>0</v>
      </c>
      <c r="I217" s="370">
        <f t="shared" si="12"/>
        <v>0</v>
      </c>
      <c r="J217" s="371">
        <f t="shared" ref="J217" si="13">SUM(J216)</f>
        <v>0</v>
      </c>
      <c r="K217" s="370">
        <f t="shared" si="12"/>
        <v>0</v>
      </c>
      <c r="L217" s="371">
        <f t="shared" ref="L217" si="14">SUM(L216)</f>
        <v>0</v>
      </c>
      <c r="O217" s="110"/>
    </row>
    <row r="218" spans="1:15" x14ac:dyDescent="0.25">
      <c r="A218" s="88"/>
      <c r="B218" s="122" t="s">
        <v>139</v>
      </c>
      <c r="C218" s="119"/>
      <c r="D218" s="119"/>
      <c r="E218" s="366" t="s">
        <v>489</v>
      </c>
      <c r="F218" s="119"/>
      <c r="G218" s="365" t="s">
        <v>487</v>
      </c>
      <c r="H218" s="367" t="s">
        <v>195</v>
      </c>
      <c r="I218" s="367" t="s">
        <v>195</v>
      </c>
      <c r="J218" s="368" t="s">
        <v>490</v>
      </c>
      <c r="K218" s="367" t="s">
        <v>195</v>
      </c>
      <c r="L218" s="369" t="s">
        <v>491</v>
      </c>
      <c r="O218" s="110"/>
    </row>
    <row r="219" spans="1:15" x14ac:dyDescent="0.25">
      <c r="A219" s="88"/>
      <c r="B219" s="120" t="s">
        <v>137</v>
      </c>
      <c r="C219" s="121">
        <f t="shared" ref="C219:K219" si="15">SUM(C218)</f>
        <v>0</v>
      </c>
      <c r="D219" s="121">
        <f t="shared" si="15"/>
        <v>0</v>
      </c>
      <c r="E219" s="121">
        <f t="shared" si="15"/>
        <v>0</v>
      </c>
      <c r="F219" s="121">
        <f t="shared" si="15"/>
        <v>0</v>
      </c>
      <c r="G219" s="121">
        <f t="shared" si="15"/>
        <v>0</v>
      </c>
      <c r="H219" s="370">
        <f t="shared" si="15"/>
        <v>0</v>
      </c>
      <c r="I219" s="370">
        <f t="shared" si="15"/>
        <v>0</v>
      </c>
      <c r="J219" s="371">
        <f t="shared" ref="J219" si="16">SUM(J218)</f>
        <v>0</v>
      </c>
      <c r="K219" s="370">
        <f t="shared" si="15"/>
        <v>0</v>
      </c>
      <c r="L219" s="371">
        <f t="shared" ref="L219" si="17">SUM(L218)</f>
        <v>0</v>
      </c>
      <c r="O219" s="110"/>
    </row>
    <row r="221" spans="1:15" x14ac:dyDescent="0.2">
      <c r="A221" s="386" t="s">
        <v>11</v>
      </c>
      <c r="B221" s="386" t="s">
        <v>12</v>
      </c>
      <c r="C221" s="385" t="s">
        <v>412</v>
      </c>
      <c r="D221" s="385"/>
      <c r="E221" s="385"/>
      <c r="F221" s="385"/>
    </row>
    <row r="222" spans="1:15" x14ac:dyDescent="0.2">
      <c r="A222" s="387"/>
      <c r="B222" s="388"/>
      <c r="C222" s="292" t="s">
        <v>5</v>
      </c>
      <c r="D222" s="292" t="s">
        <v>6</v>
      </c>
      <c r="E222" s="292" t="s">
        <v>413</v>
      </c>
      <c r="F222" s="292" t="s">
        <v>8</v>
      </c>
    </row>
    <row r="223" spans="1:15" ht="15" x14ac:dyDescent="0.25">
      <c r="A223" s="295" t="s">
        <v>414</v>
      </c>
      <c r="B223" s="295"/>
      <c r="C223" s="296"/>
      <c r="D223" s="296"/>
      <c r="E223" s="296"/>
      <c r="F223" s="297"/>
    </row>
    <row r="224" spans="1:15" ht="15" x14ac:dyDescent="0.25">
      <c r="A224" s="293" t="s">
        <v>471</v>
      </c>
      <c r="B224" s="298" t="s">
        <v>66</v>
      </c>
      <c r="C224" s="286"/>
      <c r="D224" s="286"/>
      <c r="E224" s="287"/>
      <c r="F224" s="286"/>
    </row>
    <row r="225" spans="1:14" customFormat="1" ht="15" x14ac:dyDescent="0.25">
      <c r="A225" s="293" t="s">
        <v>472</v>
      </c>
      <c r="B225" s="298" t="s">
        <v>67</v>
      </c>
      <c r="C225" s="299"/>
      <c r="D225" s="299"/>
      <c r="E225" s="299"/>
      <c r="F225" s="299"/>
      <c r="G225" s="110"/>
      <c r="H225" s="110"/>
      <c r="I225" s="110"/>
      <c r="J225" s="110"/>
      <c r="K225" s="110"/>
      <c r="L225" s="110"/>
      <c r="M225" s="110"/>
      <c r="N225" s="110"/>
    </row>
    <row r="226" spans="1:14" customFormat="1" ht="15" x14ac:dyDescent="0.25">
      <c r="A226" s="293" t="s">
        <v>507</v>
      </c>
      <c r="B226" s="298" t="s">
        <v>402</v>
      </c>
      <c r="C226" s="299"/>
      <c r="D226" s="299"/>
      <c r="E226" s="299"/>
      <c r="F226" s="299"/>
      <c r="G226" s="110"/>
      <c r="H226" s="110"/>
      <c r="I226" s="110"/>
      <c r="J226" s="110"/>
      <c r="K226" s="110"/>
      <c r="L226" s="110"/>
      <c r="M226" s="110"/>
      <c r="N226" s="110"/>
    </row>
    <row r="227" spans="1:14" customFormat="1" ht="15" x14ac:dyDescent="0.25">
      <c r="A227" s="293" t="s">
        <v>502</v>
      </c>
      <c r="B227" s="298" t="s">
        <v>69</v>
      </c>
      <c r="C227" s="299"/>
      <c r="D227" s="299"/>
      <c r="E227" s="299"/>
      <c r="F227" s="299"/>
      <c r="G227" s="110"/>
      <c r="H227" s="110"/>
      <c r="I227" s="110"/>
      <c r="J227" s="110"/>
      <c r="K227" s="110"/>
      <c r="L227" s="110"/>
      <c r="M227" s="110"/>
      <c r="N227" s="110"/>
    </row>
    <row r="228" spans="1:14" ht="15" x14ac:dyDescent="0.25">
      <c r="A228" s="300" t="s">
        <v>473</v>
      </c>
      <c r="B228" s="301" t="s">
        <v>68</v>
      </c>
      <c r="C228" s="302"/>
      <c r="D228" s="302"/>
      <c r="E228" s="303"/>
      <c r="F228" s="302"/>
    </row>
    <row r="229" spans="1:14" ht="15" x14ac:dyDescent="0.25">
      <c r="A229" s="288"/>
      <c r="B229" s="288"/>
      <c r="C229" s="289">
        <f>SUM(C224:C228)</f>
        <v>0</v>
      </c>
      <c r="D229" s="289">
        <f t="shared" ref="D229:F229" si="18">SUM(D224:D228)</f>
        <v>0</v>
      </c>
      <c r="E229" s="289">
        <f t="shared" si="18"/>
        <v>0</v>
      </c>
      <c r="F229" s="289">
        <f t="shared" si="18"/>
        <v>0</v>
      </c>
    </row>
    <row r="230" spans="1:14" x14ac:dyDescent="0.2">
      <c r="A230" s="290" t="s">
        <v>415</v>
      </c>
      <c r="B230" s="290"/>
      <c r="C230" s="291"/>
      <c r="D230" s="291"/>
      <c r="E230" s="291"/>
      <c r="F230" s="291"/>
    </row>
    <row r="231" spans="1:14" ht="15" x14ac:dyDescent="0.25">
      <c r="A231" s="293" t="s">
        <v>474</v>
      </c>
      <c r="B231" s="298" t="s">
        <v>66</v>
      </c>
      <c r="C231" s="286"/>
      <c r="D231" s="286"/>
      <c r="E231" s="287"/>
      <c r="F231" s="286"/>
    </row>
    <row r="232" spans="1:14" customFormat="1" ht="15" x14ac:dyDescent="0.25">
      <c r="A232" s="293" t="s">
        <v>475</v>
      </c>
      <c r="B232" s="298" t="s">
        <v>67</v>
      </c>
      <c r="C232" s="294"/>
      <c r="D232" s="294"/>
      <c r="E232" s="294"/>
      <c r="F232" s="294"/>
      <c r="G232" s="110"/>
      <c r="H232" s="110"/>
      <c r="I232" s="110"/>
      <c r="J232" s="110"/>
      <c r="K232" s="110"/>
      <c r="L232" s="110"/>
      <c r="M232" s="110"/>
      <c r="N232" s="110"/>
    </row>
    <row r="233" spans="1:14" customFormat="1" ht="15" x14ac:dyDescent="0.25">
      <c r="A233" s="293" t="s">
        <v>506</v>
      </c>
      <c r="B233" s="298" t="s">
        <v>402</v>
      </c>
      <c r="C233" s="294"/>
      <c r="D233" s="294"/>
      <c r="E233" s="294"/>
      <c r="F233" s="294"/>
      <c r="G233" s="110"/>
      <c r="H233" s="110"/>
      <c r="I233" s="110"/>
      <c r="J233" s="110"/>
      <c r="K233" s="110"/>
      <c r="L233" s="110"/>
      <c r="M233" s="110"/>
      <c r="N233" s="110"/>
    </row>
    <row r="234" spans="1:14" customFormat="1" ht="15" x14ac:dyDescent="0.25">
      <c r="A234" s="293" t="s">
        <v>501</v>
      </c>
      <c r="B234" s="298" t="s">
        <v>69</v>
      </c>
      <c r="C234" s="294"/>
      <c r="D234" s="294"/>
      <c r="E234" s="294"/>
      <c r="F234" s="294"/>
      <c r="G234" s="110"/>
      <c r="H234" s="110"/>
      <c r="I234" s="110"/>
      <c r="J234" s="110"/>
      <c r="K234" s="110"/>
      <c r="L234" s="110"/>
      <c r="M234" s="110"/>
      <c r="N234" s="110"/>
    </row>
    <row r="235" spans="1:14" ht="15" x14ac:dyDescent="0.25">
      <c r="A235" s="300" t="s">
        <v>476</v>
      </c>
      <c r="B235" s="301" t="s">
        <v>68</v>
      </c>
      <c r="C235" s="286"/>
      <c r="D235" s="286"/>
      <c r="E235" s="287"/>
      <c r="F235" s="286"/>
    </row>
    <row r="236" spans="1:14" ht="15" x14ac:dyDescent="0.25">
      <c r="A236" s="288"/>
      <c r="B236" s="288"/>
      <c r="C236" s="289">
        <f>SUM(C231:C235)</f>
        <v>0</v>
      </c>
      <c r="D236" s="289">
        <f t="shared" ref="D236:F236" si="19">SUM(D231:D235)</f>
        <v>0</v>
      </c>
      <c r="E236" s="289">
        <f t="shared" si="19"/>
        <v>0</v>
      </c>
      <c r="F236" s="289">
        <f t="shared" si="19"/>
        <v>0</v>
      </c>
    </row>
    <row r="237" spans="1:14" x14ac:dyDescent="0.2">
      <c r="A237" s="290" t="s">
        <v>411</v>
      </c>
      <c r="B237" s="290"/>
      <c r="C237" s="291"/>
      <c r="D237" s="291"/>
      <c r="E237" s="291"/>
      <c r="F237" s="291"/>
    </row>
    <row r="238" spans="1:14" ht="15" x14ac:dyDescent="0.25">
      <c r="A238" s="293" t="s">
        <v>477</v>
      </c>
      <c r="B238" s="298" t="s">
        <v>66</v>
      </c>
      <c r="C238" s="286"/>
      <c r="D238" s="286"/>
      <c r="E238" s="287"/>
      <c r="F238" s="286"/>
    </row>
    <row r="239" spans="1:14" customFormat="1" ht="15" x14ac:dyDescent="0.25">
      <c r="A239" s="293" t="s">
        <v>478</v>
      </c>
      <c r="B239" s="298" t="s">
        <v>67</v>
      </c>
      <c r="C239" s="294"/>
      <c r="D239" s="294"/>
      <c r="E239" s="294"/>
      <c r="F239" s="294"/>
      <c r="G239" s="110"/>
      <c r="H239" s="110"/>
      <c r="I239" s="110"/>
      <c r="J239" s="110"/>
      <c r="K239" s="110"/>
      <c r="L239" s="110"/>
      <c r="M239" s="110"/>
      <c r="N239" s="110"/>
    </row>
    <row r="240" spans="1:14" customFormat="1" ht="15" x14ac:dyDescent="0.25">
      <c r="A240" s="293" t="s">
        <v>505</v>
      </c>
      <c r="B240" s="298" t="s">
        <v>402</v>
      </c>
      <c r="C240" s="294"/>
      <c r="D240" s="294"/>
      <c r="E240" s="294"/>
      <c r="F240" s="294"/>
      <c r="G240" s="110"/>
      <c r="H240" s="110"/>
      <c r="I240" s="110"/>
      <c r="J240" s="110"/>
      <c r="K240" s="110"/>
      <c r="L240" s="110"/>
      <c r="M240" s="110"/>
      <c r="N240" s="110"/>
    </row>
    <row r="241" spans="1:14" customFormat="1" ht="15" x14ac:dyDescent="0.25">
      <c r="A241" s="293" t="s">
        <v>503</v>
      </c>
      <c r="B241" s="298" t="s">
        <v>69</v>
      </c>
      <c r="C241" s="294"/>
      <c r="D241" s="294"/>
      <c r="E241" s="294"/>
      <c r="F241" s="294"/>
      <c r="G241" s="110"/>
      <c r="H241" s="110"/>
      <c r="I241" s="110"/>
      <c r="J241" s="110"/>
      <c r="K241" s="110"/>
      <c r="L241" s="110"/>
      <c r="M241" s="110"/>
      <c r="N241" s="110"/>
    </row>
    <row r="242" spans="1:14" ht="15" x14ac:dyDescent="0.25">
      <c r="A242" s="300" t="s">
        <v>479</v>
      </c>
      <c r="B242" s="301" t="s">
        <v>68</v>
      </c>
      <c r="C242" s="286"/>
      <c r="D242" s="286"/>
      <c r="E242" s="287"/>
      <c r="F242" s="286"/>
    </row>
    <row r="243" spans="1:14" ht="15" x14ac:dyDescent="0.25">
      <c r="A243" s="288"/>
      <c r="B243" s="288"/>
      <c r="C243" s="289">
        <f>SUM(C238:C242)</f>
        <v>0</v>
      </c>
      <c r="D243" s="289">
        <f t="shared" ref="D243:F243" si="20">SUM(D238:D242)</f>
        <v>0</v>
      </c>
      <c r="E243" s="289">
        <f t="shared" si="20"/>
        <v>0</v>
      </c>
      <c r="F243" s="289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B100:F100"/>
    <mergeCell ref="B89:F89"/>
    <mergeCell ref="B2:K3"/>
    <mergeCell ref="A166:F167"/>
    <mergeCell ref="G7:J7"/>
    <mergeCell ref="K7:N7"/>
    <mergeCell ref="A7:A8"/>
    <mergeCell ref="B7:B8"/>
    <mergeCell ref="B41:N41"/>
    <mergeCell ref="B9:N9"/>
    <mergeCell ref="C153:F153"/>
    <mergeCell ref="C7:F7"/>
    <mergeCell ref="B62:F62"/>
    <mergeCell ref="B133:F133"/>
    <mergeCell ref="B128:F128"/>
    <mergeCell ref="B79:F79"/>
    <mergeCell ref="A153:A154"/>
    <mergeCell ref="B153:B154"/>
    <mergeCell ref="B140:F140"/>
    <mergeCell ref="B110:F110"/>
    <mergeCell ref="B146:F146"/>
    <mergeCell ref="H193:L193"/>
    <mergeCell ref="C193:G193"/>
    <mergeCell ref="C221:F221"/>
    <mergeCell ref="A221:A222"/>
    <mergeCell ref="B221:B222"/>
    <mergeCell ref="A193:A194"/>
    <mergeCell ref="B193:B194"/>
  </mergeCells>
  <pageMargins left="0.7" right="0.7" top="0.75" bottom="0.75" header="0.3" footer="0.3"/>
  <pageSetup paperSize="9" scale="2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view="pageBreakPreview" topLeftCell="A19" zoomScale="85" zoomScaleNormal="85" zoomScaleSheetLayoutView="85" workbookViewId="0">
      <selection activeCell="H35" sqref="H35"/>
    </sheetView>
  </sheetViews>
  <sheetFormatPr defaultRowHeight="15" x14ac:dyDescent="0.25"/>
  <cols>
    <col min="1" max="1" width="4" style="8" customWidth="1"/>
    <col min="2" max="2" width="31.42578125" style="8" customWidth="1"/>
    <col min="3" max="3" width="20" style="8" customWidth="1"/>
    <col min="4" max="6" width="22.42578125" style="8" customWidth="1"/>
    <col min="7" max="7" width="2.7109375" style="8" customWidth="1"/>
    <col min="8" max="8" width="28.85546875" style="8" customWidth="1"/>
    <col min="9" max="11" width="17.7109375" style="8" customWidth="1"/>
    <col min="12" max="12" width="3.140625" style="8" customWidth="1"/>
    <col min="13" max="13" width="13.5703125" style="8" bestFit="1" customWidth="1"/>
    <col min="14" max="15" width="9.140625" style="8"/>
    <col min="16" max="16" width="20.42578125" style="8" customWidth="1"/>
    <col min="17" max="16384" width="9.140625" style="8"/>
  </cols>
  <sheetData>
    <row r="1" spans="2:12" x14ac:dyDescent="0.25">
      <c r="C1" s="411" t="s">
        <v>51</v>
      </c>
      <c r="D1" s="411"/>
      <c r="E1" s="411"/>
      <c r="F1" s="411"/>
      <c r="G1" s="411"/>
      <c r="H1" s="411"/>
      <c r="I1" s="411"/>
    </row>
    <row r="2" spans="2:12" ht="15" customHeight="1" x14ac:dyDescent="0.25">
      <c r="C2" s="411"/>
      <c r="D2" s="411"/>
      <c r="E2" s="411"/>
      <c r="F2" s="411"/>
      <c r="G2" s="411"/>
      <c r="H2" s="411"/>
      <c r="I2" s="411"/>
      <c r="J2" s="261"/>
      <c r="K2" s="261"/>
      <c r="L2" s="10"/>
    </row>
    <row r="3" spans="2:12" ht="15" customHeight="1" x14ac:dyDescent="0.25">
      <c r="B3" s="261"/>
      <c r="C3" s="411"/>
      <c r="D3" s="411"/>
      <c r="E3" s="411"/>
      <c r="F3" s="411"/>
      <c r="G3" s="411"/>
      <c r="H3" s="411"/>
      <c r="I3" s="411"/>
      <c r="J3" s="261"/>
      <c r="K3" s="261"/>
      <c r="L3" s="10"/>
    </row>
    <row r="4" spans="2:12" ht="15" customHeight="1" x14ac:dyDescent="0.25">
      <c r="B4" s="261"/>
      <c r="C4" s="411"/>
      <c r="D4" s="411"/>
      <c r="E4" s="411"/>
      <c r="F4" s="411"/>
      <c r="G4" s="411"/>
      <c r="H4" s="411"/>
      <c r="I4" s="411"/>
      <c r="J4" s="261"/>
      <c r="K4" s="261"/>
    </row>
    <row r="5" spans="2:12" ht="15" customHeight="1" x14ac:dyDescent="0.25">
      <c r="B5" s="261"/>
      <c r="C5" s="261"/>
      <c r="D5" s="261"/>
      <c r="E5" s="261"/>
      <c r="F5" s="261"/>
      <c r="G5" s="261"/>
      <c r="H5" s="261"/>
      <c r="I5" s="261"/>
      <c r="J5" s="412" t="str">
        <f>MACRO!B4</f>
        <v>Report Date</v>
      </c>
      <c r="K5" s="412"/>
    </row>
    <row r="6" spans="2:12" ht="15.75" thickBot="1" x14ac:dyDescent="0.3">
      <c r="J6" s="412" t="str">
        <f>MACRO!B5</f>
        <v>Print Date</v>
      </c>
      <c r="K6" s="412"/>
    </row>
    <row r="7" spans="2:12" ht="15.75" thickBot="1" x14ac:dyDescent="0.3">
      <c r="B7" s="11" t="s">
        <v>23</v>
      </c>
      <c r="C7" s="12" t="s">
        <v>5</v>
      </c>
      <c r="D7" s="12" t="s">
        <v>52</v>
      </c>
      <c r="E7" s="12" t="s">
        <v>53</v>
      </c>
      <c r="F7" s="13" t="s">
        <v>54</v>
      </c>
      <c r="H7" s="11" t="s">
        <v>55</v>
      </c>
      <c r="I7" s="12" t="s">
        <v>5</v>
      </c>
      <c r="J7" s="12" t="s">
        <v>52</v>
      </c>
      <c r="K7" s="13" t="s">
        <v>54</v>
      </c>
    </row>
    <row r="8" spans="2:12" ht="15.75" thickBot="1" x14ac:dyDescent="0.3">
      <c r="H8" s="30" t="s">
        <v>76</v>
      </c>
      <c r="I8" s="31">
        <f>SUM(MACRO!C155)</f>
        <v>0</v>
      </c>
      <c r="J8" s="31">
        <f>SUM(MACRO!D155)</f>
        <v>0</v>
      </c>
      <c r="K8" s="75">
        <f>SUM(MACRO!F155) + IF(MACRO!C6=2024,28792,0)</f>
        <v>0</v>
      </c>
    </row>
    <row r="9" spans="2:12" ht="15.75" thickBot="1" x14ac:dyDescent="0.3">
      <c r="B9" s="416" t="s">
        <v>56</v>
      </c>
      <c r="C9" s="417"/>
      <c r="D9" s="417"/>
      <c r="E9" s="417"/>
      <c r="F9" s="418"/>
      <c r="H9" s="32" t="s">
        <v>77</v>
      </c>
      <c r="I9" s="33">
        <f>MACRO!C156</f>
        <v>0</v>
      </c>
      <c r="J9" s="33">
        <f>MACRO!D156</f>
        <v>0</v>
      </c>
      <c r="K9" s="34">
        <f>MACRO!F156</f>
        <v>0</v>
      </c>
    </row>
    <row r="10" spans="2:12" x14ac:dyDescent="0.25">
      <c r="B10" s="14" t="s">
        <v>57</v>
      </c>
      <c r="C10" s="15">
        <f>SUM(MACRO!C42)</f>
        <v>0</v>
      </c>
      <c r="D10" s="15">
        <f>SUM(MACRO!D42)</f>
        <v>0</v>
      </c>
      <c r="E10" s="15">
        <f>SUM(MACRO!E42)</f>
        <v>0</v>
      </c>
      <c r="F10" s="16">
        <f>SUM(MACRO!F42) + IF(MACRO!C6=2024,6336204695.04,0)</f>
        <v>0</v>
      </c>
      <c r="H10" s="35" t="s">
        <v>78</v>
      </c>
      <c r="I10" s="36">
        <f>SUM(I8-I9)</f>
        <v>0</v>
      </c>
      <c r="J10" s="36">
        <f>SUM(J8-J9)</f>
        <v>0</v>
      </c>
      <c r="K10" s="37">
        <f>SUM(K8-K9)</f>
        <v>0</v>
      </c>
    </row>
    <row r="11" spans="2:12" x14ac:dyDescent="0.25">
      <c r="B11" s="17" t="s">
        <v>58</v>
      </c>
      <c r="C11" s="18">
        <f>SUM(MACRO!C43)</f>
        <v>0</v>
      </c>
      <c r="D11" s="18">
        <f>SUM(MACRO!D43)</f>
        <v>0</v>
      </c>
      <c r="E11" s="18">
        <f>SUM(MACRO!E43)</f>
        <v>0</v>
      </c>
      <c r="F11" s="19">
        <f>SUM(MACRO!F43) + IF(MACRO!C6=2024,5508264.46,0)</f>
        <v>0</v>
      </c>
      <c r="H11" s="32" t="s">
        <v>79</v>
      </c>
      <c r="I11" s="33">
        <f>MACRO!C160</f>
        <v>0</v>
      </c>
      <c r="J11" s="33">
        <f>MACRO!D160</f>
        <v>0</v>
      </c>
      <c r="K11" s="34">
        <f>MACRO!F160 + IF(MACRO!C6=2024,20017,0)</f>
        <v>0</v>
      </c>
    </row>
    <row r="12" spans="2:12" x14ac:dyDescent="0.25">
      <c r="B12" s="20" t="s">
        <v>59</v>
      </c>
      <c r="C12" s="18">
        <f>SUM(MACRO!C44)</f>
        <v>0</v>
      </c>
      <c r="D12" s="18">
        <f>SUM(MACRO!D44)</f>
        <v>0</v>
      </c>
      <c r="E12" s="18">
        <f>SUM(MACRO!E44)</f>
        <v>0</v>
      </c>
      <c r="F12" s="19">
        <f>SUM(MACRO!F44) + IF(MACRO!C6=2024,9016776.03,0)</f>
        <v>0</v>
      </c>
      <c r="H12" s="32" t="s">
        <v>80</v>
      </c>
      <c r="I12" s="33">
        <f>MACRO!C165</f>
        <v>0</v>
      </c>
      <c r="J12" s="33">
        <f>MACRO!D165</f>
        <v>0</v>
      </c>
      <c r="K12" s="34">
        <f>MACRO!F165 + IF(MACRO!C6=2024,19346,0)</f>
        <v>0</v>
      </c>
    </row>
    <row r="13" spans="2:12" x14ac:dyDescent="0.25">
      <c r="B13" s="17" t="s">
        <v>60</v>
      </c>
      <c r="C13" s="18">
        <f>SUM(MACRO!C45:C48)</f>
        <v>0</v>
      </c>
      <c r="D13" s="18">
        <f>SUM(MACRO!D45:D48)</f>
        <v>0</v>
      </c>
      <c r="E13" s="18">
        <f>SUM(MACRO!E45:E48)</f>
        <v>0</v>
      </c>
      <c r="F13" s="19">
        <f>SUM(MACRO!F45:F48) + IF(MACRO!C6=2024,11708347.11,0)</f>
        <v>0</v>
      </c>
      <c r="H13" s="32" t="s">
        <v>81</v>
      </c>
      <c r="I13" s="33">
        <f>MACRO!C164</f>
        <v>0</v>
      </c>
      <c r="J13" s="33">
        <f>MACRO!D164</f>
        <v>0</v>
      </c>
      <c r="K13" s="34">
        <f>MACRO!F164 + IF(MACRO!C6=2024,8775,0)</f>
        <v>0</v>
      </c>
    </row>
    <row r="14" spans="2:12" ht="15.75" thickBot="1" x14ac:dyDescent="0.3">
      <c r="B14" s="21" t="s">
        <v>61</v>
      </c>
      <c r="C14" s="22">
        <f>SUM(MACRO!C49:C50)</f>
        <v>0</v>
      </c>
      <c r="D14" s="22">
        <f>SUM(MACRO!D49:D50)</f>
        <v>0</v>
      </c>
      <c r="E14" s="22">
        <f>SUM(MACRO!E49:E50)</f>
        <v>0</v>
      </c>
      <c r="F14" s="202">
        <f>SUM(MACRO!F49:F50)</f>
        <v>0</v>
      </c>
      <c r="H14" s="32" t="s">
        <v>82</v>
      </c>
      <c r="I14" s="38">
        <f>MACRO!C162</f>
        <v>0</v>
      </c>
      <c r="J14" s="38">
        <f>MACRO!D162</f>
        <v>0</v>
      </c>
      <c r="K14" s="39">
        <f>MACRO!F162 + IF(MACRO!C6=2024,396,0)</f>
        <v>0</v>
      </c>
    </row>
    <row r="15" spans="2:12" ht="15.75" thickBot="1" x14ac:dyDescent="0.3">
      <c r="B15" s="81" t="s">
        <v>62</v>
      </c>
      <c r="C15" s="82">
        <f>SUM(C10:C14)</f>
        <v>0</v>
      </c>
      <c r="D15" s="82">
        <f>SUM(D10:D14)</f>
        <v>0</v>
      </c>
      <c r="E15" s="82">
        <f>SUM(E10:E14)</f>
        <v>0</v>
      </c>
      <c r="F15" s="83">
        <f>SUM(F10:F14)</f>
        <v>0</v>
      </c>
      <c r="H15" s="32" t="s">
        <v>83</v>
      </c>
      <c r="I15" s="38">
        <f>MACRO!C163</f>
        <v>0</v>
      </c>
      <c r="J15" s="38">
        <f>MACRO!D163</f>
        <v>0</v>
      </c>
      <c r="K15" s="39">
        <f>MACRO!F163 + IF(MACRO!C6=2024,273,0)</f>
        <v>0</v>
      </c>
    </row>
    <row r="16" spans="2:12" ht="15.75" thickBot="1" x14ac:dyDescent="0.3">
      <c r="H16" s="32" t="s">
        <v>84</v>
      </c>
      <c r="I16" s="38">
        <f>MACRO!C212</f>
        <v>0</v>
      </c>
      <c r="J16" s="38">
        <f>MACRO!D212</f>
        <v>0</v>
      </c>
      <c r="K16" s="39">
        <f>MACRO!F212+ IF(MACRO!C6=2024,2,0)</f>
        <v>0</v>
      </c>
    </row>
    <row r="17" spans="2:12" ht="15.75" thickBot="1" x14ac:dyDescent="0.3">
      <c r="B17" s="416" t="s">
        <v>63</v>
      </c>
      <c r="C17" s="417"/>
      <c r="D17" s="417"/>
      <c r="E17" s="417"/>
      <c r="F17" s="418"/>
      <c r="H17" s="32" t="s">
        <v>85</v>
      </c>
      <c r="I17" s="38">
        <f>MACRO!C171</f>
        <v>0</v>
      </c>
      <c r="J17" s="38">
        <f>MACRO!D171</f>
        <v>0</v>
      </c>
      <c r="K17" s="39">
        <f>MACRO!F171 + IF(MACRO!C6=2024,48001,0)</f>
        <v>0</v>
      </c>
    </row>
    <row r="18" spans="2:12" ht="15.75" thickBot="1" x14ac:dyDescent="0.3">
      <c r="B18" s="25" t="s">
        <v>64</v>
      </c>
      <c r="C18" s="26"/>
      <c r="D18" s="26"/>
      <c r="E18" s="26"/>
      <c r="F18" s="9"/>
      <c r="H18" s="32" t="s">
        <v>86</v>
      </c>
      <c r="I18" s="325">
        <f>IF(I10=0,0,(I11-I14-I15-I16)/I10)</f>
        <v>0</v>
      </c>
      <c r="J18" s="325">
        <f>IF(J10=0,0,(J11-J14-J15-J16)/J10)</f>
        <v>0</v>
      </c>
      <c r="K18" s="326">
        <f>IF(K10=0,0,(K11-K14-K15-K16)/K10)</f>
        <v>0</v>
      </c>
    </row>
    <row r="19" spans="2:12" x14ac:dyDescent="0.25">
      <c r="B19" s="14" t="s">
        <v>65</v>
      </c>
      <c r="C19" s="15">
        <f>SUM(MACRO!C64+MACRO!C68)</f>
        <v>0</v>
      </c>
      <c r="D19" s="15">
        <f>SUM(MACRO!D64+MACRO!D68)</f>
        <v>0</v>
      </c>
      <c r="E19" s="15">
        <f>SUM(MACRO!E64+MACRO!E68)</f>
        <v>0</v>
      </c>
      <c r="F19" s="16">
        <f>SUM(MACRO!F64+MACRO!F68)+ IF(MACRO!C6=2024,1509234543.8,0)</f>
        <v>0</v>
      </c>
      <c r="H19" s="40" t="s">
        <v>87</v>
      </c>
      <c r="I19" s="41">
        <f>I20*1.21</f>
        <v>0</v>
      </c>
      <c r="J19" s="41">
        <f>J20*1.21</f>
        <v>0</v>
      </c>
      <c r="K19" s="42">
        <f>K20*1.21</f>
        <v>0</v>
      </c>
    </row>
    <row r="20" spans="2:12" x14ac:dyDescent="0.25">
      <c r="B20" s="27" t="s">
        <v>66</v>
      </c>
      <c r="C20" s="28">
        <f>SUM(MACRO!C63,MACRO!C65:C67)</f>
        <v>0</v>
      </c>
      <c r="D20" s="28">
        <f>SUM(MACRO!D63,MACRO!D65:D67)</f>
        <v>0</v>
      </c>
      <c r="E20" s="28">
        <f>SUM(MACRO!E63,MACRO!E65:E67)</f>
        <v>0</v>
      </c>
      <c r="F20" s="79">
        <f>SUM(MACRO!F63,MACRO!F65:F67) + IF(MACRO!C6=2024,90653714.88,0)</f>
        <v>0</v>
      </c>
      <c r="H20" s="43" t="s">
        <v>88</v>
      </c>
      <c r="I20" s="44">
        <f>IF(I12=0,0,C15/I12)</f>
        <v>0</v>
      </c>
      <c r="J20" s="44">
        <f>IF(J12=0,0,D15/J12)</f>
        <v>0</v>
      </c>
      <c r="K20" s="45">
        <f>IF(K12=0,0,F15/K12)</f>
        <v>0</v>
      </c>
    </row>
    <row r="21" spans="2:12" x14ac:dyDescent="0.25">
      <c r="B21" s="20" t="s">
        <v>67</v>
      </c>
      <c r="C21" s="28">
        <f>SUM(MACRO!C80)</f>
        <v>0</v>
      </c>
      <c r="D21" s="28">
        <f>SUM(MACRO!D80)</f>
        <v>0</v>
      </c>
      <c r="E21" s="28">
        <f>SUM(MACRO!E80)</f>
        <v>0</v>
      </c>
      <c r="F21" s="19">
        <f>SUM(MACRO!F80) + IF(MACRO!C6=2024,35927487.6,0)</f>
        <v>0</v>
      </c>
      <c r="G21" s="375"/>
      <c r="H21" s="46" t="s">
        <v>89</v>
      </c>
      <c r="I21" s="47">
        <f>I22*1.21</f>
        <v>0</v>
      </c>
      <c r="J21" s="47">
        <f>J22*1.21</f>
        <v>0</v>
      </c>
      <c r="K21" s="48">
        <f>K22*1.21</f>
        <v>0</v>
      </c>
    </row>
    <row r="22" spans="2:12" ht="15.75" thickBot="1" x14ac:dyDescent="0.3">
      <c r="B22" s="20" t="s">
        <v>509</v>
      </c>
      <c r="C22" s="28">
        <f>SUM(MACRO!C90)</f>
        <v>0</v>
      </c>
      <c r="D22" s="28">
        <f>SUM(MACRO!D90)</f>
        <v>0</v>
      </c>
      <c r="E22" s="28">
        <f>SUM(MACRO!E90)</f>
        <v>0</v>
      </c>
      <c r="F22" s="19">
        <f>SUM(MACRO!F90)</f>
        <v>0</v>
      </c>
      <c r="G22" s="179"/>
      <c r="H22" s="49" t="s">
        <v>90</v>
      </c>
      <c r="I22" s="50">
        <f>IF(I8=0,0,C15/I8)</f>
        <v>0</v>
      </c>
      <c r="J22" s="50">
        <f>IF(J8=0,0,D15/J8)</f>
        <v>0</v>
      </c>
      <c r="K22" s="51">
        <f>IF(K8=0,0,F15/K8)</f>
        <v>0</v>
      </c>
    </row>
    <row r="23" spans="2:12" ht="15.75" thickBot="1" x14ac:dyDescent="0.3">
      <c r="B23" s="20" t="s">
        <v>69</v>
      </c>
      <c r="C23" s="28">
        <f>SUM(MACRO!C101)</f>
        <v>0</v>
      </c>
      <c r="D23" s="28">
        <f>SUM(MACRO!D101)</f>
        <v>0</v>
      </c>
      <c r="E23" s="28">
        <f>SUM(MACRO!E101)</f>
        <v>0</v>
      </c>
      <c r="F23" s="19">
        <f>SUM(MACRO!F101)</f>
        <v>0</v>
      </c>
    </row>
    <row r="24" spans="2:12" ht="15.75" thickBot="1" x14ac:dyDescent="0.3">
      <c r="B24" s="20" t="s">
        <v>68</v>
      </c>
      <c r="C24" s="28">
        <f>SUM(MACRO!C111:C116)</f>
        <v>0</v>
      </c>
      <c r="D24" s="28">
        <f>SUM(MACRO!D111:D116)</f>
        <v>0</v>
      </c>
      <c r="E24" s="28">
        <f>SUM(MACRO!E111:E116)</f>
        <v>0</v>
      </c>
      <c r="F24" s="79">
        <f>SUM(MACRO!F111:F116)+ IF(MACRO!C6=2024,150471071.07,0)</f>
        <v>0</v>
      </c>
      <c r="H24" s="52" t="s">
        <v>91</v>
      </c>
      <c r="I24" s="53" t="s">
        <v>5</v>
      </c>
      <c r="J24" s="54" t="s">
        <v>92</v>
      </c>
      <c r="K24" s="55"/>
    </row>
    <row r="25" spans="2:12" ht="15.75" thickBot="1" x14ac:dyDescent="0.3">
      <c r="B25" s="21" t="s">
        <v>61</v>
      </c>
      <c r="C25" s="18">
        <f>SUM(MACRO!C69:C70,MACRO!C81:C82,MACRO!C91:C92,MACRO!C102:C103,MACRO!C117:C118)</f>
        <v>0</v>
      </c>
      <c r="D25" s="18">
        <f>SUM(MACRO!D69:D70,MACRO!D81:D82,MACRO!D91:D92,MACRO!D102:D103,MACRO!D117:D118)</f>
        <v>0</v>
      </c>
      <c r="E25" s="18">
        <f>SUM(MACRO!E69:E70,MACRO!E81:E82,MACRO!E91:E92,MACRO!E102:E103,MACRO!E117:E118)</f>
        <v>0</v>
      </c>
      <c r="F25" s="19">
        <f>SUM(MACRO!F69:F70,MACRO!F81:F82,MACRO!F91:F92,MACRO!F102:F103,MACRO!F117:F118) + IF(MACRO!C6=2024,-53719.01,0)</f>
        <v>0</v>
      </c>
      <c r="H25" s="56" t="s">
        <v>93</v>
      </c>
      <c r="I25" s="59">
        <f>SUM(MACRO!C180)</f>
        <v>0</v>
      </c>
      <c r="J25" s="413"/>
      <c r="K25" s="57"/>
    </row>
    <row r="26" spans="2:12" ht="15.75" thickBot="1" x14ac:dyDescent="0.3">
      <c r="B26" s="81" t="s">
        <v>70</v>
      </c>
      <c r="C26" s="82">
        <f>SUM(C19:C25)</f>
        <v>0</v>
      </c>
      <c r="D26" s="82">
        <f>SUM(D19:D25)</f>
        <v>0</v>
      </c>
      <c r="E26" s="82">
        <f>SUM(E19:E25)</f>
        <v>0</v>
      </c>
      <c r="F26" s="83">
        <f>SUM(F19:F25)</f>
        <v>0</v>
      </c>
      <c r="H26" s="58" t="s">
        <v>94</v>
      </c>
      <c r="I26" s="59">
        <f>SUM(MACRO!C182)</f>
        <v>0</v>
      </c>
      <c r="J26" s="414"/>
      <c r="K26" s="57"/>
    </row>
    <row r="27" spans="2:12" ht="15.75" thickBot="1" x14ac:dyDescent="0.3">
      <c r="B27" s="183" t="s">
        <v>71</v>
      </c>
      <c r="C27" s="184"/>
      <c r="D27" s="184"/>
      <c r="E27" s="184"/>
      <c r="F27" s="185"/>
      <c r="H27" s="58" t="s">
        <v>95</v>
      </c>
      <c r="I27" s="59">
        <f>SUM(MACRO!C183)</f>
        <v>0</v>
      </c>
      <c r="J27" s="415"/>
      <c r="K27" s="57"/>
    </row>
    <row r="28" spans="2:12" x14ac:dyDescent="0.25">
      <c r="B28" s="14" t="s">
        <v>66</v>
      </c>
      <c r="C28" s="154">
        <f>SUM(MACRO!C71:C73)</f>
        <v>0</v>
      </c>
      <c r="D28" s="154">
        <f>SUM(MACRO!D71:D73)</f>
        <v>0</v>
      </c>
      <c r="E28" s="154">
        <f>SUM(MACRO!E71:E73)</f>
        <v>0</v>
      </c>
      <c r="F28" s="159">
        <f>SUM(MACRO!F71:F73) + IF(MACRO!C6=2024,19221181.82,0)</f>
        <v>0</v>
      </c>
      <c r="G28" s="180"/>
      <c r="H28" s="32" t="s">
        <v>96</v>
      </c>
      <c r="I28" s="59">
        <f>MACRO!C175</f>
        <v>0</v>
      </c>
      <c r="J28" s="60">
        <f>MACRO!C187</f>
        <v>0</v>
      </c>
      <c r="K28" s="57"/>
    </row>
    <row r="29" spans="2:12" x14ac:dyDescent="0.25">
      <c r="B29" s="20" t="s">
        <v>67</v>
      </c>
      <c r="C29" s="156">
        <f>SUM(MACRO!C83)</f>
        <v>0</v>
      </c>
      <c r="D29" s="156">
        <f>SUM(MACRO!D83)</f>
        <v>0</v>
      </c>
      <c r="E29" s="156">
        <f>SUM(MACRO!E83)</f>
        <v>0</v>
      </c>
      <c r="F29" s="157">
        <f>SUM(MACRO!F83) + IF(MACRO!C6=2024,6494640.5,0)</f>
        <v>0</v>
      </c>
      <c r="H29" s="58" t="s">
        <v>97</v>
      </c>
      <c r="I29" s="59">
        <f>MACRO!C177</f>
        <v>0</v>
      </c>
      <c r="J29" s="60">
        <f>MACRO!C189</f>
        <v>0</v>
      </c>
      <c r="K29" s="57"/>
    </row>
    <row r="30" spans="2:12" ht="15.75" thickBot="1" x14ac:dyDescent="0.3">
      <c r="B30" s="20" t="s">
        <v>509</v>
      </c>
      <c r="C30" s="156">
        <f>SUM(MACRO!C93:C94)</f>
        <v>0</v>
      </c>
      <c r="D30" s="156">
        <f>SUM(MACRO!D93:D94)</f>
        <v>0</v>
      </c>
      <c r="E30" s="156">
        <f>SUM(MACRO!E93:E94)</f>
        <v>0</v>
      </c>
      <c r="F30" s="157">
        <f>SUM(MACRO!F93:F94)</f>
        <v>0</v>
      </c>
      <c r="H30" s="61" t="s">
        <v>98</v>
      </c>
      <c r="I30" s="62">
        <f>MACRO!C179</f>
        <v>0</v>
      </c>
      <c r="J30" s="63"/>
      <c r="K30" s="57"/>
    </row>
    <row r="31" spans="2:12" ht="15.75" thickBot="1" x14ac:dyDescent="0.3">
      <c r="B31" s="20" t="s">
        <v>69</v>
      </c>
      <c r="C31" s="156">
        <f>SUM(MACRO!C104)</f>
        <v>0</v>
      </c>
      <c r="D31" s="156">
        <f>SUM(MACRO!D104)</f>
        <v>0</v>
      </c>
      <c r="E31" s="156">
        <f>SUM(MACRO!E104)</f>
        <v>0</v>
      </c>
      <c r="F31" s="157">
        <f>SUM(MACRO!F104)</f>
        <v>0</v>
      </c>
      <c r="H31" s="57"/>
      <c r="I31" s="57"/>
      <c r="J31" s="57"/>
      <c r="K31" s="57"/>
    </row>
    <row r="32" spans="2:12" ht="15.75" thickBot="1" x14ac:dyDescent="0.3">
      <c r="B32" s="20" t="s">
        <v>68</v>
      </c>
      <c r="C32" s="156">
        <f>SUM(MACRO!C104)</f>
        <v>0</v>
      </c>
      <c r="D32" s="156">
        <f>SUM(MACRO!D104)</f>
        <v>0</v>
      </c>
      <c r="E32" s="156">
        <f>SUM(MACRO!E104)</f>
        <v>0</v>
      </c>
      <c r="F32" s="158">
        <f>SUM(MACRO!F104)</f>
        <v>0</v>
      </c>
      <c r="H32" s="186" t="s">
        <v>99</v>
      </c>
      <c r="I32" s="187" t="s">
        <v>5</v>
      </c>
      <c r="J32" s="188" t="s">
        <v>52</v>
      </c>
      <c r="K32" s="189" t="s">
        <v>54</v>
      </c>
      <c r="L32" s="180"/>
    </row>
    <row r="33" spans="2:12" ht="15.75" thickBot="1" x14ac:dyDescent="0.3">
      <c r="B33" s="21" t="s">
        <v>61</v>
      </c>
      <c r="C33" s="18">
        <f>SUM(MACRO!C74:C75,MACRO!C84:C85,MACRO!C95:C96,MACRO!C105:C106,MACRO!C120:C121)</f>
        <v>0</v>
      </c>
      <c r="D33" s="18">
        <f>SUM(MACRO!D74:D75,MACRO!D84:D85,MACRO!D95:D96,MACRO!D105:D106,MACRO!D120:D121)</f>
        <v>0</v>
      </c>
      <c r="E33" s="18">
        <f>SUM(MACRO!E74:E75,MACRO!E84:E85,MACRO!E95:E96,MACRO!E105:E106,MACRO!E120:E121)</f>
        <v>0</v>
      </c>
      <c r="F33" s="19">
        <f>SUM(MACRO!F74:F75,MACRO!F84:F85,MACRO!F95:F96,MACRO!F105:F106,MACRO!F120:F121) + IF(MACRO!C6=2024,-15702.48,0)</f>
        <v>0</v>
      </c>
      <c r="H33" s="191" t="s">
        <v>101</v>
      </c>
      <c r="I33" s="192">
        <f>SUM(MACRO!C27)</f>
        <v>0</v>
      </c>
      <c r="J33" s="192">
        <f>SUM(MACRO!D27)</f>
        <v>0</v>
      </c>
      <c r="K33" s="193">
        <f>SUM(MACRO!F27,IF(MACRO!C6=2024,-847662967, 0))</f>
        <v>0</v>
      </c>
    </row>
    <row r="34" spans="2:12" ht="15.75" thickBot="1" x14ac:dyDescent="0.3">
      <c r="B34" s="23" t="s">
        <v>72</v>
      </c>
      <c r="C34" s="24">
        <f>SUM(C28:C33)</f>
        <v>0</v>
      </c>
      <c r="D34" s="24">
        <f>SUM(D28:D33)</f>
        <v>0</v>
      </c>
      <c r="E34" s="24">
        <f>SUM(E28:E33)</f>
        <v>0</v>
      </c>
      <c r="F34" s="80">
        <f>SUM(F28:F33)</f>
        <v>0</v>
      </c>
      <c r="H34" s="194" t="s">
        <v>102</v>
      </c>
      <c r="I34" s="195">
        <f>SUM(MACRO!C28)</f>
        <v>0</v>
      </c>
      <c r="J34" s="195">
        <f>SUM(MACRO!D28)</f>
        <v>0</v>
      </c>
      <c r="K34" s="196">
        <f>SUM(MACRO!F28)</f>
        <v>0</v>
      </c>
    </row>
    <row r="35" spans="2:12" ht="15.75" thickBot="1" x14ac:dyDescent="0.3">
      <c r="B35" s="29" t="s">
        <v>73</v>
      </c>
      <c r="C35" s="26"/>
      <c r="D35" s="26"/>
      <c r="E35" s="26"/>
      <c r="F35" s="9"/>
      <c r="G35" s="180"/>
      <c r="H35" s="194" t="s">
        <v>100</v>
      </c>
      <c r="I35" s="195">
        <f>SUM(MACRO!C29)</f>
        <v>0</v>
      </c>
      <c r="J35" s="195">
        <f>SUM(MACRO!D29)</f>
        <v>0</v>
      </c>
      <c r="K35" s="196">
        <f>SUM(MACRO!F29,IF(MACRO!C6=2024,-281347133, 0))</f>
        <v>0</v>
      </c>
      <c r="L35" s="180"/>
    </row>
    <row r="36" spans="2:12" x14ac:dyDescent="0.25">
      <c r="B36" s="14" t="s">
        <v>66</v>
      </c>
      <c r="C36" s="153">
        <f>SUM(MACRO!C76)</f>
        <v>0</v>
      </c>
      <c r="D36" s="15">
        <f>SUM(MACRO!D76)</f>
        <v>0</v>
      </c>
      <c r="E36" s="15">
        <f>SUM(MACRO!E76)</f>
        <v>0</v>
      </c>
      <c r="F36" s="159">
        <f>SUM(MACRO!F76) + IF(MACRO!C6=2024,247934.71,0)</f>
        <v>0</v>
      </c>
      <c r="G36" s="180"/>
      <c r="H36" s="194" t="s">
        <v>352</v>
      </c>
      <c r="I36" s="195">
        <f>SUM(MACRO!C30)</f>
        <v>0</v>
      </c>
      <c r="J36" s="195">
        <f>SUM(MACRO!D30)</f>
        <v>0</v>
      </c>
      <c r="K36" s="196">
        <f>SUM(MACRO!F30) + IF(MACRO!C6=2024,-112525312,0)</f>
        <v>0</v>
      </c>
    </row>
    <row r="37" spans="2:12" x14ac:dyDescent="0.25">
      <c r="B37" s="20" t="s">
        <v>67</v>
      </c>
      <c r="C37" s="155">
        <f>SUM(MACRO!C86)</f>
        <v>0</v>
      </c>
      <c r="D37" s="155">
        <f>SUM(MACRO!D86)</f>
        <v>0</v>
      </c>
      <c r="E37" s="155">
        <f>SUM(MACRO!E86)</f>
        <v>0</v>
      </c>
      <c r="F37" s="181">
        <f>SUM(MACRO!F86)</f>
        <v>0</v>
      </c>
      <c r="H37" s="194"/>
      <c r="I37" s="195"/>
      <c r="J37" s="195"/>
      <c r="K37" s="196"/>
    </row>
    <row r="38" spans="2:12" x14ac:dyDescent="0.25">
      <c r="B38" s="20" t="s">
        <v>509</v>
      </c>
      <c r="C38" s="155">
        <f>SUM(MACRO!C97)</f>
        <v>0</v>
      </c>
      <c r="D38" s="155">
        <f>SUM(MACRO!D97)</f>
        <v>0</v>
      </c>
      <c r="E38" s="155">
        <f>SUM(MACRO!E97)</f>
        <v>0</v>
      </c>
      <c r="F38" s="181">
        <f>SUM(MACRO!F97)</f>
        <v>0</v>
      </c>
      <c r="H38" s="194" t="s">
        <v>103</v>
      </c>
      <c r="I38" s="195">
        <f>SUM(MACRO!C19)</f>
        <v>0</v>
      </c>
      <c r="J38" s="195">
        <f>SUM(MACRO!D19)</f>
        <v>0</v>
      </c>
      <c r="K38" s="196">
        <f>SUM(MACRO!F19,IF(MACRO!C6=2024,-5789855654, 0))</f>
        <v>0</v>
      </c>
    </row>
    <row r="39" spans="2:12" ht="15" customHeight="1" x14ac:dyDescent="0.25">
      <c r="B39" s="20" t="s">
        <v>69</v>
      </c>
      <c r="C39" s="155">
        <f>SUM(MACRO!C107)</f>
        <v>0</v>
      </c>
      <c r="D39" s="155">
        <f>SUM(MACRO!D107)</f>
        <v>0</v>
      </c>
      <c r="E39" s="155">
        <f>SUM(MACRO!E107)</f>
        <v>0</v>
      </c>
      <c r="F39" s="181">
        <f>SUM(MACRO!F107)</f>
        <v>0</v>
      </c>
      <c r="G39" s="180"/>
      <c r="H39" s="194" t="s">
        <v>403</v>
      </c>
      <c r="I39" s="195">
        <f>SUM(MACRO!C39)</f>
        <v>0</v>
      </c>
      <c r="J39" s="195">
        <f>SUM(MACRO!D39)</f>
        <v>0</v>
      </c>
      <c r="K39" s="196">
        <f>SUM(MACRO!F39,IF(MACRO!C6=2024,22720000, 0))</f>
        <v>0</v>
      </c>
      <c r="L39" s="180"/>
    </row>
    <row r="40" spans="2:12" x14ac:dyDescent="0.25">
      <c r="B40" s="20" t="s">
        <v>68</v>
      </c>
      <c r="C40" s="155">
        <f>SUM(MACRO!C122:C125)</f>
        <v>0</v>
      </c>
      <c r="D40" s="155">
        <f>SUM(MACRO!D122:D125)</f>
        <v>0</v>
      </c>
      <c r="E40" s="155">
        <f>SUM(MACRO!E122:E125)</f>
        <v>0</v>
      </c>
      <c r="F40" s="181">
        <f>SUM(MACRO!F122:F125) + IF(MACRO!C6=2024,2851239.67,0)</f>
        <v>0</v>
      </c>
      <c r="H40" s="194" t="s">
        <v>104</v>
      </c>
      <c r="I40" s="195">
        <f>SUM(MACRO!C33)</f>
        <v>0</v>
      </c>
      <c r="J40" s="195">
        <f>SUM(MACRO!D33)</f>
        <v>0</v>
      </c>
      <c r="K40" s="196">
        <f>SUM(MACRO!F33,IF(MACRO!C6=2024,-3905821552, 0))</f>
        <v>0</v>
      </c>
    </row>
    <row r="41" spans="2:12" ht="15.75" thickBot="1" x14ac:dyDescent="0.3">
      <c r="B41" s="21" t="s">
        <v>61</v>
      </c>
      <c r="C41" s="18">
        <f>SUM(MACRO!C77,MACRO!C87,MACRO!C98,MACRO!C108,MACRO!C126)</f>
        <v>0</v>
      </c>
      <c r="D41" s="18">
        <f>SUM(MACRO!D77,MACRO!D87,MACRO!D98,MACRO!D108,MACRO!D126)</f>
        <v>0</v>
      </c>
      <c r="E41" s="18">
        <f>SUM(MACRO!E77,MACRO!E87,MACRO!E98,MACRO!E108,MACRO!E126)</f>
        <v>0</v>
      </c>
      <c r="F41" s="19">
        <f>SUM(MACRO!F77,MACRO!F87,MACRO!F98,MACRO!F108,MACRO!F126)</f>
        <v>0</v>
      </c>
      <c r="H41" s="194" t="s">
        <v>441</v>
      </c>
      <c r="I41" s="195">
        <f>SUM(MACRO!C36)</f>
        <v>0</v>
      </c>
      <c r="J41" s="195">
        <f>SUM(MACRO!D36)</f>
        <v>0</v>
      </c>
      <c r="K41" s="196">
        <f>SUM(MACRO!F36,IF(MACRO!C6=2024,-449590331, 0))</f>
        <v>0</v>
      </c>
    </row>
    <row r="42" spans="2:12" ht="15.75" thickBot="1" x14ac:dyDescent="0.3">
      <c r="B42" s="23" t="s">
        <v>74</v>
      </c>
      <c r="C42" s="24">
        <f>SUM(C36:C41)</f>
        <v>0</v>
      </c>
      <c r="D42" s="24">
        <f>SUM(D36:D41)</f>
        <v>0</v>
      </c>
      <c r="E42" s="24">
        <f>SUM(E36:E41)</f>
        <v>0</v>
      </c>
      <c r="F42" s="80">
        <f>SUM(F36:F41)</f>
        <v>0</v>
      </c>
      <c r="H42" s="197" t="s">
        <v>105</v>
      </c>
      <c r="I42" s="198">
        <f>SUM(MACRO!C26)</f>
        <v>0</v>
      </c>
      <c r="J42" s="198">
        <f>SUM(MACRO!D26)</f>
        <v>0</v>
      </c>
      <c r="K42" s="199">
        <f>SUM(MACRO!F26,IF(MACRO!C6=2024,-2575515432, 0))</f>
        <v>0</v>
      </c>
    </row>
    <row r="43" spans="2:12" ht="15.75" thickBot="1" x14ac:dyDescent="0.3">
      <c r="B43" s="81" t="s">
        <v>75</v>
      </c>
      <c r="C43" s="82">
        <f>SUM(C26,C34,C42)</f>
        <v>0</v>
      </c>
      <c r="D43" s="82">
        <f>SUM(D26,D34,D42)</f>
        <v>0</v>
      </c>
      <c r="E43" s="82">
        <f>SUM(E26,E34,E42)</f>
        <v>0</v>
      </c>
      <c r="F43" s="83">
        <f>SUM(F26,F34,F42)</f>
        <v>0</v>
      </c>
      <c r="H43" s="190" t="s">
        <v>106</v>
      </c>
      <c r="I43" s="124">
        <f>SUM(I33:I42)</f>
        <v>0</v>
      </c>
      <c r="J43" s="124">
        <f>SUM(J33:J42)</f>
        <v>0</v>
      </c>
      <c r="K43" s="124">
        <f>SUM(K33:K42)</f>
        <v>0</v>
      </c>
    </row>
    <row r="44" spans="2:12" ht="15.75" thickBot="1" x14ac:dyDescent="0.3">
      <c r="G44" s="180"/>
    </row>
    <row r="45" spans="2:12" ht="15.75" thickBot="1" x14ac:dyDescent="0.3">
      <c r="B45" s="453" t="s">
        <v>107</v>
      </c>
      <c r="C45" s="454"/>
      <c r="D45" s="454"/>
      <c r="E45" s="454"/>
      <c r="F45" s="455"/>
      <c r="G45" s="180"/>
    </row>
    <row r="46" spans="2:12" x14ac:dyDescent="0.25">
      <c r="B46" s="129" t="s">
        <v>111</v>
      </c>
      <c r="C46" s="130">
        <f>SUM(MACRO!C129)</f>
        <v>0</v>
      </c>
      <c r="D46" s="130">
        <f>MACRO!D132</f>
        <v>0</v>
      </c>
      <c r="E46" s="130">
        <f>MACRO!E132</f>
        <v>0</v>
      </c>
      <c r="F46" s="131">
        <f>MACRO!F132 + IF(MACRO!C6=2024,14846181.82,0)</f>
        <v>0</v>
      </c>
      <c r="H46" s="203" t="s">
        <v>294</v>
      </c>
      <c r="I46" s="419">
        <f>SUM(C60,I43)</f>
        <v>0</v>
      </c>
      <c r="J46" s="419"/>
    </row>
    <row r="47" spans="2:12" x14ac:dyDescent="0.25">
      <c r="B47" s="17" t="s">
        <v>110</v>
      </c>
      <c r="C47" s="65">
        <f>SUM(MACRO!C134:C136)</f>
        <v>0</v>
      </c>
      <c r="D47" s="65">
        <f>MACRO!D139</f>
        <v>0</v>
      </c>
      <c r="E47" s="65">
        <f>MACRO!E139</f>
        <v>0</v>
      </c>
      <c r="F47" s="66">
        <f>MACRO!F139 + IF(MACRO!C6=2024,11152719.01,0)</f>
        <v>0</v>
      </c>
      <c r="H47" s="204" t="s">
        <v>295</v>
      </c>
      <c r="I47" s="420">
        <f>SUM(MACRO!B6)</f>
        <v>0</v>
      </c>
      <c r="J47" s="420"/>
    </row>
    <row r="48" spans="2:12" ht="15.75" thickBot="1" x14ac:dyDescent="0.3">
      <c r="B48" s="17" t="s">
        <v>173</v>
      </c>
      <c r="C48" s="65">
        <f>SUM(MACRO!C141:C142)</f>
        <v>0</v>
      </c>
      <c r="D48" s="65">
        <f>SUM(MACRO!D141:D142)</f>
        <v>0</v>
      </c>
      <c r="E48" s="65">
        <f>SUM(MACRO!E141:E142)</f>
        <v>0</v>
      </c>
      <c r="F48" s="66">
        <f>SUM(MACRO!F141:F142) + IF(MACRO!C6=2024,13669421.49,0)</f>
        <v>0</v>
      </c>
      <c r="H48" s="205" t="s">
        <v>296</v>
      </c>
      <c r="I48" s="421">
        <f>SUM(I46:I47)</f>
        <v>0</v>
      </c>
      <c r="J48" s="421"/>
    </row>
    <row r="49" spans="2:11" x14ac:dyDescent="0.25">
      <c r="B49" s="17" t="s">
        <v>108</v>
      </c>
      <c r="C49" s="65">
        <f>SUM(MACRO!C52)</f>
        <v>0</v>
      </c>
      <c r="D49" s="65">
        <f>SUM(MACRO!D52)</f>
        <v>0</v>
      </c>
      <c r="E49" s="65">
        <f>SUM(MACRO!E52)</f>
        <v>0</v>
      </c>
      <c r="F49" s="66">
        <f>SUM(MACRO!F52) + IF(MACRO!C6=2024,54314.05,0)</f>
        <v>0</v>
      </c>
      <c r="H49" s="171"/>
      <c r="I49" s="171"/>
    </row>
    <row r="50" spans="2:11" ht="15.75" thickBot="1" x14ac:dyDescent="0.3">
      <c r="B50" s="17" t="s">
        <v>109</v>
      </c>
      <c r="C50" s="65">
        <f>SUM(MACRO!C53)</f>
        <v>0</v>
      </c>
      <c r="D50" s="65">
        <f>SUM(MACRO!D53)</f>
        <v>0</v>
      </c>
      <c r="E50" s="65">
        <f>SUM(MACRO!E53)</f>
        <v>0</v>
      </c>
      <c r="F50" s="66">
        <f>SUM(MACRO!F53)</f>
        <v>0</v>
      </c>
    </row>
    <row r="51" spans="2:11" ht="15.75" thickBot="1" x14ac:dyDescent="0.3">
      <c r="B51" s="127" t="s">
        <v>113</v>
      </c>
      <c r="C51" s="65">
        <f>SUM(MACRO!C54)</f>
        <v>0</v>
      </c>
      <c r="D51" s="65">
        <f>SUM(MACRO!D54)</f>
        <v>0</v>
      </c>
      <c r="E51" s="65">
        <f>SUM(MACRO!E54)</f>
        <v>0</v>
      </c>
      <c r="F51" s="66">
        <f>SUM(MACRO!F54)+ IF(MACRO!C6=2024,925000,0)</f>
        <v>0</v>
      </c>
      <c r="I51" s="177" t="s">
        <v>297</v>
      </c>
      <c r="J51" s="177" t="s">
        <v>298</v>
      </c>
      <c r="K51" s="177" t="s">
        <v>299</v>
      </c>
    </row>
    <row r="52" spans="2:11" x14ac:dyDescent="0.25">
      <c r="B52" s="127" t="s">
        <v>112</v>
      </c>
      <c r="C52" s="64">
        <f>SUM(MACRO!C55,MACRO!C57:C58,MACRO!C60)</f>
        <v>0</v>
      </c>
      <c r="D52" s="64">
        <f>SUM(MACRO!D55,MACRO!D57:D58,MACRO!D60)</f>
        <v>0</v>
      </c>
      <c r="E52" s="64">
        <f>SUM(MACRO!E55,MACRO!E57:E58,MACRO!E60)</f>
        <v>0</v>
      </c>
      <c r="F52" s="4">
        <f>SUM(MACRO!F55,MACRO!F57:F58,MACRO!F60)+ IF(MACRO!C6=2024,5678925.62,0)</f>
        <v>0</v>
      </c>
      <c r="I52" s="172"/>
      <c r="J52" s="173"/>
      <c r="K52" s="173"/>
    </row>
    <row r="53" spans="2:11" ht="15.75" thickBot="1" x14ac:dyDescent="0.3">
      <c r="B53" s="128" t="s">
        <v>61</v>
      </c>
      <c r="C53" s="64">
        <f>SUM(MACRO!C130:C131,MACRO!C137:C138,MACRO!C143:C144)</f>
        <v>0</v>
      </c>
      <c r="D53" s="64">
        <f>SUM(MACRO!D130:D131,MACRO!D137:D138,MACRO!D143:D144)</f>
        <v>0</v>
      </c>
      <c r="E53" s="64">
        <f>SUM(MACRO!E130:E131,MACRO!E137:E138,MACRO!E143:E144)</f>
        <v>0</v>
      </c>
      <c r="F53" s="4">
        <f>SUM(MACRO!F130:F131,MACRO!F137:F138,MACRO!F143:F144)</f>
        <v>0</v>
      </c>
      <c r="I53" s="173"/>
      <c r="J53" s="173"/>
      <c r="K53" s="173"/>
    </row>
    <row r="54" spans="2:11" ht="15.75" thickBot="1" x14ac:dyDescent="0.3">
      <c r="B54" s="5" t="s">
        <v>114</v>
      </c>
      <c r="C54" s="6">
        <f>SUM(C46:C53)</f>
        <v>0</v>
      </c>
      <c r="D54" s="6">
        <f>SUM(D46:D53)</f>
        <v>0</v>
      </c>
      <c r="E54" s="6">
        <f>SUM(E46:E53)</f>
        <v>0</v>
      </c>
      <c r="F54" s="7">
        <f>SUM(F46:F53)</f>
        <v>0</v>
      </c>
      <c r="I54" s="173"/>
      <c r="J54" s="173"/>
      <c r="K54" s="173"/>
    </row>
    <row r="55" spans="2:11" ht="15.75" thickBot="1" x14ac:dyDescent="0.3">
      <c r="B55" s="123" t="s">
        <v>115</v>
      </c>
      <c r="C55" s="124">
        <f>SUM(C15,C43,C54)</f>
        <v>0</v>
      </c>
      <c r="D55" s="124">
        <f>SUM(D15,D43,D54)</f>
        <v>0</v>
      </c>
      <c r="E55" s="124">
        <f>SUM(E15,E43,E54)</f>
        <v>0</v>
      </c>
      <c r="F55" s="182">
        <f>SUM(F15,F43,F54)</f>
        <v>0</v>
      </c>
      <c r="I55" s="173"/>
      <c r="J55" s="173"/>
      <c r="K55" s="175"/>
    </row>
    <row r="56" spans="2:11" ht="15.75" thickBot="1" x14ac:dyDescent="0.3">
      <c r="B56" s="125"/>
      <c r="C56" s="126"/>
      <c r="D56" s="126"/>
      <c r="E56" s="126"/>
      <c r="F56" s="126"/>
      <c r="I56" s="174"/>
      <c r="J56" s="173"/>
      <c r="K56" s="173"/>
    </row>
    <row r="57" spans="2:11" ht="15.75" thickBot="1" x14ac:dyDescent="0.3">
      <c r="B57" s="450" t="s">
        <v>116</v>
      </c>
      <c r="C57" s="451"/>
      <c r="D57" s="451"/>
      <c r="E57" s="451"/>
      <c r="F57" s="452"/>
      <c r="I57" s="176" t="s">
        <v>300</v>
      </c>
      <c r="J57" s="177" t="s">
        <v>301</v>
      </c>
      <c r="K57" s="177" t="s">
        <v>302</v>
      </c>
    </row>
    <row r="58" spans="2:11" x14ac:dyDescent="0.25">
      <c r="B58" s="76" t="s">
        <v>117</v>
      </c>
      <c r="C58" s="69">
        <f>SUM(MACRO!G151)</f>
        <v>0</v>
      </c>
      <c r="D58" s="69">
        <f>SUM(MACRO!H151)</f>
        <v>0</v>
      </c>
      <c r="E58" s="69">
        <f>SUM(E55-E46-E51)*0.1</f>
        <v>0</v>
      </c>
      <c r="F58" s="77">
        <f>SUM(MACRO!J151) + IF(MACRO!C6=2024,820802585.537,0)</f>
        <v>0</v>
      </c>
    </row>
    <row r="59" spans="2:11" x14ac:dyDescent="0.25">
      <c r="B59" s="76" t="s">
        <v>118</v>
      </c>
      <c r="C59" s="69">
        <f>SUM(MACRO!K151)</f>
        <v>0</v>
      </c>
      <c r="D59" s="69">
        <f>SUM(MACRO!L151)</f>
        <v>0</v>
      </c>
      <c r="E59" s="69">
        <f>SUM(E55+E58-E51)*0.1</f>
        <v>0</v>
      </c>
      <c r="F59" s="77">
        <f>SUM(MACRO!N151) + IF(MACRO!C6=2024,904367462.2727,0)</f>
        <v>0</v>
      </c>
    </row>
    <row r="60" spans="2:11" ht="15.75" thickBot="1" x14ac:dyDescent="0.3">
      <c r="B60" s="67" t="s">
        <v>119</v>
      </c>
      <c r="C60" s="68">
        <f>SUM(C55,C58:C59)</f>
        <v>0</v>
      </c>
      <c r="D60" s="68">
        <f t="shared" ref="D60:E60" si="0">SUM(D55,D58:D59)</f>
        <v>0</v>
      </c>
      <c r="E60" s="68">
        <f t="shared" si="0"/>
        <v>0</v>
      </c>
      <c r="F60" s="78">
        <f>SUM(F55,F58:F59)</f>
        <v>0</v>
      </c>
    </row>
    <row r="61" spans="2:11" ht="15.75" thickBot="1" x14ac:dyDescent="0.3">
      <c r="B61" s="374" t="s">
        <v>504</v>
      </c>
    </row>
    <row r="62" spans="2:11" ht="15.75" thickTop="1" x14ac:dyDescent="0.25"/>
  </sheetData>
  <sheetProtection formatCells="0" formatColumns="0" formatRows="0" insertColumns="0" insertRows="0" insertHyperlinks="0" deleteColumns="0" deleteRows="0" sort="0" autoFilter="0" pivotTables="0"/>
  <mergeCells count="11">
    <mergeCell ref="B57:F57"/>
    <mergeCell ref="C1:I4"/>
    <mergeCell ref="J6:K6"/>
    <mergeCell ref="J25:J27"/>
    <mergeCell ref="J5:K5"/>
    <mergeCell ref="B9:F9"/>
    <mergeCell ref="B17:F17"/>
    <mergeCell ref="B45:F45"/>
    <mergeCell ref="I46:J46"/>
    <mergeCell ref="I47:J47"/>
    <mergeCell ref="I48:J48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view="pageBreakPreview" zoomScale="85" zoomScaleNormal="100" zoomScaleSheetLayoutView="85" workbookViewId="0"/>
  </sheetViews>
  <sheetFormatPr defaultRowHeight="15" x14ac:dyDescent="0.2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 x14ac:dyDescent="0.25">
      <c r="A1" s="169"/>
      <c r="C1" s="429" t="s">
        <v>120</v>
      </c>
      <c r="D1" s="429"/>
      <c r="E1" s="429"/>
      <c r="F1" s="165"/>
    </row>
    <row r="2" spans="1:6" x14ac:dyDescent="0.25">
      <c r="A2" s="169"/>
      <c r="C2" s="429"/>
      <c r="D2" s="429"/>
      <c r="E2" s="429"/>
      <c r="F2" s="164"/>
    </row>
    <row r="3" spans="1:6" x14ac:dyDescent="0.25">
      <c r="A3" s="169"/>
      <c r="F3" s="164"/>
    </row>
    <row r="4" spans="1:6" x14ac:dyDescent="0.25">
      <c r="A4" s="169"/>
      <c r="D4" s="428" t="str">
        <f>DSR!J5</f>
        <v>Report Date</v>
      </c>
      <c r="E4" s="428"/>
      <c r="F4" s="164"/>
    </row>
    <row r="5" spans="1:6" ht="15.75" thickBot="1" x14ac:dyDescent="0.3">
      <c r="A5" s="169"/>
      <c r="D5" s="428" t="str">
        <f>DSR!J6</f>
        <v>Print Date</v>
      </c>
      <c r="E5" s="428"/>
      <c r="F5" s="164"/>
    </row>
    <row r="6" spans="1:6" x14ac:dyDescent="0.25">
      <c r="A6" s="169"/>
      <c r="B6" s="425" t="s">
        <v>121</v>
      </c>
      <c r="C6" s="426"/>
      <c r="D6" s="426"/>
      <c r="E6" s="427"/>
      <c r="F6" s="168"/>
    </row>
    <row r="7" spans="1:6" x14ac:dyDescent="0.25">
      <c r="A7" s="169"/>
      <c r="B7" s="215" t="s">
        <v>23</v>
      </c>
      <c r="C7" s="216" t="s">
        <v>5</v>
      </c>
      <c r="D7" s="216" t="s">
        <v>52</v>
      </c>
      <c r="E7" s="217" t="s">
        <v>293</v>
      </c>
      <c r="F7" s="164"/>
    </row>
    <row r="8" spans="1:6" x14ac:dyDescent="0.25">
      <c r="A8" s="169"/>
      <c r="B8" s="212" t="s">
        <v>76</v>
      </c>
      <c r="C8" s="213">
        <f>DSR!I8</f>
        <v>0</v>
      </c>
      <c r="D8" s="213">
        <f>DSR!J8</f>
        <v>0</v>
      </c>
      <c r="E8" s="214">
        <f>DSR!K8</f>
        <v>0</v>
      </c>
      <c r="F8" s="164"/>
    </row>
    <row r="9" spans="1:6" x14ac:dyDescent="0.25">
      <c r="A9" s="169"/>
      <c r="B9" s="206" t="s">
        <v>77</v>
      </c>
      <c r="C9" s="207">
        <f>DSR!I9</f>
        <v>0</v>
      </c>
      <c r="D9" s="207">
        <f>DSR!J9</f>
        <v>0</v>
      </c>
      <c r="E9" s="208">
        <f>DSR!K9</f>
        <v>0</v>
      </c>
      <c r="F9" s="164"/>
    </row>
    <row r="10" spans="1:6" x14ac:dyDescent="0.25">
      <c r="A10" s="169"/>
      <c r="B10" s="206" t="s">
        <v>78</v>
      </c>
      <c r="C10" s="207">
        <f>DSR!I10</f>
        <v>0</v>
      </c>
      <c r="D10" s="207">
        <f>DSR!J10</f>
        <v>0</v>
      </c>
      <c r="E10" s="208">
        <f>DSR!K10</f>
        <v>0</v>
      </c>
      <c r="F10" s="164"/>
    </row>
    <row r="11" spans="1:6" x14ac:dyDescent="0.25">
      <c r="A11" s="169"/>
      <c r="B11" s="206" t="s">
        <v>79</v>
      </c>
      <c r="C11" s="207">
        <f>DSR!I11</f>
        <v>0</v>
      </c>
      <c r="D11" s="207">
        <f>DSR!J11</f>
        <v>0</v>
      </c>
      <c r="E11" s="208">
        <f>DSR!K11</f>
        <v>0</v>
      </c>
      <c r="F11" s="164"/>
    </row>
    <row r="12" spans="1:6" x14ac:dyDescent="0.25">
      <c r="A12" s="169"/>
      <c r="B12" s="206" t="s">
        <v>80</v>
      </c>
      <c r="C12" s="207">
        <f>DSR!I12</f>
        <v>0</v>
      </c>
      <c r="D12" s="207">
        <f>DSR!J12</f>
        <v>0</v>
      </c>
      <c r="E12" s="208">
        <f>DSR!K12</f>
        <v>0</v>
      </c>
      <c r="F12" s="164"/>
    </row>
    <row r="13" spans="1:6" x14ac:dyDescent="0.25">
      <c r="A13" s="169"/>
      <c r="B13" s="206" t="s">
        <v>81</v>
      </c>
      <c r="C13" s="207">
        <f>DSR!I13</f>
        <v>0</v>
      </c>
      <c r="D13" s="207">
        <f>DSR!J13</f>
        <v>0</v>
      </c>
      <c r="E13" s="208">
        <f>DSR!K13</f>
        <v>0</v>
      </c>
      <c r="F13" s="164"/>
    </row>
    <row r="14" spans="1:6" x14ac:dyDescent="0.25">
      <c r="A14" s="169"/>
      <c r="B14" s="206" t="s">
        <v>82</v>
      </c>
      <c r="C14" s="207">
        <f>DSR!I14</f>
        <v>0</v>
      </c>
      <c r="D14" s="207">
        <f>DSR!J14</f>
        <v>0</v>
      </c>
      <c r="E14" s="208">
        <f>DSR!K14</f>
        <v>0</v>
      </c>
      <c r="F14" s="164"/>
    </row>
    <row r="15" spans="1:6" x14ac:dyDescent="0.25">
      <c r="A15" s="169"/>
      <c r="B15" s="206" t="s">
        <v>83</v>
      </c>
      <c r="C15" s="207">
        <f>DSR!I15</f>
        <v>0</v>
      </c>
      <c r="D15" s="207">
        <f>DSR!J15</f>
        <v>0</v>
      </c>
      <c r="E15" s="208">
        <f>DSR!K15</f>
        <v>0</v>
      </c>
      <c r="F15" s="164"/>
    </row>
    <row r="16" spans="1:6" x14ac:dyDescent="0.25">
      <c r="A16" s="169"/>
      <c r="B16" s="206" t="s">
        <v>84</v>
      </c>
      <c r="C16" s="207">
        <f>DSR!I16</f>
        <v>0</v>
      </c>
      <c r="D16" s="207">
        <f>DSR!J16</f>
        <v>0</v>
      </c>
      <c r="E16" s="208">
        <f>DSR!K16</f>
        <v>0</v>
      </c>
      <c r="F16" s="164"/>
    </row>
    <row r="17" spans="1:6" x14ac:dyDescent="0.25">
      <c r="A17" s="169"/>
      <c r="B17" s="206" t="s">
        <v>85</v>
      </c>
      <c r="C17" s="207">
        <f>DSR!I17</f>
        <v>0</v>
      </c>
      <c r="D17" s="207">
        <f>DSR!J17</f>
        <v>0</v>
      </c>
      <c r="E17" s="208">
        <f>DSR!K17</f>
        <v>0</v>
      </c>
      <c r="F17" s="164"/>
    </row>
    <row r="18" spans="1:6" x14ac:dyDescent="0.25">
      <c r="A18" s="169"/>
      <c r="B18" s="206" t="s">
        <v>86</v>
      </c>
      <c r="C18" s="350">
        <f>DSR!I18</f>
        <v>0</v>
      </c>
      <c r="D18" s="350">
        <f>DSR!J18</f>
        <v>0</v>
      </c>
      <c r="E18" s="351">
        <f>DSR!K18</f>
        <v>0</v>
      </c>
      <c r="F18" s="164"/>
    </row>
    <row r="19" spans="1:6" x14ac:dyDescent="0.25">
      <c r="A19" s="169"/>
      <c r="B19" s="206" t="s">
        <v>87</v>
      </c>
      <c r="C19" s="207">
        <f>DSR!I19</f>
        <v>0</v>
      </c>
      <c r="D19" s="207">
        <f>DSR!J19</f>
        <v>0</v>
      </c>
      <c r="E19" s="208">
        <f>DSR!K19</f>
        <v>0</v>
      </c>
      <c r="F19" s="164"/>
    </row>
    <row r="20" spans="1:6" x14ac:dyDescent="0.25">
      <c r="A20" s="169"/>
      <c r="B20" s="206" t="s">
        <v>88</v>
      </c>
      <c r="C20" s="207">
        <f>DSR!I20</f>
        <v>0</v>
      </c>
      <c r="D20" s="207">
        <f>DSR!J20</f>
        <v>0</v>
      </c>
      <c r="E20" s="208">
        <f>DSR!K20</f>
        <v>0</v>
      </c>
      <c r="F20" s="164"/>
    </row>
    <row r="21" spans="1:6" x14ac:dyDescent="0.25">
      <c r="A21" s="169"/>
      <c r="B21" s="206" t="s">
        <v>89</v>
      </c>
      <c r="C21" s="207">
        <f>DSR!I21</f>
        <v>0</v>
      </c>
      <c r="D21" s="207">
        <f>DSR!J21</f>
        <v>0</v>
      </c>
      <c r="E21" s="208">
        <f>DSR!K21</f>
        <v>0</v>
      </c>
      <c r="F21" s="164"/>
    </row>
    <row r="22" spans="1:6" ht="15.75" thickBot="1" x14ac:dyDescent="0.3">
      <c r="A22" s="169"/>
      <c r="B22" s="209" t="s">
        <v>90</v>
      </c>
      <c r="C22" s="210">
        <f>DSR!I22</f>
        <v>0</v>
      </c>
      <c r="D22" s="210">
        <f>DSR!J22</f>
        <v>0</v>
      </c>
      <c r="E22" s="211">
        <f>DSR!K22</f>
        <v>0</v>
      </c>
      <c r="F22" s="164"/>
    </row>
    <row r="23" spans="1:6" ht="15.75" thickBot="1" x14ac:dyDescent="0.3">
      <c r="A23" s="169"/>
      <c r="C23" s="219"/>
      <c r="F23" s="164"/>
    </row>
    <row r="24" spans="1:6" x14ac:dyDescent="0.25">
      <c r="A24" s="169"/>
      <c r="B24" s="422" t="s">
        <v>122</v>
      </c>
      <c r="C24" s="423"/>
      <c r="D24" s="423"/>
      <c r="E24" s="424"/>
      <c r="F24" s="164"/>
    </row>
    <row r="25" spans="1:6" x14ac:dyDescent="0.25">
      <c r="A25" s="169"/>
      <c r="B25" s="222" t="s">
        <v>23</v>
      </c>
      <c r="C25" s="220" t="s">
        <v>5</v>
      </c>
      <c r="D25" s="220" t="s">
        <v>52</v>
      </c>
      <c r="E25" s="223" t="s">
        <v>54</v>
      </c>
      <c r="F25" s="164"/>
    </row>
    <row r="26" spans="1:6" x14ac:dyDescent="0.25">
      <c r="A26" s="169"/>
      <c r="B26" s="227" t="s">
        <v>123</v>
      </c>
      <c r="C26" s="207">
        <f>DSR!C15</f>
        <v>0</v>
      </c>
      <c r="D26" s="207">
        <f>DSR!D15</f>
        <v>0</v>
      </c>
      <c r="E26" s="208">
        <f>DSR!F15</f>
        <v>0</v>
      </c>
      <c r="F26" s="164"/>
    </row>
    <row r="27" spans="1:6" x14ac:dyDescent="0.25">
      <c r="A27" s="169"/>
      <c r="B27" s="228" t="s">
        <v>124</v>
      </c>
      <c r="C27" s="207">
        <f>DSR!C26</f>
        <v>0</v>
      </c>
      <c r="D27" s="207">
        <f>DSR!D26</f>
        <v>0</v>
      </c>
      <c r="E27" s="208">
        <f>DSR!F26</f>
        <v>0</v>
      </c>
      <c r="F27" s="164"/>
    </row>
    <row r="28" spans="1:6" x14ac:dyDescent="0.25">
      <c r="A28" s="169"/>
      <c r="B28" s="228" t="s">
        <v>125</v>
      </c>
      <c r="C28" s="207">
        <f>DSR!C34</f>
        <v>0</v>
      </c>
      <c r="D28" s="207">
        <f>DSR!D34</f>
        <v>0</v>
      </c>
      <c r="E28" s="208">
        <f>DSR!F34</f>
        <v>0</v>
      </c>
      <c r="F28" s="164"/>
    </row>
    <row r="29" spans="1:6" x14ac:dyDescent="0.25">
      <c r="A29" s="169"/>
      <c r="B29" s="228" t="s">
        <v>126</v>
      </c>
      <c r="C29" s="207">
        <f>DSR!C42</f>
        <v>0</v>
      </c>
      <c r="D29" s="207">
        <f>DSR!D42</f>
        <v>0</v>
      </c>
      <c r="E29" s="208">
        <f>DSR!F42</f>
        <v>0</v>
      </c>
      <c r="F29" s="164"/>
    </row>
    <row r="30" spans="1:6" ht="15.75" thickBot="1" x14ac:dyDescent="0.3">
      <c r="A30" s="169"/>
      <c r="B30" s="209" t="s">
        <v>127</v>
      </c>
      <c r="C30" s="210">
        <f>DSR!C54</f>
        <v>0</v>
      </c>
      <c r="D30" s="210">
        <f>DSR!D54</f>
        <v>0</v>
      </c>
      <c r="E30" s="208">
        <f>DSR!F54</f>
        <v>0</v>
      </c>
      <c r="F30" s="164"/>
    </row>
    <row r="31" spans="1:6" ht="15.75" thickBot="1" x14ac:dyDescent="0.3">
      <c r="A31" s="169"/>
      <c r="B31" s="226" t="s">
        <v>128</v>
      </c>
      <c r="C31" s="237">
        <f>SUM(C26:C30)</f>
        <v>0</v>
      </c>
      <c r="D31" s="237">
        <f t="shared" ref="D31" si="0">SUM(D26:D30)</f>
        <v>0</v>
      </c>
      <c r="E31" s="238">
        <f>SUM(E26:E30)</f>
        <v>0</v>
      </c>
      <c r="F31" s="164"/>
    </row>
    <row r="32" spans="1:6" ht="15.75" thickBot="1" x14ac:dyDescent="0.3">
      <c r="A32" s="169"/>
      <c r="B32" s="218"/>
      <c r="C32" s="218"/>
      <c r="D32" s="218"/>
      <c r="E32" s="218"/>
      <c r="F32" s="164"/>
    </row>
    <row r="33" spans="1:6" x14ac:dyDescent="0.25">
      <c r="A33" s="169"/>
      <c r="B33" s="422" t="s">
        <v>129</v>
      </c>
      <c r="C33" s="423"/>
      <c r="D33" s="423"/>
      <c r="E33" s="424"/>
      <c r="F33" s="164"/>
    </row>
    <row r="34" spans="1:6" x14ac:dyDescent="0.25">
      <c r="A34" s="169"/>
      <c r="B34" s="224" t="s">
        <v>23</v>
      </c>
      <c r="C34" s="221" t="s">
        <v>5</v>
      </c>
      <c r="D34" s="221" t="s">
        <v>52</v>
      </c>
      <c r="E34" s="225" t="s">
        <v>54</v>
      </c>
      <c r="F34" s="164"/>
    </row>
    <row r="35" spans="1:6" x14ac:dyDescent="0.25">
      <c r="A35" s="169"/>
      <c r="B35" s="229" t="s">
        <v>93</v>
      </c>
      <c r="C35" s="239">
        <f>DSR!I25</f>
        <v>0</v>
      </c>
      <c r="D35" s="230"/>
      <c r="E35" s="231"/>
      <c r="F35" s="164"/>
    </row>
    <row r="36" spans="1:6" x14ac:dyDescent="0.25">
      <c r="A36" s="169"/>
      <c r="B36" s="206" t="s">
        <v>94</v>
      </c>
      <c r="C36" s="240">
        <f>DSR!I26</f>
        <v>0</v>
      </c>
      <c r="D36" s="232"/>
      <c r="E36" s="233"/>
      <c r="F36" s="164"/>
    </row>
    <row r="37" spans="1:6" x14ac:dyDescent="0.25">
      <c r="A37" s="169"/>
      <c r="B37" s="206" t="s">
        <v>95</v>
      </c>
      <c r="C37" s="240">
        <f>DSR!I27</f>
        <v>0</v>
      </c>
      <c r="D37" s="232"/>
      <c r="E37" s="233"/>
      <c r="F37" s="164"/>
    </row>
    <row r="38" spans="1:6" x14ac:dyDescent="0.25">
      <c r="A38" s="169"/>
      <c r="B38" s="206" t="s">
        <v>96</v>
      </c>
      <c r="C38" s="240">
        <f>DSR!I28</f>
        <v>0</v>
      </c>
      <c r="D38" s="232"/>
      <c r="E38" s="233"/>
      <c r="F38" s="164"/>
    </row>
    <row r="39" spans="1:6" x14ac:dyDescent="0.25">
      <c r="A39" s="169"/>
      <c r="B39" s="206" t="s">
        <v>97</v>
      </c>
      <c r="C39" s="240">
        <f>DSR!I29</f>
        <v>0</v>
      </c>
      <c r="D39" s="232"/>
      <c r="E39" s="233"/>
      <c r="F39" s="164"/>
    </row>
    <row r="40" spans="1:6" x14ac:dyDescent="0.25">
      <c r="A40" s="169"/>
      <c r="B40" s="206" t="s">
        <v>130</v>
      </c>
      <c r="C40" s="240">
        <f>DSR!J28</f>
        <v>0</v>
      </c>
      <c r="D40" s="232"/>
      <c r="E40" s="233"/>
      <c r="F40" s="164"/>
    </row>
    <row r="41" spans="1:6" x14ac:dyDescent="0.25">
      <c r="A41" s="169"/>
      <c r="B41" s="206" t="s">
        <v>131</v>
      </c>
      <c r="C41" s="240">
        <f>DSR!J29</f>
        <v>0</v>
      </c>
      <c r="D41" s="232"/>
      <c r="E41" s="233"/>
      <c r="F41" s="164"/>
    </row>
    <row r="42" spans="1:6" ht="15.75" thickBot="1" x14ac:dyDescent="0.3">
      <c r="A42" s="169"/>
      <c r="B42" s="234" t="s">
        <v>98</v>
      </c>
      <c r="C42" s="241">
        <f>DSR!I30</f>
        <v>0</v>
      </c>
      <c r="D42" s="235"/>
      <c r="E42" s="236"/>
      <c r="F42" s="164"/>
    </row>
    <row r="43" spans="1:6" ht="15.75" thickBot="1" x14ac:dyDescent="0.3">
      <c r="A43" s="170"/>
      <c r="B43" s="166"/>
      <c r="C43" s="166"/>
      <c r="D43" s="166"/>
      <c r="E43" s="166"/>
      <c r="F43" s="167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view="pageBreakPreview" zoomScale="85" zoomScaleNormal="100" zoomScaleSheetLayoutView="85" workbookViewId="0"/>
  </sheetViews>
  <sheetFormatPr defaultRowHeight="15" x14ac:dyDescent="0.25"/>
  <cols>
    <col min="1" max="1" width="2.7109375" style="71" customWidth="1"/>
    <col min="2" max="2" width="35.42578125" style="71" bestFit="1" customWidth="1"/>
    <col min="3" max="7" width="20.7109375" style="71" customWidth="1"/>
    <col min="8" max="9" width="2.7109375" style="71" customWidth="1"/>
    <col min="13" max="13" width="12.42578125" customWidth="1"/>
  </cols>
  <sheetData>
    <row r="1" spans="1:8" ht="15" customHeight="1" x14ac:dyDescent="0.25">
      <c r="A1" s="244"/>
      <c r="B1" s="245"/>
      <c r="C1" s="246"/>
      <c r="D1" s="246"/>
      <c r="E1" s="246"/>
      <c r="F1" s="246"/>
      <c r="G1" s="246"/>
      <c r="H1" s="243"/>
    </row>
    <row r="2" spans="1:8" ht="15" customHeight="1" x14ac:dyDescent="0.25">
      <c r="A2" s="244"/>
      <c r="B2" s="245"/>
      <c r="C2" s="440" t="s">
        <v>146</v>
      </c>
      <c r="D2" s="440"/>
      <c r="E2" s="440"/>
      <c r="F2" s="440"/>
      <c r="G2" s="440"/>
      <c r="H2" s="244"/>
    </row>
    <row r="3" spans="1:8" ht="15" customHeight="1" x14ac:dyDescent="0.25">
      <c r="A3" s="244"/>
      <c r="B3" s="245"/>
      <c r="C3" s="372"/>
      <c r="D3" s="372"/>
      <c r="E3" s="372"/>
      <c r="F3" s="372"/>
      <c r="G3" s="372"/>
      <c r="H3" s="244"/>
    </row>
    <row r="4" spans="1:8" x14ac:dyDescent="0.25">
      <c r="A4" s="244"/>
      <c r="B4" s="245"/>
      <c r="C4" s="244"/>
      <c r="D4" s="244"/>
      <c r="E4" s="244"/>
      <c r="F4" s="244"/>
      <c r="G4" s="376" t="str">
        <f>DSR!J5</f>
        <v>Report Date</v>
      </c>
      <c r="H4" s="244"/>
    </row>
    <row r="5" spans="1:8" ht="15.75" thickBot="1" x14ac:dyDescent="0.3">
      <c r="A5" s="244"/>
      <c r="B5" s="245"/>
      <c r="C5" s="373"/>
      <c r="D5" s="373"/>
      <c r="E5" s="373"/>
      <c r="F5" s="373"/>
      <c r="G5" s="376" t="str">
        <f>DSR!J6</f>
        <v>Print Date</v>
      </c>
      <c r="H5" s="244"/>
    </row>
    <row r="6" spans="1:8" x14ac:dyDescent="0.25">
      <c r="A6" s="243"/>
      <c r="B6" s="430" t="s">
        <v>147</v>
      </c>
      <c r="C6" s="432" t="s">
        <v>21</v>
      </c>
      <c r="D6" s="432"/>
      <c r="E6" s="433"/>
      <c r="F6" s="433"/>
      <c r="G6" s="434"/>
      <c r="H6" s="243"/>
    </row>
    <row r="7" spans="1:8" x14ac:dyDescent="0.25">
      <c r="A7" s="243"/>
      <c r="B7" s="431"/>
      <c r="C7" s="262" t="s">
        <v>5</v>
      </c>
      <c r="D7" s="262" t="s">
        <v>6</v>
      </c>
      <c r="E7" s="364" t="s">
        <v>7</v>
      </c>
      <c r="F7" s="364" t="s">
        <v>8</v>
      </c>
      <c r="G7" s="263" t="s">
        <v>486</v>
      </c>
      <c r="H7" s="243"/>
    </row>
    <row r="8" spans="1:8" x14ac:dyDescent="0.25">
      <c r="A8" s="243"/>
      <c r="B8" s="356" t="str">
        <f>MACRO!B195</f>
        <v>Walk In Guest</v>
      </c>
      <c r="C8" s="357">
        <f>SUM(MACRO!C195)</f>
        <v>0</v>
      </c>
      <c r="D8" s="357">
        <f>SUM(MACRO!D195)</f>
        <v>0</v>
      </c>
      <c r="E8" s="357">
        <f>SUM(MACRO!E195)</f>
        <v>0</v>
      </c>
      <c r="F8" s="357">
        <f>SUM(MACRO!F195) + IF(MACRO!C6=2024,16,0)</f>
        <v>0</v>
      </c>
      <c r="G8" s="358">
        <f>SUM(MACRO!G195)</f>
        <v>0</v>
      </c>
      <c r="H8" s="243"/>
    </row>
    <row r="9" spans="1:8" x14ac:dyDescent="0.25">
      <c r="A9" s="243"/>
      <c r="B9" s="356" t="str">
        <f>MACRO!B196</f>
        <v>Free Individual Traveller</v>
      </c>
      <c r="C9" s="249">
        <f>SUM(MACRO!C196)</f>
        <v>0</v>
      </c>
      <c r="D9" s="249">
        <f>SUM(MACRO!D196)</f>
        <v>0</v>
      </c>
      <c r="E9" s="249">
        <f>SUM(MACRO!E196)</f>
        <v>0</v>
      </c>
      <c r="F9" s="357">
        <f>SUM(MACRO!F196) + IF(MACRO!C6=2024,2839,0)</f>
        <v>0</v>
      </c>
      <c r="G9" s="250">
        <f>SUM(MACRO!G196)</f>
        <v>0</v>
      </c>
      <c r="H9" s="243"/>
    </row>
    <row r="10" spans="1:8" x14ac:dyDescent="0.25">
      <c r="A10" s="243"/>
      <c r="B10" s="356" t="str">
        <f>MACRO!B197</f>
        <v>Website</v>
      </c>
      <c r="C10" s="249">
        <f>SUM(MACRO!C197)</f>
        <v>0</v>
      </c>
      <c r="D10" s="249">
        <f>SUM(MACRO!D197)</f>
        <v>0</v>
      </c>
      <c r="E10" s="249">
        <f>SUM(MACRO!E197)</f>
        <v>0</v>
      </c>
      <c r="F10" s="357">
        <f>SUM(MACRO!F197) + IF(MACRO!C6=2024,152,0)</f>
        <v>0</v>
      </c>
      <c r="G10" s="250">
        <f>SUM(MACRO!G197)</f>
        <v>0</v>
      </c>
      <c r="H10" s="243"/>
    </row>
    <row r="11" spans="1:8" x14ac:dyDescent="0.25">
      <c r="A11" s="243"/>
      <c r="B11" s="356" t="str">
        <f>MACRO!B198</f>
        <v>Offline Travel Agent</v>
      </c>
      <c r="C11" s="249">
        <f>SUM(MACRO!C198)</f>
        <v>0</v>
      </c>
      <c r="D11" s="249">
        <f>SUM(MACRO!D198)</f>
        <v>0</v>
      </c>
      <c r="E11" s="249">
        <f>SUM(MACRO!E198)</f>
        <v>0</v>
      </c>
      <c r="F11" s="357">
        <f>SUM(MACRO!F198) + IF(MACRO!C6=2024,1575,0)</f>
        <v>0</v>
      </c>
      <c r="G11" s="250">
        <f>SUM(MACRO!G198)</f>
        <v>0</v>
      </c>
      <c r="H11" s="243"/>
    </row>
    <row r="12" spans="1:8" x14ac:dyDescent="0.25">
      <c r="A12" s="243"/>
      <c r="B12" s="356" t="str">
        <f>MACRO!B199</f>
        <v>Online Travel Agent</v>
      </c>
      <c r="C12" s="249">
        <f>SUM(MACRO!C199)</f>
        <v>0</v>
      </c>
      <c r="D12" s="249">
        <f>SUM(MACRO!D199)</f>
        <v>0</v>
      </c>
      <c r="E12" s="249">
        <f>SUM(MACRO!E199)</f>
        <v>0</v>
      </c>
      <c r="F12" s="357">
        <f>SUM(MACRO!F199) + IF(MACRO!C6=2024,5840,0)</f>
        <v>0</v>
      </c>
      <c r="G12" s="250">
        <f>SUM(MACRO!G199)</f>
        <v>0</v>
      </c>
      <c r="H12" s="243"/>
    </row>
    <row r="13" spans="1:8" x14ac:dyDescent="0.25">
      <c r="A13" s="243"/>
      <c r="B13" s="356" t="str">
        <f>MACRO!B200</f>
        <v>Wholesale</v>
      </c>
      <c r="C13" s="249">
        <f>SUM(MACRO!C200)</f>
        <v>0</v>
      </c>
      <c r="D13" s="249">
        <f>SUM(MACRO!D200)</f>
        <v>0</v>
      </c>
      <c r="E13" s="249">
        <f>SUM(MACRO!E200)</f>
        <v>0</v>
      </c>
      <c r="F13" s="357">
        <f>SUM(MACRO!F200) + IF(MACRO!C6=2024,649,0)</f>
        <v>0</v>
      </c>
      <c r="G13" s="250">
        <f>SUM(MACRO!G200)</f>
        <v>0</v>
      </c>
      <c r="H13" s="243"/>
    </row>
    <row r="14" spans="1:8" x14ac:dyDescent="0.25">
      <c r="A14" s="243"/>
      <c r="B14" s="356" t="str">
        <f>MACRO!B201</f>
        <v>Wholesale Dynamic</v>
      </c>
      <c r="C14" s="249">
        <f>SUM(MACRO!C201)</f>
        <v>0</v>
      </c>
      <c r="D14" s="249">
        <f>SUM(MACRO!D201)</f>
        <v>0</v>
      </c>
      <c r="E14" s="249">
        <f>SUM(MACRO!E201)</f>
        <v>0</v>
      </c>
      <c r="F14" s="357">
        <f>SUM(MACRO!F201) + IF(MACRO!C6=2024,28792,0)</f>
        <v>0</v>
      </c>
      <c r="G14" s="250">
        <f>SUM(MACRO!G201)</f>
        <v>0</v>
      </c>
      <c r="H14" s="243"/>
    </row>
    <row r="15" spans="1:8" x14ac:dyDescent="0.25">
      <c r="A15" s="243"/>
      <c r="B15" s="356" t="str">
        <f>MACRO!B202</f>
        <v>Gift Certificate</v>
      </c>
      <c r="C15" s="249">
        <f>SUM(MACRO!C202)</f>
        <v>0</v>
      </c>
      <c r="D15" s="249">
        <f>SUM(MACRO!D202)</f>
        <v>0</v>
      </c>
      <c r="E15" s="249">
        <f>SUM(MACRO!E202)</f>
        <v>0</v>
      </c>
      <c r="F15" s="357">
        <f>SUM(MACRO!F202) + IF(MACRO!C6=2024,2,0)</f>
        <v>0</v>
      </c>
      <c r="G15" s="250">
        <f>SUM(MACRO!G202)</f>
        <v>0</v>
      </c>
      <c r="H15" s="243"/>
    </row>
    <row r="16" spans="1:8" x14ac:dyDescent="0.25">
      <c r="A16" s="243"/>
      <c r="B16" s="356" t="str">
        <f>MACRO!B203</f>
        <v>Corporate</v>
      </c>
      <c r="C16" s="249">
        <f>SUM(MACRO!C203)</f>
        <v>0</v>
      </c>
      <c r="D16" s="249">
        <f>SUM(MACRO!D203)</f>
        <v>0</v>
      </c>
      <c r="E16" s="249">
        <f>SUM(MACRO!E203)</f>
        <v>0</v>
      </c>
      <c r="F16" s="357">
        <f>SUM(MACRO!F203)+ IF(MACRO!C6=2024,753,0)</f>
        <v>0</v>
      </c>
      <c r="G16" s="250">
        <f>SUM(MACRO!G203)</f>
        <v>0</v>
      </c>
      <c r="H16" s="243"/>
    </row>
    <row r="17" spans="1:8" x14ac:dyDescent="0.25">
      <c r="A17" s="243"/>
      <c r="B17" s="356" t="str">
        <f>MACRO!B204</f>
        <v>Government</v>
      </c>
      <c r="C17" s="249">
        <f>SUM(MACRO!C204)</f>
        <v>0</v>
      </c>
      <c r="D17" s="249">
        <f>SUM(MACRO!D204)</f>
        <v>0</v>
      </c>
      <c r="E17" s="249">
        <f>SUM(MACRO!E204)</f>
        <v>0</v>
      </c>
      <c r="F17" s="357">
        <f>SUM(MACRO!F204)+ IF(MACRO!C6=2024,501,0)</f>
        <v>0</v>
      </c>
      <c r="G17" s="250">
        <f>SUM(MACRO!G204)</f>
        <v>0</v>
      </c>
      <c r="H17" s="243"/>
    </row>
    <row r="18" spans="1:8" x14ac:dyDescent="0.25">
      <c r="A18" s="243"/>
      <c r="B18" s="356" t="str">
        <f>MACRO!B205</f>
        <v>Social Institution,Associa,Com,Society</v>
      </c>
      <c r="C18" s="249">
        <f>SUM(MACRO!C205)</f>
        <v>0</v>
      </c>
      <c r="D18" s="249">
        <f>SUM(MACRO!D205)</f>
        <v>0</v>
      </c>
      <c r="E18" s="249">
        <f>SUM(MACRO!E205)</f>
        <v>0</v>
      </c>
      <c r="F18" s="249">
        <f>SUM(MACRO!F205)+ IF(MACRO!C6=2024,718,0)</f>
        <v>0</v>
      </c>
      <c r="G18" s="250">
        <f>SUM(MACRO!G205)</f>
        <v>0</v>
      </c>
      <c r="H18" s="243"/>
    </row>
    <row r="19" spans="1:8" x14ac:dyDescent="0.25">
      <c r="A19" s="243"/>
      <c r="B19" s="356" t="str">
        <f>MACRO!B206</f>
        <v>Owner</v>
      </c>
      <c r="C19" s="249">
        <f>SUM(MACRO!C206)</f>
        <v>0</v>
      </c>
      <c r="D19" s="249">
        <f>SUM(MACRO!D206)</f>
        <v>0</v>
      </c>
      <c r="E19" s="249">
        <f>SUM(MACRO!E206)</f>
        <v>0</v>
      </c>
      <c r="F19" s="249">
        <f>SUM(MACRO!F206)+ IF(MACRO!C6=2024,2,0)</f>
        <v>0</v>
      </c>
      <c r="G19" s="250">
        <f>SUM(MACRO!G206)</f>
        <v>0</v>
      </c>
      <c r="H19" s="243"/>
    </row>
    <row r="20" spans="1:8" x14ac:dyDescent="0.25">
      <c r="A20" s="243"/>
      <c r="B20" s="356" t="str">
        <f>MACRO!B207</f>
        <v>Group Corporate</v>
      </c>
      <c r="C20" s="249">
        <f>SUM(MACRO!C207)</f>
        <v>0</v>
      </c>
      <c r="D20" s="249">
        <f>SUM(MACRO!D207)</f>
        <v>0</v>
      </c>
      <c r="E20" s="249">
        <f>SUM(MACRO!E207)</f>
        <v>0</v>
      </c>
      <c r="F20" s="249">
        <f>SUM(MACRO!F207)+ IF(MACRO!C6=2024,525,0)</f>
        <v>0</v>
      </c>
      <c r="G20" s="250">
        <f>SUM(MACRO!G207)</f>
        <v>0</v>
      </c>
      <c r="H20" s="243"/>
    </row>
    <row r="21" spans="1:8" x14ac:dyDescent="0.25">
      <c r="A21" s="243"/>
      <c r="B21" s="356" t="str">
        <f>MACRO!B208</f>
        <v>Group Government</v>
      </c>
      <c r="C21" s="249">
        <f>SUM(MACRO!C208)</f>
        <v>0</v>
      </c>
      <c r="D21" s="249">
        <f>SUM(MACRO!D208)</f>
        <v>0</v>
      </c>
      <c r="E21" s="249">
        <f>SUM(MACRO!E208)</f>
        <v>0</v>
      </c>
      <c r="F21" s="249">
        <f>SUM(MACRO!F208)+ IF(MACRO!C6=2024,41,0)</f>
        <v>0</v>
      </c>
      <c r="G21" s="250">
        <f>SUM(MACRO!G208)</f>
        <v>0</v>
      </c>
      <c r="H21" s="243"/>
    </row>
    <row r="22" spans="1:8" x14ac:dyDescent="0.25">
      <c r="A22" s="243"/>
      <c r="B22" s="356" t="str">
        <f>MACRO!B209</f>
        <v>Group Others</v>
      </c>
      <c r="C22" s="249">
        <f>SUM(MACRO!C209)</f>
        <v>0</v>
      </c>
      <c r="D22" s="249">
        <f>SUM(MACRO!D209)</f>
        <v>0</v>
      </c>
      <c r="E22" s="249">
        <f>SUM(MACRO!E209)</f>
        <v>0</v>
      </c>
      <c r="F22" s="249">
        <f>SUM(MACRO!F209)+ IF(MACRO!C6=2024,562,0)</f>
        <v>0</v>
      </c>
      <c r="G22" s="250">
        <f>SUM(MACRO!G209)</f>
        <v>0</v>
      </c>
      <c r="H22" s="243"/>
    </row>
    <row r="23" spans="1:8" x14ac:dyDescent="0.25">
      <c r="A23" s="243"/>
      <c r="B23" s="356" t="str">
        <f>MACRO!B210</f>
        <v xml:space="preserve">Group Wholesale </v>
      </c>
      <c r="C23" s="249">
        <f>SUM(MACRO!C210)</f>
        <v>0</v>
      </c>
      <c r="D23" s="249">
        <f>SUM(MACRO!D210)</f>
        <v>0</v>
      </c>
      <c r="E23" s="249">
        <f>SUM(MACRO!E210)</f>
        <v>0</v>
      </c>
      <c r="F23" s="249">
        <f>SUM(MACRO!F210)+ IF(MACRO!C6=2024,5171,0)</f>
        <v>0</v>
      </c>
      <c r="G23" s="250">
        <f>SUM(MACRO!G210)</f>
        <v>0</v>
      </c>
      <c r="H23" s="243"/>
    </row>
    <row r="24" spans="1:8" x14ac:dyDescent="0.25">
      <c r="A24" s="243"/>
      <c r="B24" s="248" t="str">
        <f>MACRO!B212</f>
        <v>Compliment</v>
      </c>
      <c r="C24" s="249">
        <f>SUM(MACRO!C212)</f>
        <v>0</v>
      </c>
      <c r="D24" s="249">
        <f>SUM(MACRO!D212)</f>
        <v>0</v>
      </c>
      <c r="E24" s="249">
        <f>SUM(MACRO!E212)</f>
        <v>0</v>
      </c>
      <c r="F24" s="249">
        <f>SUM(MACRO!F212)+ IF(MACRO!C6=2024,2,0)</f>
        <v>0</v>
      </c>
      <c r="G24" s="250">
        <f>SUM(MACRO!G212)</f>
        <v>0</v>
      </c>
      <c r="H24" s="243"/>
    </row>
    <row r="25" spans="1:8" x14ac:dyDescent="0.25">
      <c r="A25" s="243"/>
      <c r="B25" s="248" t="str">
        <f>MACRO!B213</f>
        <v>House Use</v>
      </c>
      <c r="C25" s="249">
        <f>SUM(MACRO!C213)</f>
        <v>0</v>
      </c>
      <c r="D25" s="249">
        <f>SUM(MACRO!D213)</f>
        <v>0</v>
      </c>
      <c r="E25" s="249">
        <f>SUM(MACRO!E213)</f>
        <v>0</v>
      </c>
      <c r="F25" s="249">
        <f>SUM(MACRO!F213)+ IF(MACRO!C6=2024,396,0)</f>
        <v>0</v>
      </c>
      <c r="G25" s="250">
        <f>SUM(MACRO!G213)</f>
        <v>0</v>
      </c>
      <c r="H25" s="243"/>
    </row>
    <row r="26" spans="1:8" x14ac:dyDescent="0.25">
      <c r="A26" s="243"/>
      <c r="B26" s="251" t="str">
        <f>MACRO!B214</f>
        <v>House Use 2</v>
      </c>
      <c r="C26" s="249">
        <f>SUM(MACRO!C214)</f>
        <v>0</v>
      </c>
      <c r="D26" s="249">
        <f>SUM(MACRO!D214)</f>
        <v>0</v>
      </c>
      <c r="E26" s="249">
        <f>SUM(MACRO!E214)</f>
        <v>0</v>
      </c>
      <c r="F26" s="249">
        <f>SUM(MACRO!F214)+ IF(MACRO!C6=2024,273,0)</f>
        <v>0</v>
      </c>
      <c r="G26" s="250">
        <f>SUM(MACRO!G214)</f>
        <v>0</v>
      </c>
      <c r="H26" s="243"/>
    </row>
    <row r="27" spans="1:8" ht="15.75" thickBot="1" x14ac:dyDescent="0.3">
      <c r="A27" s="243"/>
      <c r="B27" s="264" t="s">
        <v>148</v>
      </c>
      <c r="C27" s="265">
        <f>SUM(C8:C26)</f>
        <v>0</v>
      </c>
      <c r="D27" s="265">
        <f>SUM(D8:D26)</f>
        <v>0</v>
      </c>
      <c r="E27" s="265">
        <f>SUM(E8:E26)</f>
        <v>0</v>
      </c>
      <c r="F27" s="265">
        <f t="shared" ref="F27:G27" si="0">SUM(F8:F26)</f>
        <v>0</v>
      </c>
      <c r="G27" s="266">
        <f t="shared" si="0"/>
        <v>0</v>
      </c>
      <c r="H27" s="243"/>
    </row>
    <row r="28" spans="1:8" ht="15.75" thickBot="1" x14ac:dyDescent="0.3">
      <c r="A28" s="243"/>
      <c r="B28" s="243"/>
      <c r="C28" s="243"/>
      <c r="D28" s="243"/>
      <c r="E28" s="243"/>
      <c r="F28" s="243"/>
      <c r="G28" s="243"/>
      <c r="H28" s="243"/>
    </row>
    <row r="29" spans="1:8" x14ac:dyDescent="0.25">
      <c r="A29" s="243"/>
      <c r="B29" s="435" t="s">
        <v>147</v>
      </c>
      <c r="C29" s="437" t="s">
        <v>149</v>
      </c>
      <c r="D29" s="437"/>
      <c r="E29" s="438"/>
      <c r="F29" s="438"/>
      <c r="G29" s="439"/>
      <c r="H29" s="243"/>
    </row>
    <row r="30" spans="1:8" x14ac:dyDescent="0.25">
      <c r="A30" s="243"/>
      <c r="B30" s="436"/>
      <c r="C30" s="247" t="s">
        <v>5</v>
      </c>
      <c r="D30" s="247" t="s">
        <v>6</v>
      </c>
      <c r="E30" s="364" t="s">
        <v>7</v>
      </c>
      <c r="F30" s="364" t="s">
        <v>8</v>
      </c>
      <c r="G30" s="263" t="s">
        <v>486</v>
      </c>
      <c r="H30" s="243"/>
    </row>
    <row r="31" spans="1:8" x14ac:dyDescent="0.25">
      <c r="A31" s="243"/>
      <c r="B31" s="356" t="str">
        <f>MACRO!B195</f>
        <v>Walk In Guest</v>
      </c>
      <c r="C31" s="357">
        <f>SUM(MACRO!H195)</f>
        <v>0</v>
      </c>
      <c r="D31" s="357">
        <f>SUM(MACRO!I195)</f>
        <v>0</v>
      </c>
      <c r="E31" s="357">
        <f>SUM(MACRO!J195)</f>
        <v>0</v>
      </c>
      <c r="F31" s="357">
        <f>SUM(MACRO!K195)+ IF(MACRO!C6=2024,4698347.1,0)</f>
        <v>0</v>
      </c>
      <c r="G31" s="358">
        <f>SUM(MACRO!L195)</f>
        <v>0</v>
      </c>
      <c r="H31" s="243"/>
    </row>
    <row r="32" spans="1:8" x14ac:dyDescent="0.25">
      <c r="A32" s="359"/>
      <c r="B32" s="248" t="str">
        <f>MACRO!B196</f>
        <v>Free Individual Traveller</v>
      </c>
      <c r="C32" s="249">
        <f>SUM(MACRO!H196)</f>
        <v>0</v>
      </c>
      <c r="D32" s="249">
        <f>SUM(MACRO!I196)</f>
        <v>0</v>
      </c>
      <c r="E32" s="249">
        <f>SUM(MACRO!J196)</f>
        <v>0</v>
      </c>
      <c r="F32" s="249">
        <f>SUM(MACRO!K196)+ IF(MACRO!C6=2024,1036420247.36,0)</f>
        <v>0</v>
      </c>
      <c r="G32" s="250">
        <f>SUM(MACRO!L196)</f>
        <v>0</v>
      </c>
      <c r="H32" s="243"/>
    </row>
    <row r="33" spans="1:8" x14ac:dyDescent="0.25">
      <c r="A33" s="243"/>
      <c r="B33" s="248" t="str">
        <f>MACRO!B197</f>
        <v>Website</v>
      </c>
      <c r="C33" s="249">
        <f>SUM(MACRO!H197)</f>
        <v>0</v>
      </c>
      <c r="D33" s="249">
        <f>SUM(MACRO!I197)</f>
        <v>0</v>
      </c>
      <c r="E33" s="249">
        <f>SUM(MACRO!J197)</f>
        <v>0</v>
      </c>
      <c r="F33" s="249">
        <f>SUM(MACRO!K197)+ IF(MACRO!C6=2024,51093266.88,0)</f>
        <v>0</v>
      </c>
      <c r="G33" s="250">
        <f>SUM(MACRO!L197)</f>
        <v>0</v>
      </c>
      <c r="H33" s="243"/>
    </row>
    <row r="34" spans="1:8" x14ac:dyDescent="0.25">
      <c r="A34" s="243"/>
      <c r="B34" s="248" t="str">
        <f>MACRO!B198</f>
        <v>Offline Travel Agent</v>
      </c>
      <c r="C34" s="249">
        <f>SUM(MACRO!H198)</f>
        <v>0</v>
      </c>
      <c r="D34" s="249">
        <f>SUM(MACRO!I198)</f>
        <v>0</v>
      </c>
      <c r="E34" s="249">
        <f>SUM(MACRO!J198)</f>
        <v>0</v>
      </c>
      <c r="F34" s="249">
        <f>SUM(MACRO!K198)+ IF(MACRO!C6=2024,484497354.23,0)</f>
        <v>0</v>
      </c>
      <c r="G34" s="250">
        <f>SUM(MACRO!L198)</f>
        <v>0</v>
      </c>
      <c r="H34" s="243"/>
    </row>
    <row r="35" spans="1:8" x14ac:dyDescent="0.25">
      <c r="A35" s="243"/>
      <c r="B35" s="248" t="str">
        <f>MACRO!B199</f>
        <v>Online Travel Agent</v>
      </c>
      <c r="C35" s="249">
        <f>SUM(MACRO!H199)</f>
        <v>0</v>
      </c>
      <c r="D35" s="249">
        <f>SUM(MACRO!I199)</f>
        <v>0</v>
      </c>
      <c r="E35" s="249">
        <f>SUM(MACRO!J199)</f>
        <v>0</v>
      </c>
      <c r="F35" s="249">
        <f>SUM(MACRO!K199)+ IF(MACRO!C6=2024,2021898107.87,0)</f>
        <v>0</v>
      </c>
      <c r="G35" s="250">
        <f>SUM(MACRO!L199)</f>
        <v>0</v>
      </c>
      <c r="H35" s="243"/>
    </row>
    <row r="36" spans="1:8" x14ac:dyDescent="0.25">
      <c r="A36" s="243"/>
      <c r="B36" s="248" t="str">
        <f>MACRO!B200</f>
        <v>Wholesale</v>
      </c>
      <c r="C36" s="249">
        <f>SUM(MACRO!H200)</f>
        <v>0</v>
      </c>
      <c r="D36" s="249">
        <f>SUM(MACRO!I200)</f>
        <v>0</v>
      </c>
      <c r="E36" s="249">
        <f>SUM(MACRO!J200)</f>
        <v>0</v>
      </c>
      <c r="F36" s="249">
        <f>SUM(MACRO!K200)+ IF(MACRO!C6=2024,190030544.63,0)</f>
        <v>0</v>
      </c>
      <c r="G36" s="250">
        <f>SUM(MACRO!L200)</f>
        <v>0</v>
      </c>
      <c r="H36" s="243"/>
    </row>
    <row r="37" spans="1:8" x14ac:dyDescent="0.25">
      <c r="A37" s="243"/>
      <c r="B37" s="248" t="str">
        <f>MACRO!B201</f>
        <v>Wholesale Dynamic</v>
      </c>
      <c r="C37" s="249">
        <f>SUM(MACRO!H201)</f>
        <v>0</v>
      </c>
      <c r="D37" s="249">
        <f>SUM(MACRO!I201)</f>
        <v>0</v>
      </c>
      <c r="E37" s="249">
        <f>SUM(MACRO!J201)</f>
        <v>0</v>
      </c>
      <c r="F37" s="249">
        <f>SUM(MACRO!K201)</f>
        <v>0</v>
      </c>
      <c r="G37" s="250">
        <f>SUM(MACRO!L201)</f>
        <v>0</v>
      </c>
      <c r="H37" s="243"/>
    </row>
    <row r="38" spans="1:8" x14ac:dyDescent="0.25">
      <c r="A38" s="359"/>
      <c r="B38" s="248" t="str">
        <f>MACRO!B202</f>
        <v>Gift Certificate</v>
      </c>
      <c r="C38" s="249">
        <f>SUM(MACRO!H202)</f>
        <v>0</v>
      </c>
      <c r="D38" s="249">
        <f>SUM(MACRO!I202)</f>
        <v>0</v>
      </c>
      <c r="E38" s="249">
        <f>SUM(MACRO!J202)</f>
        <v>0</v>
      </c>
      <c r="F38" s="249">
        <f>SUM(MACRO!K202)</f>
        <v>0</v>
      </c>
      <c r="G38" s="250">
        <f>SUM(MACRO!L202)</f>
        <v>0</v>
      </c>
      <c r="H38" s="243"/>
    </row>
    <row r="39" spans="1:8" x14ac:dyDescent="0.25">
      <c r="A39" s="243"/>
      <c r="B39" s="248" t="str">
        <f>MACRO!B203</f>
        <v>Corporate</v>
      </c>
      <c r="C39" s="249">
        <f>SUM(MACRO!H203)</f>
        <v>0</v>
      </c>
      <c r="D39" s="249">
        <f>SUM(MACRO!I203)</f>
        <v>0</v>
      </c>
      <c r="E39" s="249">
        <f>SUM(MACRO!J203)</f>
        <v>0</v>
      </c>
      <c r="F39" s="249">
        <f>SUM(MACRO!K203)+ IF(MACRO!C6=2024,228922195.86,0)</f>
        <v>0</v>
      </c>
      <c r="G39" s="250">
        <f>SUM(MACRO!L203)</f>
        <v>0</v>
      </c>
      <c r="H39" s="243"/>
    </row>
    <row r="40" spans="1:8" x14ac:dyDescent="0.25">
      <c r="A40" s="243"/>
      <c r="B40" s="248" t="str">
        <f>MACRO!B204</f>
        <v>Government</v>
      </c>
      <c r="C40" s="249">
        <f>SUM(MACRO!H204)</f>
        <v>0</v>
      </c>
      <c r="D40" s="249">
        <f>SUM(MACRO!I204)</f>
        <v>0</v>
      </c>
      <c r="E40" s="249">
        <f>SUM(MACRO!J204)</f>
        <v>0</v>
      </c>
      <c r="F40" s="249">
        <f>SUM(MACRO!K204)+ IF(MACRO!C6=2024,147991735.23,0)</f>
        <v>0</v>
      </c>
      <c r="G40" s="250">
        <f>SUM(MACRO!L204)</f>
        <v>0</v>
      </c>
      <c r="H40" s="243"/>
    </row>
    <row r="41" spans="1:8" x14ac:dyDescent="0.25">
      <c r="A41" s="243"/>
      <c r="B41" s="248" t="str">
        <f>MACRO!B205</f>
        <v>Social Institution,Associa,Com,Society</v>
      </c>
      <c r="C41" s="249">
        <f>SUM(MACRO!H205)</f>
        <v>0</v>
      </c>
      <c r="D41" s="249">
        <f>SUM(MACRO!I205)</f>
        <v>0</v>
      </c>
      <c r="E41" s="249">
        <f>SUM(MACRO!J205)</f>
        <v>0</v>
      </c>
      <c r="F41" s="249">
        <f>SUM(MACRO!K205)+ IF(MACRO!C6=2024,234772725.57,0)</f>
        <v>0</v>
      </c>
      <c r="G41" s="250">
        <f>SUM(MACRO!L205)</f>
        <v>0</v>
      </c>
      <c r="H41" s="243"/>
    </row>
    <row r="42" spans="1:8" x14ac:dyDescent="0.25">
      <c r="A42" s="243"/>
      <c r="B42" s="248" t="str">
        <f>MACRO!B206</f>
        <v>Owner</v>
      </c>
      <c r="C42" s="249">
        <f>SUM(MACRO!H206)</f>
        <v>0</v>
      </c>
      <c r="D42" s="249">
        <f>SUM(MACRO!I206)</f>
        <v>0</v>
      </c>
      <c r="E42" s="249">
        <f>SUM(MACRO!J206)</f>
        <v>0</v>
      </c>
      <c r="F42" s="249">
        <f>SUM(MACRO!K206)+ IF(MACRO!C6=2024,462809.92,0)</f>
        <v>0</v>
      </c>
      <c r="G42" s="250">
        <f>SUM(MACRO!L206)</f>
        <v>0</v>
      </c>
      <c r="H42" s="243"/>
    </row>
    <row r="43" spans="1:8" x14ac:dyDescent="0.25">
      <c r="A43" s="243"/>
      <c r="B43" s="248" t="str">
        <f>MACRO!B207</f>
        <v>Group Corporate</v>
      </c>
      <c r="C43" s="249">
        <f>SUM(MACRO!H207)</f>
        <v>0</v>
      </c>
      <c r="D43" s="249">
        <f>SUM(MACRO!I207)</f>
        <v>0</v>
      </c>
      <c r="E43" s="249">
        <f>SUM(MACRO!J207)</f>
        <v>0</v>
      </c>
      <c r="F43" s="249">
        <f>SUM(MACRO!K207)+ IF(MACRO!C6=2024,165123965.75,0)</f>
        <v>0</v>
      </c>
      <c r="G43" s="250">
        <f>SUM(MACRO!L207)</f>
        <v>0</v>
      </c>
      <c r="H43" s="243"/>
    </row>
    <row r="44" spans="1:8" x14ac:dyDescent="0.25">
      <c r="A44" s="243"/>
      <c r="B44" s="248" t="str">
        <f>MACRO!B208</f>
        <v>Group Government</v>
      </c>
      <c r="C44" s="249">
        <f>SUM(MACRO!H208)</f>
        <v>0</v>
      </c>
      <c r="D44" s="249">
        <f>SUM(MACRO!I208)</f>
        <v>0</v>
      </c>
      <c r="E44" s="249">
        <f>SUM(MACRO!J208)</f>
        <v>0</v>
      </c>
      <c r="F44" s="249">
        <f>SUM(MACRO!K208)+ IF(MACRO!C6=2024,14768595.04,0)</f>
        <v>0</v>
      </c>
      <c r="G44" s="250">
        <f>SUM(MACRO!L208)</f>
        <v>0</v>
      </c>
      <c r="H44" s="243"/>
    </row>
    <row r="45" spans="1:8" x14ac:dyDescent="0.25">
      <c r="A45" s="243"/>
      <c r="B45" s="248" t="str">
        <f>MACRO!B209</f>
        <v>Group Others</v>
      </c>
      <c r="C45" s="249">
        <f>SUM(MACRO!H209)</f>
        <v>0</v>
      </c>
      <c r="D45" s="249">
        <f>SUM(MACRO!I209)</f>
        <v>0</v>
      </c>
      <c r="E45" s="249">
        <f>SUM(MACRO!J209)</f>
        <v>0</v>
      </c>
      <c r="F45" s="249">
        <f>SUM(MACRO!K209)+ IF(MACRO!C6=2024,180694214.51,0)</f>
        <v>0</v>
      </c>
      <c r="G45" s="250">
        <f>SUM(MACRO!L209)</f>
        <v>0</v>
      </c>
      <c r="H45" s="243"/>
    </row>
    <row r="46" spans="1:8" x14ac:dyDescent="0.25">
      <c r="A46" s="243"/>
      <c r="B46" s="248" t="str">
        <f>MACRO!B210</f>
        <v xml:space="preserve">Group Wholesale </v>
      </c>
      <c r="C46" s="249">
        <f>SUM(MACRO!H210)</f>
        <v>0</v>
      </c>
      <c r="D46" s="249">
        <f>SUM(MACRO!I210)</f>
        <v>0</v>
      </c>
      <c r="E46" s="249">
        <f>SUM(MACRO!J210)</f>
        <v>0</v>
      </c>
      <c r="F46" s="249">
        <f>SUM(MACRO!K210)+ IF(MACRO!C6=2024,1574830579.87,0)</f>
        <v>0</v>
      </c>
      <c r="G46" s="250">
        <f>SUM(MACRO!L210)</f>
        <v>0</v>
      </c>
      <c r="H46" s="243"/>
    </row>
    <row r="47" spans="1:8" x14ac:dyDescent="0.25">
      <c r="A47" s="243"/>
      <c r="B47" s="248" t="str">
        <f>MACRO!B212</f>
        <v>Compliment</v>
      </c>
      <c r="C47" s="249">
        <f>SUM(MACRO!H212)</f>
        <v>0</v>
      </c>
      <c r="D47" s="249">
        <f>SUM(MACRO!I212)</f>
        <v>0</v>
      </c>
      <c r="E47" s="249">
        <f>SUM(MACRO!J212)</f>
        <v>0</v>
      </c>
      <c r="F47" s="249">
        <f>SUM(MACRO!K212)</f>
        <v>0</v>
      </c>
      <c r="G47" s="250">
        <f>SUM(MACRO!L212)</f>
        <v>0</v>
      </c>
      <c r="H47" s="243"/>
    </row>
    <row r="48" spans="1:8" x14ac:dyDescent="0.25">
      <c r="A48" s="243"/>
      <c r="B48" s="248" t="str">
        <f>MACRO!B213</f>
        <v>House Use</v>
      </c>
      <c r="C48" s="249">
        <f>SUM(MACRO!H213)</f>
        <v>0</v>
      </c>
      <c r="D48" s="249">
        <f>SUM(MACRO!I213)</f>
        <v>0</v>
      </c>
      <c r="E48" s="249">
        <f>SUM(MACRO!J213)</f>
        <v>0</v>
      </c>
      <c r="F48" s="249">
        <f>SUM(MACRO!K213)</f>
        <v>0</v>
      </c>
      <c r="G48" s="250">
        <f>SUM(MACRO!L213)</f>
        <v>0</v>
      </c>
      <c r="H48" s="243"/>
    </row>
    <row r="49" spans="1:8" x14ac:dyDescent="0.25">
      <c r="A49" s="243"/>
      <c r="B49" s="251" t="str">
        <f>MACRO!B214</f>
        <v>House Use 2</v>
      </c>
      <c r="C49" s="252">
        <f>SUM(MACRO!H214)</f>
        <v>0</v>
      </c>
      <c r="D49" s="252">
        <f>SUM(MACRO!I214)</f>
        <v>0</v>
      </c>
      <c r="E49" s="252">
        <f>SUM(MACRO!J214)</f>
        <v>0</v>
      </c>
      <c r="F49" s="252">
        <f>SUM(MACRO!K214)</f>
        <v>0</v>
      </c>
      <c r="G49" s="253">
        <f>SUM(MACRO!L214)</f>
        <v>0</v>
      </c>
      <c r="H49" s="243"/>
    </row>
    <row r="50" spans="1:8" ht="15.75" thickBot="1" x14ac:dyDescent="0.3">
      <c r="A50" s="243"/>
      <c r="B50" s="264" t="s">
        <v>150</v>
      </c>
      <c r="C50" s="265">
        <f>SUM(C31:C49)</f>
        <v>0</v>
      </c>
      <c r="D50" s="265">
        <f>SUM(D31:D49)</f>
        <v>0</v>
      </c>
      <c r="E50" s="265">
        <f>SUM(E31:E49)</f>
        <v>0</v>
      </c>
      <c r="F50" s="265">
        <f t="shared" ref="F50:G50" si="1">SUM(F31:F49)</f>
        <v>0</v>
      </c>
      <c r="G50" s="266">
        <f t="shared" si="1"/>
        <v>0</v>
      </c>
      <c r="H50" s="243"/>
    </row>
    <row r="51" spans="1:8" x14ac:dyDescent="0.25">
      <c r="A51" s="243"/>
      <c r="B51" s="243"/>
      <c r="C51" s="243"/>
      <c r="D51" s="243"/>
      <c r="E51" s="243"/>
      <c r="F51" s="243"/>
      <c r="G51" s="243"/>
      <c r="H51" s="243"/>
    </row>
    <row r="94" spans="1:1" x14ac:dyDescent="0.25">
      <c r="A94" s="73"/>
    </row>
    <row r="95" spans="1:1" x14ac:dyDescent="0.25">
      <c r="A95" s="72"/>
    </row>
    <row r="96" spans="1:1" x14ac:dyDescent="0.25">
      <c r="A96" s="72"/>
    </row>
    <row r="97" spans="1:1" x14ac:dyDescent="0.25">
      <c r="A97" s="72"/>
    </row>
    <row r="98" spans="1:1" x14ac:dyDescent="0.25">
      <c r="A98" s="72"/>
    </row>
    <row r="99" spans="1:1" x14ac:dyDescent="0.25">
      <c r="A99" s="72"/>
    </row>
    <row r="100" spans="1:1" x14ac:dyDescent="0.25">
      <c r="A100" s="74"/>
    </row>
  </sheetData>
  <sheetProtection formatCells="0" formatColumns="0" formatRows="0" insertColumns="0" insertRows="0" insertHyperlinks="0" deleteColumns="0" deleteRows="0" sort="0" autoFilter="0" pivotTables="0"/>
  <mergeCells count="5">
    <mergeCell ref="B6:B7"/>
    <mergeCell ref="C6:G6"/>
    <mergeCell ref="B29:B30"/>
    <mergeCell ref="C29:G29"/>
    <mergeCell ref="C2:G2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showGridLines="0" view="pageBreakPreview" zoomScaleNormal="100" zoomScaleSheetLayoutView="100" workbookViewId="0"/>
  </sheetViews>
  <sheetFormatPr defaultRowHeight="15" x14ac:dyDescent="0.2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53" hidden="1" customWidth="1"/>
  </cols>
  <sheetData>
    <row r="1" spans="2:9" ht="13.5" customHeight="1" x14ac:dyDescent="0.25">
      <c r="B1" s="254"/>
      <c r="C1" s="441" t="s">
        <v>411</v>
      </c>
      <c r="D1" s="441"/>
      <c r="E1" s="441"/>
      <c r="F1" s="441"/>
    </row>
    <row r="2" spans="2:9" ht="14.25" customHeight="1" x14ac:dyDescent="0.25">
      <c r="B2" s="254"/>
      <c r="C2" s="441"/>
      <c r="D2" s="441"/>
      <c r="E2" s="441"/>
      <c r="F2" s="441"/>
    </row>
    <row r="3" spans="2:9" ht="14.25" customHeight="1" x14ac:dyDescent="0.25">
      <c r="B3" s="255"/>
      <c r="C3" s="441"/>
      <c r="D3" s="441"/>
      <c r="E3" s="441"/>
      <c r="F3" s="441"/>
    </row>
    <row r="4" spans="2:9" x14ac:dyDescent="0.25">
      <c r="B4" s="256"/>
      <c r="C4" s="256"/>
      <c r="D4" s="257"/>
      <c r="E4" s="428" t="str">
        <f>DSR!J5</f>
        <v>Report Date</v>
      </c>
      <c r="F4" s="428"/>
    </row>
    <row r="5" spans="2:9" ht="15.75" thickBot="1" x14ac:dyDescent="0.3">
      <c r="B5" s="258"/>
      <c r="C5" s="259"/>
      <c r="D5" s="259"/>
      <c r="E5" s="444" t="str">
        <f>DSR!J6</f>
        <v>Print Date</v>
      </c>
      <c r="F5" s="444"/>
    </row>
    <row r="6" spans="2:9" x14ac:dyDescent="0.25">
      <c r="B6" s="445" t="s">
        <v>12</v>
      </c>
      <c r="C6" s="442" t="s">
        <v>412</v>
      </c>
      <c r="D6" s="442"/>
      <c r="E6" s="442"/>
      <c r="F6" s="443"/>
    </row>
    <row r="7" spans="2:9" ht="15.75" thickBot="1" x14ac:dyDescent="0.3">
      <c r="B7" s="446"/>
      <c r="C7" s="274" t="s">
        <v>5</v>
      </c>
      <c r="D7" s="274" t="s">
        <v>6</v>
      </c>
      <c r="E7" s="274" t="s">
        <v>413</v>
      </c>
      <c r="F7" s="275" t="s">
        <v>8</v>
      </c>
      <c r="H7" s="354" t="s">
        <v>449</v>
      </c>
      <c r="I7" s="352"/>
    </row>
    <row r="8" spans="2:9" x14ac:dyDescent="0.25">
      <c r="B8" s="279" t="s">
        <v>414</v>
      </c>
      <c r="C8" s="280"/>
      <c r="D8" s="280"/>
      <c r="E8" s="280"/>
      <c r="F8" s="281"/>
      <c r="H8" s="355"/>
    </row>
    <row r="9" spans="2:9" x14ac:dyDescent="0.25">
      <c r="B9" s="282" t="s">
        <v>66</v>
      </c>
      <c r="C9" s="283">
        <f>SUM(MACRO!C224)</f>
        <v>0</v>
      </c>
      <c r="D9" s="283">
        <f>SUM(MACRO!D224)</f>
        <v>0</v>
      </c>
      <c r="E9" s="283">
        <f>SUM(MACRO!E224)</f>
        <v>0</v>
      </c>
      <c r="F9" s="284">
        <f>SUM(MACRO!F224)+IF(MACRO!C6=2024,2505,0)</f>
        <v>0</v>
      </c>
    </row>
    <row r="10" spans="2:9" x14ac:dyDescent="0.25">
      <c r="B10" s="282" t="s">
        <v>67</v>
      </c>
      <c r="C10" s="283">
        <f>SUM(MACRO!C225)</f>
        <v>0</v>
      </c>
      <c r="D10" s="283">
        <f>SUM(MACRO!D225)</f>
        <v>0</v>
      </c>
      <c r="E10" s="283">
        <f>SUM(MACRO!E225)</f>
        <v>0</v>
      </c>
      <c r="F10" s="284">
        <f>SUM(MACRO!F225)+IF(MACRO!C6=2024,658,0)</f>
        <v>0</v>
      </c>
    </row>
    <row r="11" spans="2:9" hidden="1" x14ac:dyDescent="0.25">
      <c r="B11" s="282" t="s">
        <v>402</v>
      </c>
      <c r="C11" s="283">
        <f>SUM(MACRO!C226)</f>
        <v>0</v>
      </c>
      <c r="D11" s="283">
        <f>SUM(MACRO!D226)</f>
        <v>0</v>
      </c>
      <c r="E11" s="283">
        <f>SUM(MACRO!E226)</f>
        <v>0</v>
      </c>
      <c r="F11" s="284">
        <f>SUM(MACRO!F226)</f>
        <v>0</v>
      </c>
    </row>
    <row r="12" spans="2:9" x14ac:dyDescent="0.25">
      <c r="B12" s="282" t="s">
        <v>69</v>
      </c>
      <c r="C12" s="283">
        <f>SUM(MACRO!C227)</f>
        <v>0</v>
      </c>
      <c r="D12" s="283">
        <f>SUM(MACRO!D227)</f>
        <v>0</v>
      </c>
      <c r="E12" s="283">
        <f>SUM(MACRO!E227)</f>
        <v>0</v>
      </c>
      <c r="F12" s="284">
        <f>SUM(MACRO!F227)</f>
        <v>0</v>
      </c>
      <c r="H12" s="355"/>
    </row>
    <row r="13" spans="2:9" x14ac:dyDescent="0.25">
      <c r="B13" s="285" t="s">
        <v>68</v>
      </c>
      <c r="C13" s="283">
        <f>SUM(MACRO!C228)</f>
        <v>0</v>
      </c>
      <c r="D13" s="283">
        <f>SUM(MACRO!D228)</f>
        <v>0</v>
      </c>
      <c r="E13" s="283">
        <f>SUM(MACRO!E228)</f>
        <v>0</v>
      </c>
      <c r="F13" s="284">
        <f>SUM(MACRO!F228)+IF(MACRO!C6=2024,2303,0)</f>
        <v>0</v>
      </c>
    </row>
    <row r="14" spans="2:9" x14ac:dyDescent="0.25">
      <c r="B14" s="269" t="s">
        <v>417</v>
      </c>
      <c r="C14" s="270">
        <f>SUM(C9:C13)</f>
        <v>0</v>
      </c>
      <c r="D14" s="270">
        <f>SUM(D9:D13)</f>
        <v>0</v>
      </c>
      <c r="E14" s="270">
        <f>SUM(E9:E13)</f>
        <v>0</v>
      </c>
      <c r="F14" s="271">
        <f>SUM(F9:F13)</f>
        <v>0</v>
      </c>
    </row>
    <row r="15" spans="2:9" x14ac:dyDescent="0.25">
      <c r="B15" s="276" t="s">
        <v>415</v>
      </c>
      <c r="C15" s="277"/>
      <c r="D15" s="277"/>
      <c r="E15" s="277"/>
      <c r="F15" s="278"/>
    </row>
    <row r="16" spans="2:9" x14ac:dyDescent="0.25">
      <c r="B16" s="27" t="s">
        <v>66</v>
      </c>
      <c r="C16" s="267">
        <f>SUM(MACRO!C231)</f>
        <v>0</v>
      </c>
      <c r="D16" s="267">
        <f>SUM(MACRO!D231)</f>
        <v>0</v>
      </c>
      <c r="E16" s="267">
        <f>SUM(MACRO!E231)</f>
        <v>0</v>
      </c>
      <c r="F16" s="268">
        <f>SUM(MACRO!F231)+IF(MACRO!C6=2024,1075,0)</f>
        <v>0</v>
      </c>
      <c r="H16" s="355"/>
    </row>
    <row r="17" spans="2:8" x14ac:dyDescent="0.25">
      <c r="B17" s="20" t="s">
        <v>67</v>
      </c>
      <c r="C17" s="267">
        <f>SUM(MACRO!C232)</f>
        <v>0</v>
      </c>
      <c r="D17" s="267">
        <f>SUM(MACRO!D232)</f>
        <v>0</v>
      </c>
      <c r="E17" s="267">
        <f>SUM(MACRO!E232)</f>
        <v>0</v>
      </c>
      <c r="F17" s="268">
        <f>SUM(MACRO!F232)+IF(MACRO!C6=2024,317,0)</f>
        <v>0</v>
      </c>
    </row>
    <row r="18" spans="2:8" hidden="1" x14ac:dyDescent="0.25">
      <c r="B18" s="20" t="s">
        <v>402</v>
      </c>
      <c r="C18" s="267">
        <f>SUM(MACRO!C233)</f>
        <v>0</v>
      </c>
      <c r="D18" s="267">
        <f>SUM(MACRO!D233)</f>
        <v>0</v>
      </c>
      <c r="E18" s="267">
        <f>SUM(MACRO!E233)</f>
        <v>0</v>
      </c>
      <c r="F18" s="268">
        <f>SUM(MACRO!F233)</f>
        <v>0</v>
      </c>
    </row>
    <row r="19" spans="2:8" x14ac:dyDescent="0.25">
      <c r="B19" s="20" t="s">
        <v>69</v>
      </c>
      <c r="C19" s="267">
        <f>SUM(MACRO!C234)</f>
        <v>0</v>
      </c>
      <c r="D19" s="267">
        <f>SUM(MACRO!D234)</f>
        <v>0</v>
      </c>
      <c r="E19" s="267">
        <f>SUM(MACRO!E234)</f>
        <v>0</v>
      </c>
      <c r="F19" s="268">
        <f>SUM(MACRO!F234)</f>
        <v>0</v>
      </c>
    </row>
    <row r="20" spans="2:8" x14ac:dyDescent="0.25">
      <c r="B20" s="20" t="s">
        <v>68</v>
      </c>
      <c r="C20" s="267">
        <f>SUM(MACRO!C235)</f>
        <v>0</v>
      </c>
      <c r="D20" s="267">
        <f>SUM(MACRO!D235)</f>
        <v>0</v>
      </c>
      <c r="E20" s="267">
        <f>SUM(MACRO!E235)</f>
        <v>0</v>
      </c>
      <c r="F20" s="268">
        <f>SUM(MACRO!F235)</f>
        <v>0</v>
      </c>
    </row>
    <row r="21" spans="2:8" x14ac:dyDescent="0.25">
      <c r="B21" s="269" t="s">
        <v>417</v>
      </c>
      <c r="C21" s="270">
        <f>SUM(C16:C20)</f>
        <v>0</v>
      </c>
      <c r="D21" s="270">
        <f>SUM(D16:D20)</f>
        <v>0</v>
      </c>
      <c r="E21" s="270">
        <f>SUM(E16:E20)</f>
        <v>0</v>
      </c>
      <c r="F21" s="271">
        <f>SUM(F16:F20)</f>
        <v>0</v>
      </c>
    </row>
    <row r="22" spans="2:8" x14ac:dyDescent="0.25">
      <c r="B22" s="276" t="s">
        <v>430</v>
      </c>
      <c r="C22" s="277"/>
      <c r="D22" s="277"/>
      <c r="E22" s="277"/>
      <c r="F22" s="278"/>
    </row>
    <row r="23" spans="2:8" x14ac:dyDescent="0.25">
      <c r="B23" s="27" t="s">
        <v>66</v>
      </c>
      <c r="C23" s="267">
        <f>SUM(MACRO!C238)</f>
        <v>0</v>
      </c>
      <c r="D23" s="267">
        <f>SUM(MACRO!D238)</f>
        <v>0</v>
      </c>
      <c r="E23" s="267">
        <f>SUM(MACRO!E238)</f>
        <v>0</v>
      </c>
      <c r="F23" s="268">
        <f>SUM(MACRO!F238)+IF(MACRO!C6=2024,2967,0)</f>
        <v>0</v>
      </c>
    </row>
    <row r="24" spans="2:8" x14ac:dyDescent="0.25">
      <c r="B24" s="20" t="s">
        <v>67</v>
      </c>
      <c r="C24" s="267">
        <f>SUM(MACRO!C239)</f>
        <v>0</v>
      </c>
      <c r="D24" s="267">
        <f>SUM(MACRO!D239)</f>
        <v>0</v>
      </c>
      <c r="E24" s="267">
        <f>SUM(MACRO!E239)</f>
        <v>0</v>
      </c>
      <c r="F24" s="268">
        <f>SUM(MACRO!F239)+IF(MACRO!C6=2024,695,0)</f>
        <v>0</v>
      </c>
    </row>
    <row r="25" spans="2:8" hidden="1" x14ac:dyDescent="0.25">
      <c r="B25" s="20" t="s">
        <v>402</v>
      </c>
      <c r="C25" s="267">
        <f>SUM(MACRO!C240)</f>
        <v>0</v>
      </c>
      <c r="D25" s="267">
        <f>SUM(MACRO!D240)</f>
        <v>0</v>
      </c>
      <c r="E25" s="267">
        <f>SUM(MACRO!E240)</f>
        <v>0</v>
      </c>
      <c r="F25" s="268">
        <f>SUM(MACRO!F240)</f>
        <v>0</v>
      </c>
    </row>
    <row r="26" spans="2:8" x14ac:dyDescent="0.25">
      <c r="B26" s="20" t="s">
        <v>69</v>
      </c>
      <c r="C26" s="267">
        <f>SUM(MACRO!C241)</f>
        <v>0</v>
      </c>
      <c r="D26" s="267">
        <f>SUM(MACRO!D241)</f>
        <v>0</v>
      </c>
      <c r="E26" s="267">
        <f>SUM(MACRO!E241)</f>
        <v>0</v>
      </c>
      <c r="F26" s="268">
        <f>SUM(MACRO!F241)</f>
        <v>0</v>
      </c>
    </row>
    <row r="27" spans="2:8" ht="15.75" thickBot="1" x14ac:dyDescent="0.3">
      <c r="B27" s="20" t="s">
        <v>68</v>
      </c>
      <c r="C27" s="267">
        <f>SUM(MACRO!C242)</f>
        <v>0</v>
      </c>
      <c r="D27" s="267">
        <f>SUM(MACRO!D242)</f>
        <v>0</v>
      </c>
      <c r="E27" s="267">
        <f>SUM(MACRO!E242)</f>
        <v>0</v>
      </c>
      <c r="F27" s="268">
        <f>SUM(MACRO!F242)+IF(MACRO!C6=2024,2329,0)</f>
        <v>0</v>
      </c>
      <c r="H27" s="353">
        <v>7170</v>
      </c>
    </row>
    <row r="28" spans="2:8" ht="15.75" thickBot="1" x14ac:dyDescent="0.3">
      <c r="B28" s="304" t="s">
        <v>417</v>
      </c>
      <c r="C28" s="272">
        <f>SUM(C23:C27)</f>
        <v>0</v>
      </c>
      <c r="D28" s="272">
        <f>SUM(D23:D27)</f>
        <v>0</v>
      </c>
      <c r="E28" s="272">
        <f>SUM(E23:E27)</f>
        <v>0</v>
      </c>
      <c r="F28" s="273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view="pageBreakPreview" zoomScale="90" zoomScaleNormal="100" zoomScaleSheetLayoutView="90" workbookViewId="0"/>
  </sheetViews>
  <sheetFormatPr defaultRowHeight="15" x14ac:dyDescent="0.25"/>
  <cols>
    <col min="1" max="1" width="4" customWidth="1"/>
    <col min="2" max="2" width="24.42578125" customWidth="1"/>
    <col min="3" max="6" width="19.42578125" customWidth="1"/>
    <col min="7" max="7" width="4.42578125" customWidth="1"/>
  </cols>
  <sheetData>
    <row r="1" spans="2:6" ht="15" customHeight="1" x14ac:dyDescent="0.25">
      <c r="C1" s="429" t="s">
        <v>428</v>
      </c>
      <c r="D1" s="429"/>
      <c r="E1" s="429"/>
      <c r="F1" s="429"/>
    </row>
    <row r="2" spans="2:6" ht="15" customHeight="1" x14ac:dyDescent="0.25">
      <c r="C2" s="429"/>
      <c r="D2" s="429"/>
      <c r="E2" s="429"/>
      <c r="F2" s="429"/>
    </row>
    <row r="3" spans="2:6" ht="15" customHeight="1" x14ac:dyDescent="0.25">
      <c r="C3" s="242"/>
      <c r="D3" s="242"/>
      <c r="E3" s="242"/>
      <c r="F3" s="242"/>
    </row>
    <row r="4" spans="2:6" ht="15" customHeight="1" x14ac:dyDescent="0.25">
      <c r="C4" s="305"/>
      <c r="D4" s="305"/>
      <c r="E4" s="305"/>
      <c r="F4" s="377" t="str">
        <f>DSR!J5</f>
        <v>Report Date</v>
      </c>
    </row>
    <row r="5" spans="2:6" ht="15.75" thickBot="1" x14ac:dyDescent="0.3">
      <c r="F5" s="378" t="str">
        <f>DSR!J6</f>
        <v>Print Date</v>
      </c>
    </row>
    <row r="6" spans="2:6" ht="16.5" thickBot="1" x14ac:dyDescent="0.3">
      <c r="B6" s="315" t="s">
        <v>418</v>
      </c>
      <c r="C6" s="316" t="s">
        <v>419</v>
      </c>
      <c r="D6" s="447" t="s">
        <v>6</v>
      </c>
      <c r="E6" s="447"/>
      <c r="F6" s="448" t="s">
        <v>420</v>
      </c>
    </row>
    <row r="7" spans="2:6" ht="16.5" thickBot="1" x14ac:dyDescent="0.3">
      <c r="B7" s="317" t="s">
        <v>421</v>
      </c>
      <c r="C7" s="318" t="s">
        <v>422</v>
      </c>
      <c r="D7" s="328" t="s">
        <v>422</v>
      </c>
      <c r="E7" s="328" t="s">
        <v>423</v>
      </c>
      <c r="F7" s="449"/>
    </row>
    <row r="8" spans="2:6" ht="15.75" x14ac:dyDescent="0.25">
      <c r="B8" s="306"/>
      <c r="C8" s="307"/>
      <c r="D8" s="307"/>
      <c r="E8" s="307"/>
      <c r="F8" s="308"/>
    </row>
    <row r="9" spans="2:6" ht="15.75" x14ac:dyDescent="0.25">
      <c r="B9" s="309" t="s">
        <v>424</v>
      </c>
      <c r="C9" s="310">
        <f>SUM(MACRO!C158)</f>
        <v>0</v>
      </c>
      <c r="D9" s="310">
        <f>SUM(MACRO!D158)</f>
        <v>0</v>
      </c>
      <c r="E9" s="310">
        <f>SUM(MACRO!E158)</f>
        <v>0</v>
      </c>
      <c r="F9" s="311">
        <f>SUM(+D9-E9)</f>
        <v>0</v>
      </c>
    </row>
    <row r="10" spans="2:6" ht="15.75" x14ac:dyDescent="0.25">
      <c r="B10" s="309" t="s">
        <v>425</v>
      </c>
      <c r="C10" s="310">
        <f>SUM(MACRO!C165)</f>
        <v>0</v>
      </c>
      <c r="D10" s="310">
        <f>SUM(MACRO!D165)</f>
        <v>0</v>
      </c>
      <c r="E10" s="310">
        <f>SUM(MACRO!E165)</f>
        <v>0</v>
      </c>
      <c r="F10" s="311">
        <f t="shared" ref="F10:F14" si="0">SUM(+D10-E10)</f>
        <v>0</v>
      </c>
    </row>
    <row r="11" spans="2:6" ht="15.75" x14ac:dyDescent="0.25">
      <c r="B11" s="309" t="s">
        <v>426</v>
      </c>
      <c r="C11" s="312">
        <f>SUM(MACRO!C169)</f>
        <v>0</v>
      </c>
      <c r="D11" s="312">
        <f>SUM(MACRO!D169)</f>
        <v>0</v>
      </c>
      <c r="E11" s="312">
        <f>SUM(MACRO!E169)</f>
        <v>0</v>
      </c>
      <c r="F11" s="329">
        <f t="shared" si="0"/>
        <v>0</v>
      </c>
    </row>
    <row r="12" spans="2:6" ht="15.75" x14ac:dyDescent="0.25">
      <c r="B12" s="309" t="s">
        <v>429</v>
      </c>
      <c r="C12" s="310">
        <f>SUM(DSR!I20)</f>
        <v>0</v>
      </c>
      <c r="D12" s="310">
        <f>SUM(DSR!J20)</f>
        <v>0</v>
      </c>
      <c r="E12" s="310">
        <f>SUM(MACRO!E184)</f>
        <v>0</v>
      </c>
      <c r="F12" s="311">
        <f t="shared" si="0"/>
        <v>0</v>
      </c>
    </row>
    <row r="13" spans="2:6" ht="16.5" thickBot="1" x14ac:dyDescent="0.3">
      <c r="B13" s="321" t="s">
        <v>427</v>
      </c>
      <c r="C13" s="322">
        <f>SUM(DSR!C10)</f>
        <v>0</v>
      </c>
      <c r="D13" s="322">
        <f>SUM(DSR!D10)</f>
        <v>0</v>
      </c>
      <c r="E13" s="322">
        <f>SUM(DSR!E10)</f>
        <v>0</v>
      </c>
      <c r="F13" s="313">
        <f t="shared" si="0"/>
        <v>0</v>
      </c>
    </row>
    <row r="14" spans="2:6" ht="16.5" thickBot="1" x14ac:dyDescent="0.3">
      <c r="B14" s="323" t="s">
        <v>437</v>
      </c>
      <c r="C14" s="324">
        <f>SUM(DSR!C15)</f>
        <v>0</v>
      </c>
      <c r="D14" s="324">
        <f>SUM(DSR!D15)</f>
        <v>0</v>
      </c>
      <c r="E14" s="324">
        <f>SUM(DSR!E15)</f>
        <v>0</v>
      </c>
      <c r="F14" s="319">
        <f t="shared" si="0"/>
        <v>0</v>
      </c>
    </row>
    <row r="15" spans="2:6" ht="15.75" x14ac:dyDescent="0.25">
      <c r="B15" s="347"/>
      <c r="C15" s="348"/>
      <c r="D15" s="348"/>
      <c r="E15" s="348"/>
      <c r="F15" s="349"/>
    </row>
    <row r="16" spans="2:6" ht="15.75" x14ac:dyDescent="0.25">
      <c r="B16" s="330" t="s">
        <v>435</v>
      </c>
      <c r="C16" s="331">
        <f>SUM('FB COVER'!C28)</f>
        <v>0</v>
      </c>
      <c r="D16" s="331">
        <f>SUM('FB COVER'!D28)</f>
        <v>0</v>
      </c>
      <c r="E16" s="331">
        <f>SUM('FB COVER'!E28)</f>
        <v>0</v>
      </c>
      <c r="F16" s="332">
        <f>SUM('FB COVER'!F28)</f>
        <v>0</v>
      </c>
    </row>
    <row r="17" spans="2:6" ht="15.75" x14ac:dyDescent="0.25">
      <c r="B17" s="333" t="s">
        <v>434</v>
      </c>
      <c r="C17" s="334">
        <f>IFERROR(C21/C16,0)</f>
        <v>0</v>
      </c>
      <c r="D17" s="334">
        <f t="shared" ref="D17:F17" si="1">IFERROR(D21/D16,0)</f>
        <v>0</v>
      </c>
      <c r="E17" s="334">
        <f t="shared" si="1"/>
        <v>0</v>
      </c>
      <c r="F17" s="335">
        <f t="shared" si="1"/>
        <v>0</v>
      </c>
    </row>
    <row r="18" spans="2:6" ht="15.75" x14ac:dyDescent="0.25">
      <c r="B18" s="336" t="s">
        <v>431</v>
      </c>
      <c r="C18" s="337">
        <f>SUM(DSR!C26)</f>
        <v>0</v>
      </c>
      <c r="D18" s="337">
        <f>SUM(DSR!D26)</f>
        <v>0</v>
      </c>
      <c r="E18" s="337">
        <f>SUM(DSR!E26)</f>
        <v>0</v>
      </c>
      <c r="F18" s="311">
        <f t="shared" ref="F18:F29" si="2">SUM(+D18-E18)</f>
        <v>0</v>
      </c>
    </row>
    <row r="19" spans="2:6" ht="15.75" x14ac:dyDescent="0.25">
      <c r="B19" s="336" t="s">
        <v>432</v>
      </c>
      <c r="C19" s="337">
        <f>SUM(DSR!C34)</f>
        <v>0</v>
      </c>
      <c r="D19" s="337">
        <f>SUM(DSR!D34)</f>
        <v>0</v>
      </c>
      <c r="E19" s="337">
        <f>SUM(DSR!E34)</f>
        <v>0</v>
      </c>
      <c r="F19" s="311">
        <f t="shared" si="2"/>
        <v>0</v>
      </c>
    </row>
    <row r="20" spans="2:6" ht="16.5" thickBot="1" x14ac:dyDescent="0.3">
      <c r="B20" s="338" t="s">
        <v>433</v>
      </c>
      <c r="C20" s="339">
        <f>SUM(DSR!C42)</f>
        <v>0</v>
      </c>
      <c r="D20" s="339">
        <f>SUM(DSR!D42)</f>
        <v>0</v>
      </c>
      <c r="E20" s="339">
        <f>SUM(DSR!E42)</f>
        <v>0</v>
      </c>
      <c r="F20" s="313">
        <f t="shared" si="2"/>
        <v>0</v>
      </c>
    </row>
    <row r="21" spans="2:6" ht="16.5" thickBot="1" x14ac:dyDescent="0.3">
      <c r="B21" s="340" t="s">
        <v>436</v>
      </c>
      <c r="C21" s="341">
        <f>SUM(DSR!C43)</f>
        <v>0</v>
      </c>
      <c r="D21" s="341">
        <f>SUM(DSR!D43)</f>
        <v>0</v>
      </c>
      <c r="E21" s="341">
        <f>SUM(DSR!E43)</f>
        <v>0</v>
      </c>
      <c r="F21" s="319">
        <f t="shared" si="2"/>
        <v>0</v>
      </c>
    </row>
    <row r="22" spans="2:6" ht="15.75" x14ac:dyDescent="0.25">
      <c r="B22" s="347"/>
      <c r="C22" s="348"/>
      <c r="D22" s="348"/>
      <c r="E22" s="348"/>
      <c r="F22" s="349"/>
    </row>
    <row r="23" spans="2:6" ht="15.75" x14ac:dyDescent="0.25">
      <c r="B23" s="330" t="str">
        <f>DSR!B46</f>
        <v>Drugstore</v>
      </c>
      <c r="C23" s="331">
        <f>SUM(DSR!C46)</f>
        <v>0</v>
      </c>
      <c r="D23" s="331">
        <f>SUM(DSR!D46)</f>
        <v>0</v>
      </c>
      <c r="E23" s="331">
        <f>SUM(DSR!E46)</f>
        <v>0</v>
      </c>
      <c r="F23" s="314">
        <f t="shared" si="2"/>
        <v>0</v>
      </c>
    </row>
    <row r="24" spans="2:6" ht="15.75" x14ac:dyDescent="0.25">
      <c r="B24" s="342" t="str">
        <f>DSR!B47</f>
        <v>Laundry</v>
      </c>
      <c r="C24" s="337">
        <f>SUM(DSR!C47)</f>
        <v>0</v>
      </c>
      <c r="D24" s="337">
        <f>SUM(DSR!D47)</f>
        <v>0</v>
      </c>
      <c r="E24" s="337">
        <f>SUM(DSR!E47)</f>
        <v>0</v>
      </c>
      <c r="F24" s="311">
        <f t="shared" si="2"/>
        <v>0</v>
      </c>
    </row>
    <row r="25" spans="2:6" ht="15.75" x14ac:dyDescent="0.25">
      <c r="B25" s="342" t="str">
        <f>DSR!B48</f>
        <v xml:space="preserve">Spa &amp; Massage </v>
      </c>
      <c r="C25" s="337">
        <f>SUM(DSR!C48)</f>
        <v>0</v>
      </c>
      <c r="D25" s="337">
        <f>SUM(DSR!D48)</f>
        <v>0</v>
      </c>
      <c r="E25" s="337">
        <f>SUM(DSR!E48)</f>
        <v>0</v>
      </c>
      <c r="F25" s="311">
        <f t="shared" si="2"/>
        <v>0</v>
      </c>
    </row>
    <row r="26" spans="2:6" ht="15.75" x14ac:dyDescent="0.25">
      <c r="B26" s="342" t="str">
        <f>DSR!B49</f>
        <v>Business Center</v>
      </c>
      <c r="C26" s="337">
        <f>SUM(DSR!C49)</f>
        <v>0</v>
      </c>
      <c r="D26" s="337">
        <f>SUM(DSR!D49)</f>
        <v>0</v>
      </c>
      <c r="E26" s="337">
        <f>SUM(DSR!E49)</f>
        <v>0</v>
      </c>
      <c r="F26" s="311">
        <f t="shared" si="2"/>
        <v>0</v>
      </c>
    </row>
    <row r="27" spans="2:6" ht="15.75" x14ac:dyDescent="0.25">
      <c r="B27" s="342" t="str">
        <f>DSR!B50</f>
        <v>Transportation</v>
      </c>
      <c r="C27" s="337">
        <f>SUM(DSR!C50)</f>
        <v>0</v>
      </c>
      <c r="D27" s="337">
        <f>SUM(DSR!D50)</f>
        <v>0</v>
      </c>
      <c r="E27" s="337">
        <f>SUM(DSR!E50)</f>
        <v>0</v>
      </c>
      <c r="F27" s="311">
        <f t="shared" si="2"/>
        <v>0</v>
      </c>
    </row>
    <row r="28" spans="2:6" ht="16.5" thickBot="1" x14ac:dyDescent="0.3">
      <c r="B28" s="343" t="s">
        <v>438</v>
      </c>
      <c r="C28" s="344">
        <f>SUM(DSR!C51:C53)</f>
        <v>0</v>
      </c>
      <c r="D28" s="344">
        <f>SUM(DSR!D51:D53)</f>
        <v>0</v>
      </c>
      <c r="E28" s="344">
        <f>SUM(DSR!E51:E53)</f>
        <v>0</v>
      </c>
      <c r="F28" s="313">
        <f t="shared" si="2"/>
        <v>0</v>
      </c>
    </row>
    <row r="29" spans="2:6" ht="16.5" thickBot="1" x14ac:dyDescent="0.3">
      <c r="B29" s="345" t="s">
        <v>439</v>
      </c>
      <c r="C29" s="346">
        <f>SUM(DSR!C54)</f>
        <v>0</v>
      </c>
      <c r="D29" s="346">
        <f>SUM(DSR!D54)</f>
        <v>0</v>
      </c>
      <c r="E29" s="346">
        <f>SUM(DSR!E54)</f>
        <v>0</v>
      </c>
      <c r="F29" s="320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Adi Muwardi</cp:lastModifiedBy>
  <dcterms:created xsi:type="dcterms:W3CDTF">2018-03-22T03:34:09Z</dcterms:created>
  <dcterms:modified xsi:type="dcterms:W3CDTF">2024-09-09T07:50:42Z</dcterms:modified>
</cp:coreProperties>
</file>