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analytics\statistics\"/>
    </mc:Choice>
  </mc:AlternateContent>
  <xr:revisionPtr revIDLastSave="0" documentId="8_{93A30F76-8ABD-47D8-9170-35785CB7A01C}" xr6:coauthVersionLast="47" xr6:coauthVersionMax="47" xr10:uidLastSave="{00000000-0000-0000-0000-000000000000}"/>
  <bookViews>
    <workbookView xWindow="-120" yWindow="-120" windowWidth="20730" windowHeight="11160" activeTab="4" xr2:uid="{46C2209E-5455-4387-9AFB-57C6745B4748}"/>
  </bookViews>
  <sheets>
    <sheet name="Mean" sheetId="1" r:id="rId1"/>
    <sheet name="Median" sheetId="2" r:id="rId2"/>
    <sheet name="Mode" sheetId="3" r:id="rId3"/>
    <sheet name="Variance andSTD" sheetId="4" r:id="rId4"/>
    <sheet name="Anova" sheetId="5" r:id="rId5"/>
    <sheet name="two way anov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2" l="1"/>
  <c r="D19" i="1"/>
  <c r="I12" i="1"/>
  <c r="J6" i="1"/>
  <c r="E8" i="1"/>
  <c r="F8" i="1"/>
  <c r="G8" i="2"/>
  <c r="M21" i="4"/>
  <c r="N17" i="4"/>
  <c r="K13" i="4"/>
  <c r="K12" i="4"/>
  <c r="C10" i="4"/>
  <c r="E5" i="4"/>
  <c r="E6" i="4"/>
  <c r="E7" i="4"/>
  <c r="E8" i="4"/>
  <c r="E9" i="4"/>
  <c r="E4" i="4"/>
  <c r="N16" i="3"/>
  <c r="N12" i="3"/>
  <c r="M10" i="3"/>
  <c r="J16" i="3"/>
  <c r="H18" i="2"/>
  <c r="G9" i="2"/>
  <c r="G10" i="2" s="1"/>
  <c r="G11" i="2" s="1"/>
  <c r="G12" i="2" s="1"/>
  <c r="F13" i="2"/>
  <c r="C17" i="2"/>
  <c r="C17" i="1"/>
  <c r="E5" i="1"/>
  <c r="E6" i="1"/>
  <c r="F6" i="1" s="1"/>
  <c r="E7" i="1"/>
  <c r="F7" i="1" s="1"/>
  <c r="E4" i="1"/>
  <c r="F4" i="1" s="1"/>
  <c r="E3" i="1"/>
  <c r="F3" i="1" s="1"/>
  <c r="L15" i="4" l="1"/>
  <c r="L8" i="4" s="1"/>
  <c r="M8" i="4" s="1"/>
  <c r="F5" i="1"/>
  <c r="E10" i="4"/>
  <c r="C14" i="4" s="1"/>
  <c r="L5" i="4" l="1"/>
  <c r="M5" i="4" s="1"/>
  <c r="L9" i="4"/>
  <c r="M9" i="4" s="1"/>
  <c r="L6" i="4"/>
  <c r="M6" i="4" s="1"/>
  <c r="L7" i="4"/>
  <c r="M7" i="4" s="1"/>
  <c r="L10" i="4"/>
  <c r="M10" i="4" s="1"/>
  <c r="I4" i="1"/>
  <c r="L4" i="4"/>
  <c r="M4" i="4" s="1"/>
  <c r="F9" i="4"/>
  <c r="G9" i="4" s="1"/>
  <c r="H9" i="4" s="1"/>
  <c r="F8" i="4"/>
  <c r="G8" i="4" s="1"/>
  <c r="H8" i="4" s="1"/>
  <c r="F7" i="4"/>
  <c r="G7" i="4" s="1"/>
  <c r="H7" i="4" s="1"/>
  <c r="F6" i="4"/>
  <c r="G6" i="4" s="1"/>
  <c r="H6" i="4" s="1"/>
  <c r="F5" i="4"/>
  <c r="G5" i="4" s="1"/>
  <c r="H5" i="4" s="1"/>
  <c r="F4" i="4"/>
  <c r="G4" i="4" s="1"/>
  <c r="H4" i="4" s="1"/>
  <c r="M12" i="4" l="1"/>
  <c r="H10" i="4"/>
  <c r="F15" i="4" s="1"/>
</calcChain>
</file>

<file path=xl/sharedStrings.xml><?xml version="1.0" encoding="utf-8"?>
<sst xmlns="http://schemas.openxmlformats.org/spreadsheetml/2006/main" count="107" uniqueCount="96">
  <si>
    <t>Height</t>
  </si>
  <si>
    <t>xi</t>
  </si>
  <si>
    <t>fi</t>
  </si>
  <si>
    <t>xifi</t>
  </si>
  <si>
    <t>148-152</t>
  </si>
  <si>
    <t>152-156</t>
  </si>
  <si>
    <t>156-160</t>
  </si>
  <si>
    <t>160-164</t>
  </si>
  <si>
    <t>164-168</t>
  </si>
  <si>
    <t>Number Of children</t>
  </si>
  <si>
    <t>Column1</t>
  </si>
  <si>
    <t>Data</t>
  </si>
  <si>
    <t>Grouped Data</t>
  </si>
  <si>
    <t>Ungrouped Data</t>
  </si>
  <si>
    <t>Mean =Total/n</t>
  </si>
  <si>
    <t>Median</t>
  </si>
  <si>
    <t>Ungrouped Data (n/2)</t>
  </si>
  <si>
    <t>F</t>
  </si>
  <si>
    <t>N=</t>
  </si>
  <si>
    <t>Median class</t>
  </si>
  <si>
    <t>N/2=</t>
  </si>
  <si>
    <t>CF</t>
  </si>
  <si>
    <t>0-10</t>
  </si>
  <si>
    <t xml:space="preserve"> 10-20</t>
  </si>
  <si>
    <t>20-30</t>
  </si>
  <si>
    <t>30-40</t>
  </si>
  <si>
    <t>40-50</t>
  </si>
  <si>
    <t>50-60</t>
  </si>
  <si>
    <t>l = 20, N//2  =  25, cf = 9, f = 15 and c = 10</t>
  </si>
  <si>
    <t>Median =</t>
  </si>
  <si>
    <t>mode</t>
  </si>
  <si>
    <t>UnGrouped Data</t>
  </si>
  <si>
    <t>Grouped data</t>
  </si>
  <si>
    <t>data</t>
  </si>
  <si>
    <t>Frequency</t>
  </si>
  <si>
    <t>51-60</t>
  </si>
  <si>
    <t>61-70</t>
  </si>
  <si>
    <t>71-80</t>
  </si>
  <si>
    <t>81-90</t>
  </si>
  <si>
    <t>91-100</t>
  </si>
  <si>
    <t>Modal Class</t>
  </si>
  <si>
    <t>L</t>
  </si>
  <si>
    <r>
      <t>W</t>
    </r>
    <r>
      <rPr>
        <sz val="9"/>
        <color rgb="FF000000"/>
        <rFont val="Helvetica"/>
      </rPr>
      <t>: Width of modal class: </t>
    </r>
    <r>
      <rPr>
        <b/>
        <sz val="9"/>
        <color rgb="FF000000"/>
        <rFont val="Inherit"/>
      </rPr>
      <t>9</t>
    </r>
  </si>
  <si>
    <r>
      <t>Fm</t>
    </r>
    <r>
      <rPr>
        <sz val="9"/>
        <color rgb="FF000000"/>
        <rFont val="Helvetica"/>
      </rPr>
      <t>: Frequency of modal class: </t>
    </r>
    <r>
      <rPr>
        <b/>
        <sz val="9"/>
        <color rgb="FF000000"/>
        <rFont val="Inherit"/>
      </rPr>
      <t>15</t>
    </r>
  </si>
  <si>
    <r>
      <t>F1</t>
    </r>
    <r>
      <rPr>
        <sz val="9"/>
        <color rgb="FF000000"/>
        <rFont val="Helvetica"/>
      </rPr>
      <t>: Frequency of class immediately before modal class: </t>
    </r>
    <r>
      <rPr>
        <b/>
        <sz val="9"/>
        <color rgb="FF000000"/>
        <rFont val="Inherit"/>
      </rPr>
      <t>8</t>
    </r>
  </si>
  <si>
    <r>
      <t>F2</t>
    </r>
    <r>
      <rPr>
        <sz val="9"/>
        <color rgb="FF000000"/>
        <rFont val="Helvetica"/>
      </rPr>
      <t>: Frequency of class immediately after modal class: </t>
    </r>
    <r>
      <rPr>
        <b/>
        <sz val="9"/>
        <color rgb="FF000000"/>
        <rFont val="Inherit"/>
      </rPr>
      <t>8</t>
    </r>
  </si>
  <si>
    <t>Mode</t>
  </si>
  <si>
    <t>Seconds</t>
  </si>
  <si>
    <t>51 - 55</t>
  </si>
  <si>
    <t>56 - 60</t>
  </si>
  <si>
    <t>61 - 65</t>
  </si>
  <si>
    <t>66 - 70</t>
  </si>
  <si>
    <t>61-65</t>
  </si>
  <si>
    <t>w</t>
  </si>
  <si>
    <r>
      <t>f</t>
    </r>
    <r>
      <rPr>
        <vertAlign val="subscript"/>
        <sz val="10"/>
        <color rgb="FF333333"/>
        <rFont val="Verdana"/>
        <family val="2"/>
      </rPr>
      <t>m</t>
    </r>
    <r>
      <rPr>
        <sz val="10"/>
        <color rgb="FF333333"/>
        <rFont val="Verdana"/>
        <family val="2"/>
      </rPr>
      <t> = 8</t>
    </r>
  </si>
  <si>
    <t>w = 5</t>
  </si>
  <si>
    <r>
      <t> L +  </t>
    </r>
    <r>
      <rPr>
        <i/>
        <sz val="11"/>
        <color rgb="FF339900"/>
        <rFont val="Verdana"/>
        <family val="2"/>
      </rPr>
      <t>f</t>
    </r>
    <r>
      <rPr>
        <i/>
        <vertAlign val="subscript"/>
        <sz val="11"/>
        <color rgb="FF339900"/>
        <rFont val="Verdana"/>
        <family val="2"/>
      </rPr>
      <t>m</t>
    </r>
    <r>
      <rPr>
        <i/>
        <sz val="11"/>
        <color rgb="FF339900"/>
        <rFont val="Verdana"/>
        <family val="2"/>
      </rPr>
      <t> − f</t>
    </r>
    <r>
      <rPr>
        <i/>
        <vertAlign val="subscript"/>
        <sz val="11"/>
        <color rgb="FF339900"/>
        <rFont val="Verdana"/>
        <family val="2"/>
      </rPr>
      <t>m-1</t>
    </r>
    <r>
      <rPr>
        <b/>
        <sz val="11"/>
        <color rgb="FF339900"/>
        <rFont val="Verdana"/>
        <family val="2"/>
      </rPr>
      <t>(f</t>
    </r>
    <r>
      <rPr>
        <b/>
        <vertAlign val="subscript"/>
        <sz val="11"/>
        <color rgb="FF339900"/>
        <rFont val="Verdana"/>
        <family val="2"/>
      </rPr>
      <t>m</t>
    </r>
    <r>
      <rPr>
        <b/>
        <sz val="11"/>
        <color rgb="FF339900"/>
        <rFont val="Verdana"/>
        <family val="2"/>
      </rPr>
      <t> − f</t>
    </r>
    <r>
      <rPr>
        <b/>
        <vertAlign val="subscript"/>
        <sz val="11"/>
        <color rgb="FF339900"/>
        <rFont val="Verdana"/>
        <family val="2"/>
      </rPr>
      <t>m-1</t>
    </r>
    <r>
      <rPr>
        <b/>
        <sz val="11"/>
        <color rgb="FF339900"/>
        <rFont val="Verdana"/>
        <family val="2"/>
      </rPr>
      <t>) + (f</t>
    </r>
    <r>
      <rPr>
        <b/>
        <vertAlign val="subscript"/>
        <sz val="11"/>
        <color rgb="FF339900"/>
        <rFont val="Verdana"/>
        <family val="2"/>
      </rPr>
      <t>m</t>
    </r>
    <r>
      <rPr>
        <b/>
        <sz val="11"/>
        <color rgb="FF339900"/>
        <rFont val="Verdana"/>
        <family val="2"/>
      </rPr>
      <t> − f</t>
    </r>
    <r>
      <rPr>
        <b/>
        <vertAlign val="subscript"/>
        <sz val="11"/>
        <color rgb="FF339900"/>
        <rFont val="Verdana"/>
        <family val="2"/>
      </rPr>
      <t>m+1</t>
    </r>
    <r>
      <rPr>
        <b/>
        <sz val="11"/>
        <color rgb="FF339900"/>
        <rFont val="Verdana"/>
        <family val="2"/>
      </rPr>
      <t>)</t>
    </r>
    <r>
      <rPr>
        <sz val="12"/>
        <color rgb="FF339900"/>
        <rFont val="Verdana"/>
        <family val="2"/>
      </rPr>
      <t> × w</t>
    </r>
  </si>
  <si>
    <r>
      <t>f</t>
    </r>
    <r>
      <rPr>
        <vertAlign val="subscript"/>
        <sz val="10"/>
        <color rgb="FF333333"/>
        <rFont val="Verdana"/>
        <family val="2"/>
      </rPr>
      <t>1</t>
    </r>
    <r>
      <rPr>
        <sz val="10"/>
        <color rgb="FF333333"/>
        <rFont val="Verdana"/>
        <family val="2"/>
      </rPr>
      <t> = 7</t>
    </r>
  </si>
  <si>
    <r>
      <t>f</t>
    </r>
    <r>
      <rPr>
        <vertAlign val="subscript"/>
        <sz val="10"/>
        <color rgb="FF333333"/>
        <rFont val="Verdana"/>
        <family val="2"/>
      </rPr>
      <t>2</t>
    </r>
    <r>
      <rPr>
        <sz val="10"/>
        <color rgb="FF333333"/>
        <rFont val="Verdana"/>
        <family val="2"/>
      </rPr>
      <t> = 4</t>
    </r>
  </si>
  <si>
    <t>L = 61</t>
  </si>
  <si>
    <r>
      <t>Mode = L + W[(F</t>
    </r>
    <r>
      <rPr>
        <sz val="10"/>
        <color rgb="FF000000"/>
        <rFont val="Inherit"/>
      </rPr>
      <t>m</t>
    </r>
    <r>
      <rPr>
        <sz val="13"/>
        <color rgb="FF000000"/>
        <rFont val="Helvetica"/>
      </rPr>
      <t> – F</t>
    </r>
    <r>
      <rPr>
        <sz val="10"/>
        <color rgb="FF000000"/>
        <rFont val="Inherit"/>
      </rPr>
      <t>1</t>
    </r>
    <r>
      <rPr>
        <sz val="13"/>
        <color rgb="FF000000"/>
        <rFont val="Helvetica"/>
      </rPr>
      <t>)/( (F</t>
    </r>
    <r>
      <rPr>
        <sz val="10"/>
        <color rgb="FF000000"/>
        <rFont val="Inherit"/>
      </rPr>
      <t>m</t>
    </r>
    <r>
      <rPr>
        <sz val="13"/>
        <color rgb="FF000000"/>
        <rFont val="Helvetica"/>
      </rPr>
      <t>-F</t>
    </r>
    <r>
      <rPr>
        <sz val="10"/>
        <color rgb="FF000000"/>
        <rFont val="Inherit"/>
      </rPr>
      <t>1</t>
    </r>
    <r>
      <rPr>
        <sz val="13"/>
        <color rgb="FF000000"/>
        <rFont val="Helvetica"/>
      </rPr>
      <t>) + (F</t>
    </r>
    <r>
      <rPr>
        <sz val="10"/>
        <color rgb="FF000000"/>
        <rFont val="Inherit"/>
      </rPr>
      <t>m</t>
    </r>
    <r>
      <rPr>
        <sz val="13"/>
        <color rgb="FF000000"/>
        <rFont val="Helvetica"/>
      </rPr>
      <t> – F</t>
    </r>
    <r>
      <rPr>
        <sz val="10"/>
        <color rgb="FF000000"/>
        <rFont val="Inherit"/>
      </rPr>
      <t>2</t>
    </r>
    <r>
      <rPr>
        <sz val="13"/>
        <color rgb="FF000000"/>
        <rFont val="Helvetica"/>
      </rPr>
      <t>) )]</t>
    </r>
  </si>
  <si>
    <t>Class intervals</t>
  </si>
  <si>
    <t>200 – 201</t>
  </si>
  <si>
    <t>201 – 202</t>
  </si>
  <si>
    <t>202 – 203</t>
  </si>
  <si>
    <t>203 – 204</t>
  </si>
  <si>
    <t>204 – 205</t>
  </si>
  <si>
    <t>205 – 206</t>
  </si>
  <si>
    <t>Frequency,fi</t>
  </si>
  <si>
    <r>
      <t>X</t>
    </r>
    <r>
      <rPr>
        <b/>
        <sz val="11"/>
        <color rgb="FFFF0000"/>
        <rFont val="Calibri"/>
        <family val="2"/>
        <scheme val="minor"/>
      </rPr>
      <t>=</t>
    </r>
    <r>
      <rPr>
        <b/>
        <sz val="11"/>
        <color rgb="FFFF0000"/>
        <rFont val="Britannic Bold"/>
        <family val="2"/>
      </rPr>
      <t>{</t>
    </r>
    <r>
      <rPr>
        <b/>
        <sz val="11"/>
        <color rgb="FFFF0000"/>
        <rFont val="Calibri"/>
        <family val="2"/>
        <scheme val="minor"/>
      </rPr>
      <t>(</t>
    </r>
    <r>
      <rPr>
        <b/>
        <u/>
        <sz val="11"/>
        <color rgb="FFFF0000"/>
        <rFont val="Calibri"/>
        <family val="2"/>
        <scheme val="minor"/>
      </rPr>
      <t>(xifi)/fi)</t>
    </r>
  </si>
  <si>
    <t>xi-x</t>
  </si>
  <si>
    <t>(xi-x)2</t>
  </si>
  <si>
    <t>fi(xi-x)2</t>
  </si>
  <si>
    <r>
      <rPr>
        <u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={xi/n</t>
    </r>
  </si>
  <si>
    <t>{xi =</t>
  </si>
  <si>
    <t>n =</t>
  </si>
  <si>
    <t>(xi-x)^2</t>
  </si>
  <si>
    <t>Data xi</t>
  </si>
  <si>
    <r>
      <t>xi-</t>
    </r>
    <r>
      <rPr>
        <u/>
        <sz val="11"/>
        <color theme="1"/>
        <rFont val="Calibri"/>
        <family val="2"/>
        <scheme val="minor"/>
      </rPr>
      <t>X</t>
    </r>
  </si>
  <si>
    <t>variance={(xi-x)/n</t>
  </si>
  <si>
    <t>74/8</t>
  </si>
  <si>
    <t>sd=</t>
  </si>
  <si>
    <t>Variance</t>
  </si>
  <si>
    <t>Vriance =</t>
  </si>
  <si>
    <t xml:space="preserve">Class A </t>
  </si>
  <si>
    <t xml:space="preserve">Class B </t>
  </si>
  <si>
    <t xml:space="preserve">Class C </t>
  </si>
  <si>
    <t>High Protein</t>
  </si>
  <si>
    <t>Low Protein</t>
  </si>
  <si>
    <t>Males</t>
  </si>
  <si>
    <t>Females</t>
  </si>
  <si>
    <t xml:space="preserve">  </t>
  </si>
  <si>
    <t>mean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</si>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</sst>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8"/>
      <name val="Calibri"/>
      <family val="2"/>
      <scheme val="minor"/>
    </font>
    <font>
      <sz val="10"/>
      <color rgb="FF000000"/>
      <name val="Comic Sans MS"/>
      <family val="4"/>
    </font>
    <font>
      <sz val="13"/>
      <color rgb="FF000000"/>
      <name val="Helvetica"/>
    </font>
    <font>
      <b/>
      <sz val="9"/>
      <color rgb="FF000000"/>
      <name val="Inherit"/>
    </font>
    <font>
      <sz val="9"/>
      <color rgb="FF000000"/>
      <name val="Helvetica"/>
    </font>
    <font>
      <sz val="9"/>
      <color theme="1"/>
      <name val="Calibri"/>
      <family val="2"/>
      <scheme val="minor"/>
    </font>
    <font>
      <b/>
      <sz val="10"/>
      <color rgb="FF333333"/>
      <name val="Verdana"/>
      <family val="2"/>
    </font>
    <font>
      <sz val="10"/>
      <color rgb="FF333333"/>
      <name val="Verdana"/>
      <family val="2"/>
    </font>
    <font>
      <vertAlign val="subscript"/>
      <sz val="10"/>
      <color rgb="FF333333"/>
      <name val="Verdana"/>
      <family val="2"/>
    </font>
    <font>
      <sz val="12"/>
      <color rgb="FF339900"/>
      <name val="Verdana"/>
      <family val="2"/>
    </font>
    <font>
      <i/>
      <sz val="11"/>
      <color rgb="FF339900"/>
      <name val="Verdana"/>
      <family val="2"/>
    </font>
    <font>
      <i/>
      <vertAlign val="subscript"/>
      <sz val="11"/>
      <color rgb="FF339900"/>
      <name val="Verdana"/>
      <family val="2"/>
    </font>
    <font>
      <b/>
      <sz val="11"/>
      <color rgb="FF339900"/>
      <name val="Verdana"/>
      <family val="2"/>
    </font>
    <font>
      <b/>
      <vertAlign val="subscript"/>
      <sz val="11"/>
      <color rgb="FF339900"/>
      <name val="Verdana"/>
      <family val="2"/>
    </font>
    <font>
      <sz val="10"/>
      <color rgb="FF000000"/>
      <name val="Inherit"/>
    </font>
    <font>
      <sz val="12"/>
      <color rgb="FF444444"/>
      <name val="Arial"/>
      <family val="2"/>
    </font>
    <font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Britannic Bold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u/>
      <sz val="11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8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4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3" borderId="0" xfId="0" applyFill="1"/>
    <xf numFmtId="17" fontId="0" fillId="0" borderId="0" xfId="0" applyNumberFormat="1"/>
    <xf numFmtId="0" fontId="1" fillId="2" borderId="1" xfId="0" applyFont="1" applyFill="1" applyBorder="1"/>
    <xf numFmtId="0" fontId="1" fillId="0" borderId="1" xfId="0" applyFont="1" applyBorder="1"/>
    <xf numFmtId="0" fontId="1" fillId="4" borderId="2" xfId="0" applyFont="1" applyFill="1" applyBorder="1"/>
    <xf numFmtId="0" fontId="0" fillId="5" borderId="0" xfId="0" applyFill="1"/>
    <xf numFmtId="0" fontId="7" fillId="0" borderId="0" xfId="0" applyFont="1"/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 indent="1"/>
    </xf>
    <xf numFmtId="0" fontId="17" fillId="0" borderId="4" xfId="0" applyFont="1" applyBorder="1" applyAlignment="1">
      <alignment vertical="top" wrapText="1"/>
    </xf>
    <xf numFmtId="0" fontId="17" fillId="0" borderId="5" xfId="0" applyFont="1" applyBorder="1" applyAlignment="1">
      <alignment vertical="top" wrapText="1"/>
    </xf>
    <xf numFmtId="0" fontId="19" fillId="0" borderId="3" xfId="0" applyFont="1" applyBorder="1"/>
    <xf numFmtId="0" fontId="22" fillId="0" borderId="0" xfId="0" applyFont="1"/>
    <xf numFmtId="0" fontId="23" fillId="0" borderId="0" xfId="0" applyFont="1"/>
    <xf numFmtId="0" fontId="25" fillId="6" borderId="6" xfId="0" applyFont="1" applyFill="1" applyBorder="1" applyAlignment="1">
      <alignment horizontal="center" vertical="center" wrapText="1"/>
    </xf>
    <xf numFmtId="0" fontId="25" fillId="6" borderId="7" xfId="0" applyFont="1" applyFill="1" applyBorder="1" applyAlignment="1">
      <alignment horizontal="center" vertical="center" wrapText="1"/>
    </xf>
    <xf numFmtId="0" fontId="25" fillId="6" borderId="8" xfId="0" applyFont="1" applyFill="1" applyBorder="1" applyAlignment="1">
      <alignment horizontal="center" vertical="center" wrapText="1"/>
    </xf>
    <xf numFmtId="0" fontId="26" fillId="6" borderId="9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1" xfId="0" applyFont="1" applyFill="1" applyBorder="1" applyAlignment="1">
      <alignment horizontal="center" vertical="center" wrapText="1"/>
    </xf>
    <xf numFmtId="0" fontId="25" fillId="6" borderId="12" xfId="0" applyFont="1" applyFill="1" applyBorder="1" applyAlignment="1">
      <alignment horizontal="center" vertical="center" wrapText="1"/>
    </xf>
    <xf numFmtId="0" fontId="25" fillId="6" borderId="13" xfId="0" applyFont="1" applyFill="1" applyBorder="1" applyAlignment="1">
      <alignment horizontal="center" vertical="center" wrapText="1"/>
    </xf>
    <xf numFmtId="0" fontId="25" fillId="6" borderId="14" xfId="0" applyFont="1" applyFill="1" applyBorder="1" applyAlignment="1">
      <alignment horizontal="center" vertical="center" wrapText="1"/>
    </xf>
    <xf numFmtId="0" fontId="27" fillId="6" borderId="11" xfId="0" applyFont="1" applyFill="1" applyBorder="1" applyAlignment="1">
      <alignment horizontal="center" vertical="center" wrapText="1"/>
    </xf>
    <xf numFmtId="0" fontId="27" fillId="6" borderId="8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9" fillId="7" borderId="0" xfId="0" applyFont="1" applyFill="1" applyAlignment="1">
      <alignment horizontal="center" vertical="center" wrapText="1"/>
    </xf>
    <xf numFmtId="0" fontId="28" fillId="8" borderId="15" xfId="0" applyFont="1" applyFill="1" applyBorder="1"/>
    <xf numFmtId="0" fontId="29" fillId="9" borderId="0" xfId="0" applyFont="1" applyFill="1"/>
    <xf numFmtId="0" fontId="1" fillId="0" borderId="16" xfId="0" applyFont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Verdan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Verdan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Verdan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Verdan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Verdan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Verdan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236220</xdr:colOff>
      <xdr:row>18</xdr:row>
      <xdr:rowOff>7620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56A71C8-54A2-2640-03B4-9A55A0E6E1BE}"/>
                </a:ext>
              </a:extLst>
            </xdr:cNvPr>
            <xdr:cNvSpPr txBox="1"/>
          </xdr:nvSpPr>
          <xdr:spPr>
            <a:xfrm>
              <a:off x="7909560" y="337566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56A71C8-54A2-2640-03B4-9A55A0E6E1BE}"/>
                </a:ext>
              </a:extLst>
            </xdr:cNvPr>
            <xdr:cNvSpPr txBox="1"/>
          </xdr:nvSpPr>
          <xdr:spPr>
            <a:xfrm>
              <a:off x="7909560" y="337566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11</xdr:col>
      <xdr:colOff>114300</xdr:colOff>
      <xdr:row>19</xdr:row>
      <xdr:rowOff>160020</xdr:rowOff>
    </xdr:from>
    <xdr:ext cx="374590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5A3236E-EEC2-CE10-01C7-FD765189FFB7}"/>
                </a:ext>
              </a:extLst>
            </xdr:cNvPr>
            <xdr:cNvSpPr txBox="1"/>
          </xdr:nvSpPr>
          <xdr:spPr>
            <a:xfrm>
              <a:off x="7787640" y="3710940"/>
              <a:ext cx="37459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IN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9.25</m:t>
                        </m:r>
                      </m:e>
                    </m:rad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5A3236E-EEC2-CE10-01C7-FD765189FFB7}"/>
                </a:ext>
              </a:extLst>
            </xdr:cNvPr>
            <xdr:cNvSpPr txBox="1"/>
          </xdr:nvSpPr>
          <xdr:spPr>
            <a:xfrm>
              <a:off x="7787640" y="3710940"/>
              <a:ext cx="37459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√(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"9.25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endParaRPr lang="en-IN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0B2321-5A62-49E4-92A3-305645BD0860}" name="Table1" displayName="Table1" ref="B2:G7" totalsRowShown="0">
  <autoFilter ref="B2:G7" xr:uid="{4C0B2321-5A62-49E4-92A3-305645BD0860}"/>
  <tableColumns count="6">
    <tableColumn id="1" xr3:uid="{04DD871B-70BB-475B-A698-495E3A59EF31}" name="Height"/>
    <tableColumn id="2" xr3:uid="{D74FF3D4-0748-4BF5-A6F1-8DFD6E03F91E}" name="Number Of children"/>
    <tableColumn id="3" xr3:uid="{6AC127ED-0C05-449C-ABC2-B24B34821964}" name="xi"/>
    <tableColumn id="4" xr3:uid="{9EB49EEB-0B8B-4F28-B936-8054441E2A8E}" name="fi">
      <calculatedColumnFormula>C3</calculatedColumnFormula>
    </tableColumn>
    <tableColumn id="5" xr3:uid="{D298CAAB-9114-4469-AA3C-27954F0A4BFA}" name="xifi">
      <calculatedColumnFormula>E3*D3</calculatedColumnFormula>
    </tableColumn>
    <tableColumn id="6" xr3:uid="{FD6B305E-C867-4BE8-A0FA-F1F31C0B1626}" name="mean" dataDxfId="19">
      <calculatedColumnFormula>Table1[[#This Row],[xifi]]/Table1[[#This Row],[fi]]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A46AB88-644D-4849-A0A2-FCEA69810876}" name="Table10" displayName="Table10" ref="C5:E15" totalsRowShown="0" headerRowDxfId="5" headerRowBorderDxfId="4" tableBorderDxfId="3">
  <autoFilter ref="C5:E15" xr:uid="{EA46AB88-644D-4849-A0A2-FCEA69810876}"/>
  <tableColumns count="3">
    <tableColumn id="1" xr3:uid="{25F85A7F-0046-423F-944B-1DA1A56E1FDC}" name="                                                                                                                                                                                                                                                               " dataDxfId="2"/>
    <tableColumn id="2" xr3:uid="{253CC086-9E70-4910-B31E-D9C185CED963}" name="High Protein" dataDxfId="1"/>
    <tableColumn id="3" xr3:uid="{4165DF30-E742-4A71-911D-7776DAE49749}" name="Low Protein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1C2FD7-FA70-4977-9AA2-21D39887AFDE}" name="Table2" displayName="Table2" ref="C11:C16" totalsRowShown="0">
  <autoFilter ref="C11:C16" xr:uid="{C61C2FD7-FA70-4977-9AA2-21D39887AFDE}"/>
  <tableColumns count="1">
    <tableColumn id="1" xr3:uid="{47E999D1-B48B-4D72-A47D-6165248619C7}" name="Data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38490A-FE49-4EDA-BE2E-9AF6DEA09124}" name="Table3" displayName="Table3" ref="B4:C16" totalsRowShown="0" dataDxfId="18">
  <autoFilter ref="B4:C16" xr:uid="{1638490A-FE49-4EDA-BE2E-9AF6DEA09124}"/>
  <tableColumns count="2">
    <tableColumn id="1" xr3:uid="{2352177C-C370-425E-8DFF-C282FCFBD497}" name="Data" dataDxfId="17"/>
    <tableColumn id="2" xr3:uid="{52DF34FF-D092-4002-9E55-4AAE7D952AF2}" name="Column1" dataDxfId="16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303A04-87DF-4071-967D-219A89740B51}" name="Table4" displayName="Table4" ref="E6:G12" totalsRowShown="0">
  <autoFilter ref="E6:G12" xr:uid="{BA303A04-87DF-4071-967D-219A89740B51}"/>
  <tableColumns count="3">
    <tableColumn id="1" xr3:uid="{2B6B4569-7FA5-4EFC-9C5A-E9B2EC0EFE03}" name="Data"/>
    <tableColumn id="2" xr3:uid="{EB7984A1-B9E8-4F3C-A537-C6086701130D}" name="F"/>
    <tableColumn id="3" xr3:uid="{95D5C98D-CC61-40A9-B458-E361FA242D27}" name="CF">
      <calculatedColumnFormula>G6+F7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24F82A-92F5-49E1-90B9-926DBD7EBF60}" name="Table5" displayName="Table5" ref="F6:G11" totalsRowShown="0">
  <autoFilter ref="F6:G11" xr:uid="{9024F82A-92F5-49E1-90B9-926DBD7EBF60}"/>
  <tableColumns count="2">
    <tableColumn id="1" xr3:uid="{E3719FA4-F6C8-4495-AA23-92BC58E31D8D}" name="data"/>
    <tableColumn id="2" xr3:uid="{55A00E62-70E1-42B2-B20E-5F4C1CE4D4E6}" name="Frequency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36DF32-9472-48D8-A70F-41B81120E36F}" name="Table6" displayName="Table6" ref="L5:M10" totalsRowCount="1" headerRowDxfId="15" dataDxfId="14">
  <autoFilter ref="L5:M9" xr:uid="{1D36DF32-9472-48D8-A70F-41B81120E36F}"/>
  <tableColumns count="2">
    <tableColumn id="1" xr3:uid="{D5462214-72D4-4392-8E47-5B42CD03647B}" name="Seconds" dataDxfId="13" totalsRowDxfId="12"/>
    <tableColumn id="2" xr3:uid="{9BBEDD7B-E65D-4ED6-A8A9-96AC1CD3C74B}" name="Frequency" totalsRowFunction="custom" dataDxfId="11" totalsRowDxfId="10">
      <totalsRowFormula>SUM(Table6[Frequency])</totalsRow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D76FE9-5E4B-4AF7-AEBC-9CD4D95F90D7}" name="Table7" displayName="Table7" ref="B3:H9" totalsRowShown="0" tableBorderDxfId="9">
  <autoFilter ref="B3:H9" xr:uid="{ECD76FE9-5E4B-4AF7-AEBC-9CD4D95F90D7}"/>
  <tableColumns count="7">
    <tableColumn id="1" xr3:uid="{734334F1-D585-420E-AC6F-2FBC5515064F}" name="Class intervals" dataDxfId="8"/>
    <tableColumn id="2" xr3:uid="{F208CB62-2A83-4DAE-AE15-24ECBB918B69}" name="Frequency,fi" dataDxfId="7"/>
    <tableColumn id="3" xr3:uid="{6B318053-D6F7-467D-86DD-86EBDFD49D59}" name="xi"/>
    <tableColumn id="4" xr3:uid="{AF767E35-91BF-47BD-A343-E37D31FA07AB}" name="xifi">
      <calculatedColumnFormula>D4*C4</calculatedColumnFormula>
    </tableColumn>
    <tableColumn id="5" xr3:uid="{95F18E2C-B503-493A-B7E9-3F2FDD2C8970}" name="xi-x" dataDxfId="6">
      <calculatedColumnFormula>C12-Table7[[#This Row],[xi]]</calculatedColumnFormula>
    </tableColumn>
    <tableColumn id="6" xr3:uid="{11477BD8-01B4-4789-80AB-BAFDBE66160A}" name="(xi-x)2">
      <calculatedColumnFormula>Table7[[#This Row],[xi-x]]^2</calculatedColumnFormula>
    </tableColumn>
    <tableColumn id="7" xr3:uid="{1038DB9A-8A07-458B-BE53-1FF06AE56CAA}" name="fi(xi-x)2">
      <calculatedColumnFormula>Table7[[#This Row],[(xi-x)2]]*Table7[[#This Row],[Frequency,fi]]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A08277-848A-4377-9223-B17B890820AA}" name="Table8" displayName="Table8" ref="K3:M11" totalsRowShown="0">
  <autoFilter ref="K3:M11" xr:uid="{FCA08277-848A-4377-9223-B17B890820AA}"/>
  <tableColumns count="3">
    <tableColumn id="1" xr3:uid="{9BF75680-1C02-4B38-A4D3-CA71F76A6C22}" name="Data xi"/>
    <tableColumn id="2" xr3:uid="{1E4E6A77-0CB3-4BFA-B9CD-2BBA9D628089}" name="xi-X"/>
    <tableColumn id="3" xr3:uid="{6113803B-9393-4DB5-A4F0-F149851EC3BA}" name="(xi-x)^2">
      <calculatedColumnFormula>Table8[[#This Row],[xi-X]]^2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A58843E-B4B7-401E-8E27-2CE9FD488552}" name="Table9" displayName="Table9" ref="B3:D13" totalsRowShown="0">
  <autoFilter ref="B3:D13" xr:uid="{EA58843E-B4B7-401E-8E27-2CE9FD488552}"/>
  <tableColumns count="3">
    <tableColumn id="1" xr3:uid="{F6921F11-7F33-4904-8140-32BFBD6C0B7B}" name="Class A "/>
    <tableColumn id="2" xr3:uid="{AD093B8E-F61B-4FBB-B8EA-B9895D4B5B23}" name="Class B "/>
    <tableColumn id="3" xr3:uid="{FC2B4F9D-A085-46E1-9C37-A33EC812E30B}" name="Class C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B926-5A88-4E4F-B260-BB69A52BB720}">
  <dimension ref="A1:M19"/>
  <sheetViews>
    <sheetView workbookViewId="0">
      <selection activeCell="D20" sqref="D20"/>
    </sheetView>
  </sheetViews>
  <sheetFormatPr defaultRowHeight="15"/>
  <cols>
    <col min="3" max="3" width="18.7109375" customWidth="1"/>
  </cols>
  <sheetData>
    <row r="1" spans="2:13">
      <c r="B1" s="37" t="s">
        <v>12</v>
      </c>
      <c r="C1" s="37"/>
      <c r="D1" s="37"/>
      <c r="E1" s="37"/>
      <c r="F1" s="37"/>
    </row>
    <row r="2" spans="2:13" ht="30">
      <c r="B2" t="s">
        <v>0</v>
      </c>
      <c r="C2" s="1" t="s">
        <v>9</v>
      </c>
      <c r="D2" t="s">
        <v>1</v>
      </c>
      <c r="E2" t="s">
        <v>2</v>
      </c>
      <c r="F2" t="s">
        <v>3</v>
      </c>
      <c r="G2" t="s">
        <v>92</v>
      </c>
    </row>
    <row r="3" spans="2:13">
      <c r="B3" t="s">
        <v>4</v>
      </c>
      <c r="C3">
        <v>8</v>
      </c>
      <c r="D3">
        <v>150</v>
      </c>
      <c r="E3">
        <f>C3</f>
        <v>8</v>
      </c>
      <c r="F3">
        <f>E3*D3</f>
        <v>1200</v>
      </c>
      <c r="M3" t="s">
        <v>91</v>
      </c>
    </row>
    <row r="4" spans="2:13">
      <c r="B4" t="s">
        <v>5</v>
      </c>
      <c r="C4">
        <v>10</v>
      </c>
      <c r="D4">
        <v>154</v>
      </c>
      <c r="E4">
        <f>C4</f>
        <v>10</v>
      </c>
      <c r="F4">
        <f t="shared" ref="F4:F7" si="0">E4*D4</f>
        <v>1540</v>
      </c>
      <c r="I4">
        <f>F8/E8</f>
        <v>157.84</v>
      </c>
    </row>
    <row r="5" spans="2:13">
      <c r="B5" t="s">
        <v>6</v>
      </c>
      <c r="C5">
        <v>15</v>
      </c>
      <c r="D5">
        <v>158</v>
      </c>
      <c r="E5">
        <f t="shared" ref="E5:E7" si="1">C5</f>
        <v>15</v>
      </c>
      <c r="F5">
        <f t="shared" si="0"/>
        <v>2370</v>
      </c>
    </row>
    <row r="6" spans="2:13">
      <c r="B6" t="s">
        <v>7</v>
      </c>
      <c r="C6">
        <v>10</v>
      </c>
      <c r="D6">
        <v>162</v>
      </c>
      <c r="E6">
        <f t="shared" si="1"/>
        <v>10</v>
      </c>
      <c r="F6">
        <f t="shared" si="0"/>
        <v>1620</v>
      </c>
      <c r="I6" s="34" t="s">
        <v>92</v>
      </c>
      <c r="J6" s="34">
        <f>(SUM(Table1[xifi])/SUM(Table1[fi]))</f>
        <v>157.84</v>
      </c>
    </row>
    <row r="7" spans="2:13">
      <c r="B7" t="s">
        <v>8</v>
      </c>
      <c r="C7">
        <v>7</v>
      </c>
      <c r="D7">
        <v>166</v>
      </c>
      <c r="E7">
        <f t="shared" si="1"/>
        <v>7</v>
      </c>
      <c r="F7">
        <f t="shared" si="0"/>
        <v>1162</v>
      </c>
    </row>
    <row r="8" spans="2:13">
      <c r="E8">
        <f>SUM(E3:E7)</f>
        <v>50</v>
      </c>
      <c r="F8">
        <f>SUM(Table1[xifi])</f>
        <v>7892</v>
      </c>
    </row>
    <row r="10" spans="2:13">
      <c r="C10" t="s">
        <v>13</v>
      </c>
    </row>
    <row r="11" spans="2:13">
      <c r="C11" t="s">
        <v>11</v>
      </c>
    </row>
    <row r="12" spans="2:13">
      <c r="C12">
        <v>23</v>
      </c>
      <c r="I12" s="35">
        <f>SUM(Table1[xifi])/SUM(Table1[fi])</f>
        <v>157.84</v>
      </c>
    </row>
    <row r="13" spans="2:13">
      <c r="C13">
        <v>53</v>
      </c>
    </row>
    <row r="14" spans="2:13">
      <c r="C14">
        <v>68</v>
      </c>
    </row>
    <row r="15" spans="2:13">
      <c r="C15">
        <v>76</v>
      </c>
    </row>
    <row r="16" spans="2:13">
      <c r="C16">
        <v>43</v>
      </c>
    </row>
    <row r="17" spans="1:4">
      <c r="A17" s="37" t="s">
        <v>14</v>
      </c>
      <c r="B17" s="37"/>
      <c r="C17">
        <f>SUM(C12:C16)/5</f>
        <v>52.6</v>
      </c>
    </row>
    <row r="19" spans="1:4">
      <c r="D19">
        <f>SUM(B12:C16)/5</f>
        <v>52.6</v>
      </c>
    </row>
  </sheetData>
  <mergeCells count="2">
    <mergeCell ref="B1:F1"/>
    <mergeCell ref="A17:B17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8E86-9D35-40AE-844B-1833F046B68E}">
  <dimension ref="B2:J20"/>
  <sheetViews>
    <sheetView topLeftCell="A4" workbookViewId="0">
      <selection activeCell="C21" sqref="C21"/>
    </sheetView>
  </sheetViews>
  <sheetFormatPr defaultRowHeight="15"/>
  <cols>
    <col min="3" max="3" width="10.140625" customWidth="1"/>
  </cols>
  <sheetData>
    <row r="2" spans="2:10">
      <c r="B2" s="37" t="s">
        <v>16</v>
      </c>
      <c r="C2" s="37"/>
    </row>
    <row r="3" spans="2:10">
      <c r="B3" s="37"/>
      <c r="C3" s="37"/>
    </row>
    <row r="4" spans="2:10">
      <c r="B4" t="s">
        <v>11</v>
      </c>
      <c r="C4" t="s">
        <v>10</v>
      </c>
      <c r="E4" s="37" t="s">
        <v>12</v>
      </c>
      <c r="F4" s="37"/>
    </row>
    <row r="5" spans="2:10">
      <c r="B5" s="2">
        <v>4</v>
      </c>
      <c r="C5" s="2">
        <v>4</v>
      </c>
    </row>
    <row r="6" spans="2:10">
      <c r="B6" s="2">
        <v>17</v>
      </c>
      <c r="C6" s="2">
        <v>13</v>
      </c>
      <c r="E6" t="s">
        <v>11</v>
      </c>
      <c r="F6" t="s">
        <v>17</v>
      </c>
      <c r="G6" s="4" t="s">
        <v>21</v>
      </c>
    </row>
    <row r="7" spans="2:10">
      <c r="B7" s="2">
        <v>77</v>
      </c>
      <c r="C7" s="2">
        <v>14</v>
      </c>
      <c r="E7" t="s">
        <v>22</v>
      </c>
      <c r="F7">
        <v>2</v>
      </c>
      <c r="G7">
        <v>2</v>
      </c>
    </row>
    <row r="8" spans="2:10">
      <c r="B8" s="2">
        <v>25</v>
      </c>
      <c r="C8" s="2">
        <v>17</v>
      </c>
      <c r="E8" s="6" t="s">
        <v>23</v>
      </c>
      <c r="F8">
        <v>7</v>
      </c>
      <c r="G8">
        <f>G7+F8</f>
        <v>9</v>
      </c>
    </row>
    <row r="9" spans="2:10">
      <c r="B9" s="2">
        <v>61</v>
      </c>
      <c r="C9" s="2">
        <v>25</v>
      </c>
      <c r="E9" t="s">
        <v>24</v>
      </c>
      <c r="F9">
        <v>15</v>
      </c>
      <c r="G9">
        <f t="shared" ref="G9:G12" si="0">G8+F9</f>
        <v>24</v>
      </c>
    </row>
    <row r="10" spans="2:10">
      <c r="B10" s="2">
        <v>73</v>
      </c>
      <c r="C10" s="2">
        <v>50</v>
      </c>
      <c r="E10" t="s">
        <v>25</v>
      </c>
      <c r="F10">
        <v>10</v>
      </c>
      <c r="G10">
        <f t="shared" si="0"/>
        <v>34</v>
      </c>
    </row>
    <row r="11" spans="2:10">
      <c r="B11" s="2">
        <v>86</v>
      </c>
      <c r="C11" s="2">
        <v>61</v>
      </c>
      <c r="E11" t="s">
        <v>26</v>
      </c>
      <c r="F11">
        <v>11</v>
      </c>
      <c r="G11">
        <f t="shared" si="0"/>
        <v>45</v>
      </c>
    </row>
    <row r="12" spans="2:10">
      <c r="B12" s="2">
        <v>98</v>
      </c>
      <c r="C12" s="2">
        <v>73</v>
      </c>
      <c r="E12" t="s">
        <v>27</v>
      </c>
      <c r="F12">
        <v>5</v>
      </c>
      <c r="G12">
        <f t="shared" si="0"/>
        <v>50</v>
      </c>
    </row>
    <row r="13" spans="2:10">
      <c r="B13" s="2">
        <v>110</v>
      </c>
      <c r="C13" s="2">
        <v>77</v>
      </c>
      <c r="E13" s="3" t="s">
        <v>18</v>
      </c>
      <c r="F13">
        <f>SUM(F7:F12)</f>
        <v>50</v>
      </c>
    </row>
    <row r="14" spans="2:10">
      <c r="B14" s="2">
        <v>50</v>
      </c>
      <c r="C14" s="2">
        <v>86</v>
      </c>
      <c r="E14" s="3" t="s">
        <v>20</v>
      </c>
      <c r="F14">
        <v>25</v>
      </c>
    </row>
    <row r="15" spans="2:10">
      <c r="B15" s="2">
        <v>14</v>
      </c>
      <c r="C15" s="2">
        <v>98</v>
      </c>
      <c r="E15" s="37" t="s">
        <v>19</v>
      </c>
      <c r="F15" s="37"/>
      <c r="G15" t="s">
        <v>24</v>
      </c>
    </row>
    <row r="16" spans="2:10" ht="16.149999999999999" customHeight="1">
      <c r="B16" s="2">
        <v>13</v>
      </c>
      <c r="C16" s="2">
        <v>110</v>
      </c>
      <c r="F16" s="38" t="s">
        <v>28</v>
      </c>
      <c r="G16" s="38"/>
      <c r="H16" s="38"/>
      <c r="I16" s="38"/>
      <c r="J16" s="38"/>
    </row>
    <row r="17" spans="2:8">
      <c r="B17" t="s">
        <v>15</v>
      </c>
      <c r="C17">
        <f>(50+61)/2</f>
        <v>55.5</v>
      </c>
    </row>
    <row r="18" spans="2:8">
      <c r="G18" t="s">
        <v>29</v>
      </c>
      <c r="H18">
        <f>20+((25-9)/15)*10</f>
        <v>30.666666666666664</v>
      </c>
    </row>
    <row r="20" spans="2:8">
      <c r="C20" s="36">
        <f>SUM(50+61)</f>
        <v>111</v>
      </c>
    </row>
  </sheetData>
  <sortState xmlns:xlrd2="http://schemas.microsoft.com/office/spreadsheetml/2017/richdata2" ref="C5:C16">
    <sortCondition ref="C5:C16"/>
  </sortState>
  <mergeCells count="4">
    <mergeCell ref="B2:C3"/>
    <mergeCell ref="E15:F15"/>
    <mergeCell ref="F16:J16"/>
    <mergeCell ref="E4:F4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9D3EB-C2F6-4FA1-AAAC-3B9DBC7C121B}">
  <dimension ref="B5:S21"/>
  <sheetViews>
    <sheetView topLeftCell="A7" workbookViewId="0">
      <selection activeCell="J16" sqref="J16"/>
    </sheetView>
  </sheetViews>
  <sheetFormatPr defaultRowHeight="15"/>
  <cols>
    <col min="7" max="7" width="11.28515625" customWidth="1"/>
    <col min="12" max="12" width="11.7109375" customWidth="1"/>
    <col min="13" max="14" width="17" customWidth="1"/>
    <col min="15" max="15" width="18.7109375" customWidth="1"/>
  </cols>
  <sheetData>
    <row r="5" spans="2:19">
      <c r="B5" s="37" t="s">
        <v>31</v>
      </c>
      <c r="C5" s="37"/>
      <c r="E5" s="37" t="s">
        <v>32</v>
      </c>
      <c r="F5" s="37"/>
      <c r="G5" s="37"/>
      <c r="L5" s="12" t="s">
        <v>47</v>
      </c>
      <c r="M5" s="12" t="s">
        <v>34</v>
      </c>
    </row>
    <row r="6" spans="2:19">
      <c r="C6" t="s">
        <v>11</v>
      </c>
      <c r="F6" t="s">
        <v>33</v>
      </c>
      <c r="G6" t="s">
        <v>34</v>
      </c>
      <c r="L6" s="13" t="s">
        <v>48</v>
      </c>
      <c r="M6" s="13">
        <v>2</v>
      </c>
    </row>
    <row r="7" spans="2:19">
      <c r="C7" s="7">
        <v>4</v>
      </c>
      <c r="F7" t="s">
        <v>35</v>
      </c>
      <c r="G7">
        <v>4</v>
      </c>
      <c r="L7" s="13" t="s">
        <v>49</v>
      </c>
      <c r="M7" s="13">
        <v>7</v>
      </c>
    </row>
    <row r="8" spans="2:19">
      <c r="C8" s="8">
        <v>17</v>
      </c>
      <c r="F8" t="s">
        <v>36</v>
      </c>
      <c r="G8">
        <v>8</v>
      </c>
      <c r="L8" s="33" t="s">
        <v>50</v>
      </c>
      <c r="M8" s="33">
        <v>8</v>
      </c>
    </row>
    <row r="9" spans="2:19">
      <c r="C9" s="7">
        <v>77</v>
      </c>
      <c r="F9" s="10" t="s">
        <v>37</v>
      </c>
      <c r="G9" s="10">
        <v>15</v>
      </c>
      <c r="L9" s="13" t="s">
        <v>51</v>
      </c>
      <c r="M9" s="13">
        <v>4</v>
      </c>
    </row>
    <row r="10" spans="2:19">
      <c r="C10" s="8">
        <v>25</v>
      </c>
      <c r="F10" t="s">
        <v>38</v>
      </c>
      <c r="G10">
        <v>8</v>
      </c>
      <c r="L10" s="13"/>
      <c r="M10" s="13">
        <f>SUM(Table6[Frequency])</f>
        <v>21</v>
      </c>
    </row>
    <row r="11" spans="2:19">
      <c r="C11" s="7">
        <v>77</v>
      </c>
      <c r="F11" t="s">
        <v>39</v>
      </c>
      <c r="G11">
        <v>5</v>
      </c>
    </row>
    <row r="12" spans="2:19">
      <c r="C12" s="8">
        <v>52</v>
      </c>
      <c r="N12">
        <f>1288/21</f>
        <v>61.333333333333336</v>
      </c>
    </row>
    <row r="13" spans="2:19">
      <c r="C13" s="7">
        <v>17</v>
      </c>
      <c r="F13" s="37" t="s">
        <v>40</v>
      </c>
      <c r="G13" s="37"/>
      <c r="H13" t="s">
        <v>37</v>
      </c>
    </row>
    <row r="14" spans="2:19" ht="16.149999999999999" customHeight="1">
      <c r="C14" s="8">
        <v>4</v>
      </c>
      <c r="G14" t="s">
        <v>41</v>
      </c>
      <c r="H14">
        <v>71</v>
      </c>
      <c r="M14" t="s">
        <v>40</v>
      </c>
      <c r="N14" t="s">
        <v>52</v>
      </c>
      <c r="O14" s="40" t="s">
        <v>56</v>
      </c>
      <c r="P14" s="40"/>
      <c r="Q14" s="40"/>
      <c r="R14" s="40"/>
      <c r="S14" s="40"/>
    </row>
    <row r="15" spans="2:19" ht="21" customHeight="1">
      <c r="C15" s="7">
        <v>17</v>
      </c>
      <c r="F15" s="39" t="s">
        <v>42</v>
      </c>
      <c r="G15" s="39"/>
      <c r="M15" t="s">
        <v>53</v>
      </c>
      <c r="N15">
        <v>5</v>
      </c>
      <c r="O15" s="40"/>
      <c r="P15" s="40"/>
      <c r="Q15" s="40"/>
      <c r="R15" s="40"/>
      <c r="S15" s="40"/>
    </row>
    <row r="16" spans="2:19" ht="37.9" customHeight="1">
      <c r="C16" s="8">
        <v>17</v>
      </c>
      <c r="F16" s="39" t="s">
        <v>43</v>
      </c>
      <c r="G16" s="39"/>
      <c r="I16" t="s">
        <v>46</v>
      </c>
      <c r="J16">
        <f>71+9*((15-8)/((15-8)+(15-8)))</f>
        <v>75.5</v>
      </c>
      <c r="M16" s="14" t="s">
        <v>59</v>
      </c>
      <c r="N16">
        <f>61+((8-7)/((8-7)+(8-4))*5)</f>
        <v>62</v>
      </c>
    </row>
    <row r="17" spans="2:13" ht="32.450000000000003" customHeight="1">
      <c r="B17" s="5" t="s">
        <v>30</v>
      </c>
      <c r="C17" s="9">
        <v>17</v>
      </c>
      <c r="F17" s="39" t="s">
        <v>44</v>
      </c>
      <c r="G17" s="39"/>
      <c r="M17" s="14" t="s">
        <v>57</v>
      </c>
    </row>
    <row r="18" spans="2:13" ht="44.45" customHeight="1">
      <c r="F18" s="39" t="s">
        <v>45</v>
      </c>
      <c r="G18" s="39"/>
      <c r="M18" s="14" t="s">
        <v>54</v>
      </c>
    </row>
    <row r="19" spans="2:13">
      <c r="F19" s="11"/>
      <c r="G19" s="11"/>
      <c r="M19" s="14" t="s">
        <v>58</v>
      </c>
    </row>
    <row r="20" spans="2:13">
      <c r="M20" s="14" t="s">
        <v>55</v>
      </c>
    </row>
    <row r="21" spans="2:13" ht="117.6" customHeight="1">
      <c r="E21" s="41" t="s">
        <v>60</v>
      </c>
      <c r="F21" s="41"/>
      <c r="G21" s="41"/>
      <c r="H21" s="41"/>
      <c r="I21" s="41"/>
    </row>
  </sheetData>
  <mergeCells count="9">
    <mergeCell ref="F18:G18"/>
    <mergeCell ref="O14:S15"/>
    <mergeCell ref="E21:I21"/>
    <mergeCell ref="B5:C5"/>
    <mergeCell ref="E5:G5"/>
    <mergeCell ref="F13:G13"/>
    <mergeCell ref="F15:G15"/>
    <mergeCell ref="F16:G16"/>
    <mergeCell ref="F17:G17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2316-7533-4A7C-BF77-F82D625B0FEA}">
  <dimension ref="B3:N21"/>
  <sheetViews>
    <sheetView workbookViewId="0">
      <selection activeCell="C24" sqref="C24"/>
    </sheetView>
  </sheetViews>
  <sheetFormatPr defaultRowHeight="15"/>
  <cols>
    <col min="2" max="2" width="17" customWidth="1"/>
    <col min="3" max="3" width="14.85546875" customWidth="1"/>
  </cols>
  <sheetData>
    <row r="3" spans="2:13">
      <c r="B3" s="16" t="s">
        <v>61</v>
      </c>
      <c r="C3" s="15" t="s">
        <v>68</v>
      </c>
      <c r="D3" t="s">
        <v>1</v>
      </c>
      <c r="E3" t="s">
        <v>3</v>
      </c>
      <c r="F3" t="s">
        <v>70</v>
      </c>
      <c r="G3" t="s">
        <v>71</v>
      </c>
      <c r="H3" t="s">
        <v>72</v>
      </c>
      <c r="K3" t="s">
        <v>77</v>
      </c>
      <c r="L3" t="s">
        <v>78</v>
      </c>
      <c r="M3" t="s">
        <v>76</v>
      </c>
    </row>
    <row r="4" spans="2:13">
      <c r="B4" s="16" t="s">
        <v>62</v>
      </c>
      <c r="C4" s="15">
        <v>13</v>
      </c>
      <c r="D4">
        <v>200.5</v>
      </c>
      <c r="E4">
        <f>D4*C4</f>
        <v>2606.5</v>
      </c>
      <c r="F4">
        <f>Table7[[#This Row],[xi]]-C14</f>
        <v>-1.4571428571428555</v>
      </c>
      <c r="G4">
        <f>Table7[[#This Row],[xi-x]]^2</f>
        <v>2.1232653061224442</v>
      </c>
      <c r="H4">
        <f>Table7[[#This Row],[(xi-x)2]]*Table7[[#This Row],[Frequency,fi]]</f>
        <v>27.602448979591774</v>
      </c>
      <c r="K4" s="2">
        <v>6</v>
      </c>
      <c r="L4">
        <f>Table8[[#This Row],[Data xi]]-L15</f>
        <v>-3</v>
      </c>
      <c r="M4">
        <f>Table8[[#This Row],[xi-X]]^2</f>
        <v>9</v>
      </c>
    </row>
    <row r="5" spans="2:13">
      <c r="B5" s="16" t="s">
        <v>63</v>
      </c>
      <c r="C5" s="15">
        <v>27</v>
      </c>
      <c r="D5">
        <v>201.5</v>
      </c>
      <c r="E5">
        <f t="shared" ref="E5:E9" si="0">D5*C5</f>
        <v>5440.5</v>
      </c>
      <c r="F5">
        <f>Table7[[#This Row],[xi]]-C14</f>
        <v>-0.45714285714285552</v>
      </c>
      <c r="G5">
        <f>Table7[[#This Row],[xi-x]]^2</f>
        <v>0.2089795918367332</v>
      </c>
      <c r="H5">
        <f>Table7[[#This Row],[(xi-x)2]]*Table7[[#This Row],[Frequency,fi]]</f>
        <v>5.642448979591796</v>
      </c>
      <c r="K5">
        <v>7</v>
      </c>
      <c r="L5">
        <f>Table8[[#This Row],[Data xi]]-L15</f>
        <v>-2</v>
      </c>
      <c r="M5">
        <f>Table8[[#This Row],[xi-X]]^2</f>
        <v>4</v>
      </c>
    </row>
    <row r="6" spans="2:13">
      <c r="B6" s="16" t="s">
        <v>64</v>
      </c>
      <c r="C6" s="15">
        <v>18</v>
      </c>
      <c r="D6">
        <v>202.5</v>
      </c>
      <c r="E6">
        <f t="shared" si="0"/>
        <v>3645</v>
      </c>
      <c r="F6">
        <f>Table7[[#This Row],[xi]]-C14</f>
        <v>0.54285714285714448</v>
      </c>
      <c r="G6">
        <f>Table7[[#This Row],[xi-x]]^2</f>
        <v>0.29469387755102217</v>
      </c>
      <c r="H6">
        <f>Table7[[#This Row],[Frequency,fi]]*Table7[[#This Row],[(xi-x)2]]</f>
        <v>5.304489795918399</v>
      </c>
      <c r="K6">
        <v>10</v>
      </c>
      <c r="L6">
        <f>Table8[[#This Row],[Data xi]]-L15</f>
        <v>1</v>
      </c>
      <c r="M6">
        <f>Table8[[#This Row],[xi-X]]^2</f>
        <v>1</v>
      </c>
    </row>
    <row r="7" spans="2:13">
      <c r="B7" s="16" t="s">
        <v>65</v>
      </c>
      <c r="C7" s="15">
        <v>10</v>
      </c>
      <c r="D7">
        <v>203.5</v>
      </c>
      <c r="E7">
        <f t="shared" si="0"/>
        <v>2035</v>
      </c>
      <c r="F7">
        <f>Table7[[#This Row],[xi]]-C14</f>
        <v>1.5428571428571445</v>
      </c>
      <c r="G7">
        <f>Table7[[#This Row],[xi-x]]^2</f>
        <v>2.3804081632653111</v>
      </c>
      <c r="H7">
        <f>Table7[[#This Row],[(xi-x)2]]*Table7[[#This Row],[Frequency,fi]]</f>
        <v>23.804081632653112</v>
      </c>
      <c r="K7">
        <v>12</v>
      </c>
      <c r="L7">
        <f>Table8[[#This Row],[Data xi]]-L15</f>
        <v>3</v>
      </c>
      <c r="M7">
        <f>Table8[[#This Row],[xi-X]]^2</f>
        <v>9</v>
      </c>
    </row>
    <row r="8" spans="2:13">
      <c r="B8" s="16" t="s">
        <v>66</v>
      </c>
      <c r="C8" s="15">
        <v>1</v>
      </c>
      <c r="D8">
        <v>204.5</v>
      </c>
      <c r="E8">
        <f t="shared" si="0"/>
        <v>204.5</v>
      </c>
      <c r="F8">
        <f>Table7[[#This Row],[xi]]-C14</f>
        <v>2.5428571428571445</v>
      </c>
      <c r="G8">
        <f>Table7[[#This Row],[xi-x]]^2</f>
        <v>6.4661224489796005</v>
      </c>
      <c r="H8">
        <f>Table7[[#This Row],[(xi-x)2]]*Table7[[#This Row],[Frequency,fi]]</f>
        <v>6.4661224489796005</v>
      </c>
      <c r="K8">
        <v>13</v>
      </c>
      <c r="L8">
        <f>Table8[[#This Row],[Data xi]]-L15</f>
        <v>4</v>
      </c>
      <c r="M8">
        <f>Table8[[#This Row],[xi-X]]^2</f>
        <v>16</v>
      </c>
    </row>
    <row r="9" spans="2:13">
      <c r="B9" s="16" t="s">
        <v>67</v>
      </c>
      <c r="C9" s="15">
        <v>1</v>
      </c>
      <c r="D9">
        <v>205.5</v>
      </c>
      <c r="E9">
        <f t="shared" si="0"/>
        <v>205.5</v>
      </c>
      <c r="F9">
        <f>Table7[[#This Row],[xi]]-C14</f>
        <v>3.5428571428571445</v>
      </c>
      <c r="G9">
        <f>Table7[[#This Row],[xi-x]]^2</f>
        <v>12.551836734693889</v>
      </c>
      <c r="H9">
        <f>Table7[[#This Row],[(xi-x)2]]*Table7[[#This Row],[Frequency,fi]]</f>
        <v>12.551836734693889</v>
      </c>
      <c r="K9">
        <v>4</v>
      </c>
      <c r="L9">
        <f>Table8[[#This Row],[Data xi]]-L15</f>
        <v>-5</v>
      </c>
      <c r="M9">
        <f>Table8[[#This Row],[xi-X]]^2</f>
        <v>25</v>
      </c>
    </row>
    <row r="10" spans="2:13">
      <c r="C10">
        <f>SUM(Table7[Frequency,fi])</f>
        <v>70</v>
      </c>
      <c r="E10">
        <f>SUM(E4:E9)</f>
        <v>14137</v>
      </c>
      <c r="H10">
        <f>SUM(Table7[fi(xi-x)2])</f>
        <v>81.371428571428581</v>
      </c>
      <c r="K10">
        <v>8</v>
      </c>
      <c r="L10">
        <f>Table8[[#This Row],[Data xi]]-L15</f>
        <v>-1</v>
      </c>
      <c r="M10">
        <f>Table8[[#This Row],[xi-X]]^2</f>
        <v>1</v>
      </c>
    </row>
    <row r="11" spans="2:13">
      <c r="K11">
        <v>12</v>
      </c>
      <c r="L11">
        <v>3</v>
      </c>
      <c r="M11">
        <v>9</v>
      </c>
    </row>
    <row r="12" spans="2:13">
      <c r="J12" s="3" t="s">
        <v>74</v>
      </c>
      <c r="K12">
        <f>SUM(K4:K11)</f>
        <v>72</v>
      </c>
      <c r="M12">
        <f>SUM(Table8[(xi-x)^2])</f>
        <v>74</v>
      </c>
    </row>
    <row r="13" spans="2:13" ht="15.75" thickBot="1">
      <c r="C13" s="17" t="s">
        <v>69</v>
      </c>
      <c r="J13" s="3" t="s">
        <v>75</v>
      </c>
      <c r="K13">
        <f>COUNT(K4:K11)</f>
        <v>8</v>
      </c>
    </row>
    <row r="14" spans="2:13" ht="15.75" thickTop="1">
      <c r="C14">
        <f>E10/C10</f>
        <v>201.95714285714286</v>
      </c>
    </row>
    <row r="15" spans="2:13">
      <c r="E15" t="s">
        <v>83</v>
      </c>
      <c r="F15">
        <f>H10/70</f>
        <v>1.1624489795918369</v>
      </c>
      <c r="K15" t="s">
        <v>73</v>
      </c>
      <c r="L15">
        <f>K12/K13</f>
        <v>9</v>
      </c>
    </row>
    <row r="17" spans="11:14">
      <c r="K17" t="s">
        <v>79</v>
      </c>
      <c r="M17" t="s">
        <v>80</v>
      </c>
      <c r="N17">
        <f>74/8</f>
        <v>9.25</v>
      </c>
    </row>
    <row r="19" spans="11:14">
      <c r="L19" t="s">
        <v>81</v>
      </c>
      <c r="M19" t="s">
        <v>82</v>
      </c>
    </row>
    <row r="21" spans="11:14">
      <c r="M21">
        <f>SQRT(9.25)</f>
        <v>3.0413812651491097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8C24F-609F-47A5-A20D-AF6E99835E55}">
  <dimension ref="B3:G13"/>
  <sheetViews>
    <sheetView tabSelected="1" zoomScaleNormal="100" workbookViewId="0">
      <selection activeCell="Q14" sqref="Q14"/>
    </sheetView>
  </sheetViews>
  <sheetFormatPr defaultRowHeight="15"/>
  <cols>
    <col min="2" max="2" width="14.42578125" customWidth="1"/>
    <col min="3" max="3" width="13" customWidth="1"/>
    <col min="4" max="4" width="13.140625" customWidth="1"/>
    <col min="6" max="6" width="12.85546875" customWidth="1"/>
    <col min="7" max="7" width="13.42578125" customWidth="1"/>
  </cols>
  <sheetData>
    <row r="3" spans="2:7" ht="18.75">
      <c r="B3" s="18" t="s">
        <v>84</v>
      </c>
      <c r="C3" s="19" t="s">
        <v>85</v>
      </c>
      <c r="D3" s="19" t="s">
        <v>86</v>
      </c>
    </row>
    <row r="4" spans="2:7">
      <c r="B4">
        <v>7</v>
      </c>
      <c r="C4">
        <v>4</v>
      </c>
      <c r="D4">
        <v>6</v>
      </c>
    </row>
    <row r="5" spans="2:7">
      <c r="B5">
        <v>9</v>
      </c>
      <c r="C5">
        <v>3</v>
      </c>
      <c r="D5">
        <v>1</v>
      </c>
    </row>
    <row r="6" spans="2:7">
      <c r="B6">
        <v>5</v>
      </c>
      <c r="C6">
        <v>6</v>
      </c>
      <c r="D6">
        <v>3</v>
      </c>
      <c r="G6" s="32"/>
    </row>
    <row r="7" spans="2:7">
      <c r="B7">
        <v>8</v>
      </c>
      <c r="C7">
        <v>2</v>
      </c>
      <c r="D7">
        <v>5</v>
      </c>
    </row>
    <row r="8" spans="2:7">
      <c r="B8">
        <v>6</v>
      </c>
      <c r="C8">
        <v>7</v>
      </c>
      <c r="D8">
        <v>3</v>
      </c>
    </row>
    <row r="9" spans="2:7">
      <c r="B9">
        <v>8</v>
      </c>
      <c r="C9">
        <v>5</v>
      </c>
      <c r="D9">
        <v>4</v>
      </c>
    </row>
    <row r="10" spans="2:7">
      <c r="B10">
        <v>6</v>
      </c>
      <c r="C10">
        <v>5</v>
      </c>
      <c r="D10">
        <v>6</v>
      </c>
    </row>
    <row r="11" spans="2:7">
      <c r="B11">
        <v>10</v>
      </c>
      <c r="C11">
        <v>4</v>
      </c>
      <c r="D11">
        <v>5</v>
      </c>
    </row>
    <row r="12" spans="2:7">
      <c r="B12">
        <v>7</v>
      </c>
      <c r="C12">
        <v>1</v>
      </c>
      <c r="D12">
        <v>7</v>
      </c>
    </row>
    <row r="13" spans="2:7">
      <c r="B13">
        <v>4</v>
      </c>
      <c r="C13">
        <v>3</v>
      </c>
      <c r="D13">
        <v>3</v>
      </c>
      <c r="G13" s="3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196C6-DEA4-4B0E-8B9A-FDB9C73FAF67}">
  <dimension ref="C1:I15"/>
  <sheetViews>
    <sheetView workbookViewId="0">
      <selection activeCell="R54" sqref="R54"/>
    </sheetView>
  </sheetViews>
  <sheetFormatPr defaultRowHeight="15"/>
  <cols>
    <col min="3" max="3" width="10.42578125" customWidth="1"/>
    <col min="4" max="4" width="15.42578125" customWidth="1"/>
    <col min="5" max="5" width="13.5703125" customWidth="1"/>
    <col min="8" max="8" width="14.28515625" customWidth="1"/>
  </cols>
  <sheetData>
    <row r="1" spans="3:9">
      <c r="I1" t="s">
        <v>94</v>
      </c>
    </row>
    <row r="4" spans="3:9">
      <c r="C4" t="s">
        <v>95</v>
      </c>
    </row>
    <row r="5" spans="3:9">
      <c r="C5" s="29" t="s">
        <v>93</v>
      </c>
      <c r="D5" s="30" t="s">
        <v>87</v>
      </c>
      <c r="E5" s="31" t="s">
        <v>88</v>
      </c>
    </row>
    <row r="6" spans="3:9">
      <c r="C6" s="23" t="s">
        <v>89</v>
      </c>
      <c r="D6" s="20">
        <v>10</v>
      </c>
      <c r="E6" s="26">
        <v>5</v>
      </c>
    </row>
    <row r="7" spans="3:9">
      <c r="C7" s="24"/>
      <c r="D7" s="21">
        <v>7</v>
      </c>
      <c r="E7" s="27">
        <v>4</v>
      </c>
    </row>
    <row r="8" spans="3:9">
      <c r="C8" s="24"/>
      <c r="D8" s="21">
        <v>9</v>
      </c>
      <c r="E8" s="27">
        <v>7</v>
      </c>
    </row>
    <row r="9" spans="3:9">
      <c r="C9" s="24"/>
      <c r="D9" s="21">
        <v>6</v>
      </c>
      <c r="E9" s="27">
        <v>4</v>
      </c>
    </row>
    <row r="10" spans="3:9">
      <c r="C10" s="25"/>
      <c r="D10" s="22">
        <v>8</v>
      </c>
      <c r="E10" s="28">
        <v>5</v>
      </c>
    </row>
    <row r="11" spans="3:9">
      <c r="C11" s="23" t="s">
        <v>90</v>
      </c>
      <c r="D11" s="20">
        <v>5</v>
      </c>
      <c r="E11" s="26">
        <v>3</v>
      </c>
    </row>
    <row r="12" spans="3:9">
      <c r="C12" s="24"/>
      <c r="D12" s="21">
        <v>4</v>
      </c>
      <c r="E12" s="27">
        <v>4</v>
      </c>
    </row>
    <row r="13" spans="3:9">
      <c r="C13" s="24"/>
      <c r="D13" s="21">
        <v>6</v>
      </c>
      <c r="E13" s="27">
        <v>5</v>
      </c>
    </row>
    <row r="14" spans="3:9">
      <c r="C14" s="24"/>
      <c r="D14" s="21">
        <v>3</v>
      </c>
      <c r="E14" s="27">
        <v>1</v>
      </c>
    </row>
    <row r="15" spans="3:9">
      <c r="C15" s="24"/>
      <c r="D15" s="21">
        <v>2</v>
      </c>
      <c r="E15" s="27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Mean</vt:lpstr>
      <vt:lpstr>Median</vt:lpstr>
      <vt:lpstr>Mode</vt:lpstr>
      <vt:lpstr>Variance andSTD</vt:lpstr>
      <vt:lpstr>Anova</vt:lpstr>
      <vt:lpstr>two way 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Gazal Vahab</dc:creator>
  <cp:lastModifiedBy>USER</cp:lastModifiedBy>
  <dcterms:created xsi:type="dcterms:W3CDTF">2024-02-17T03:54:24Z</dcterms:created>
  <dcterms:modified xsi:type="dcterms:W3CDTF">2024-06-28T10:30:25Z</dcterms:modified>
</cp:coreProperties>
</file>