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uhdun\Australian Islamic College Perth\AIC - Finance - DOC-Library\FINANCE\2. ACCOUNTING DEPARTMENT\ACCOUNTS\Finance Reports 2020\"/>
    </mc:Choice>
  </mc:AlternateContent>
  <xr:revisionPtr revIDLastSave="1100" documentId="8_{BB1D34D2-6057-4D2A-9746-03C5331AAF6A}" xr6:coauthVersionLast="45" xr6:coauthVersionMax="45" xr10:uidLastSave="{D27F41B1-ED07-43F5-97E1-21DBC19CC4E4}"/>
  <bookViews>
    <workbookView xWindow="41760" yWindow="1095" windowWidth="28800" windowHeight="15435" firstSheet="7" activeTab="10" xr2:uid="{F1AA5646-4781-4BCE-BB2B-B4D80AEE26DE}"/>
  </bookViews>
  <sheets>
    <sheet name="ENROLMENTS" sheetId="7" r:id="rId1"/>
    <sheet name=" OPERATING REVENUE YTD" sheetId="1" r:id="rId2"/>
    <sheet name=" OPERATING EXPENSES YTD" sheetId="2" r:id="rId3"/>
    <sheet name="STAFFING" sheetId="3" r:id="rId4"/>
    <sheet name="ASSET MOVEMENT" sheetId="11" r:id="rId5"/>
    <sheet name="CAPITAL PROJECTS" sheetId="4" r:id="rId6"/>
    <sheet name="12 MONTH OVERVIEW" sheetId="5" r:id="rId7"/>
    <sheet name="Income &amp; Expenditure ACTUAL" sheetId="10" r:id="rId8"/>
    <sheet name=" Income &amp; Expenditure BUDGET " sheetId="6" r:id="rId9"/>
    <sheet name="ACTUAL V BUDGET" sheetId="13" r:id="rId10"/>
    <sheet name="FINANCIAL POSITION" sheetId="14" r:id="rId11"/>
    <sheet name="CASH FLOW" sheetId="15" r:id="rId12"/>
    <sheet name="Key Indicators" sheetId="16" r:id="rId13"/>
    <sheet name="FINANCIALS YTD" sheetId="9" r:id="rId14"/>
    <sheet name="SCORECARD" sheetId="17" r:id="rId15"/>
    <sheet name="FINANCIAL GRAPHS" sheetId="18" r:id="rId16"/>
  </sheets>
  <externalReferences>
    <externalReference r:id="rId17"/>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6" i="14" l="1"/>
  <c r="C28" i="11"/>
  <c r="P28" i="14" l="1"/>
  <c r="O28" i="14"/>
  <c r="N28" i="14"/>
  <c r="M28" i="14"/>
  <c r="L28" i="14"/>
  <c r="K28" i="14"/>
  <c r="J28" i="14"/>
  <c r="I28" i="14"/>
  <c r="H28" i="14"/>
  <c r="G28" i="14"/>
  <c r="F28" i="14"/>
  <c r="E28" i="14"/>
  <c r="D28" i="14"/>
  <c r="P24" i="14"/>
  <c r="O24" i="14"/>
  <c r="N24" i="14"/>
  <c r="M24" i="14"/>
  <c r="L24" i="14"/>
  <c r="K24" i="14"/>
  <c r="J24" i="14"/>
  <c r="I24" i="14"/>
  <c r="H24" i="14"/>
  <c r="G24" i="14"/>
  <c r="F24" i="14"/>
  <c r="E24" i="14"/>
  <c r="P23" i="14"/>
  <c r="O23" i="14"/>
  <c r="N23" i="14"/>
  <c r="M23" i="14"/>
  <c r="L23" i="14"/>
  <c r="K23" i="14"/>
  <c r="J23" i="14"/>
  <c r="I23" i="14"/>
  <c r="H23" i="14"/>
  <c r="G23" i="14"/>
  <c r="F23" i="14"/>
  <c r="E23" i="14"/>
  <c r="P11" i="14"/>
  <c r="O11" i="14"/>
  <c r="N11" i="14"/>
  <c r="M11" i="14"/>
  <c r="L11" i="14"/>
  <c r="K11" i="14"/>
  <c r="J11" i="14"/>
  <c r="I11" i="14"/>
  <c r="H11" i="14"/>
  <c r="G11" i="14"/>
  <c r="F11" i="14"/>
  <c r="E11" i="14"/>
  <c r="P10" i="14"/>
  <c r="O10" i="14"/>
  <c r="N10" i="14"/>
  <c r="M10" i="14"/>
  <c r="L10" i="14"/>
  <c r="K10" i="14"/>
  <c r="J10" i="14"/>
  <c r="I10" i="14"/>
  <c r="H10" i="14"/>
  <c r="G10" i="14"/>
  <c r="F10" i="14"/>
  <c r="E10" i="14"/>
  <c r="P9" i="14"/>
  <c r="O9" i="14"/>
  <c r="N9" i="14"/>
  <c r="M9" i="14"/>
  <c r="L9" i="14"/>
  <c r="K9" i="14"/>
  <c r="J9" i="14"/>
  <c r="I9" i="14"/>
  <c r="H9" i="14"/>
  <c r="G9" i="14"/>
  <c r="F9" i="14"/>
  <c r="E9" i="14"/>
  <c r="P4" i="14"/>
  <c r="O4" i="14"/>
  <c r="N4" i="14"/>
  <c r="M4" i="14"/>
  <c r="L4" i="14"/>
  <c r="K4" i="14"/>
  <c r="J4" i="14"/>
  <c r="I4" i="14"/>
  <c r="H4" i="14"/>
  <c r="G4" i="14"/>
  <c r="F4" i="14"/>
  <c r="E4" i="14"/>
  <c r="D4" i="14"/>
  <c r="F1" i="14"/>
  <c r="C59" i="18"/>
  <c r="C31" i="18"/>
  <c r="C2" i="18"/>
  <c r="N101" i="17"/>
  <c r="N100" i="17"/>
  <c r="L100" i="17"/>
  <c r="K100" i="17"/>
  <c r="M100" i="17" s="1"/>
  <c r="G100" i="17"/>
  <c r="F100" i="17"/>
  <c r="N99" i="17"/>
  <c r="L99" i="17"/>
  <c r="M99" i="17" s="1"/>
  <c r="K99" i="17"/>
  <c r="G99" i="17"/>
  <c r="F99" i="17"/>
  <c r="N98" i="17"/>
  <c r="N97" i="17"/>
  <c r="N96" i="17"/>
  <c r="L92" i="17"/>
  <c r="M92" i="17" s="1"/>
  <c r="N92" i="17" s="1"/>
  <c r="K92" i="17"/>
  <c r="G92" i="17"/>
  <c r="F92" i="17"/>
  <c r="N91" i="17"/>
  <c r="M91" i="17"/>
  <c r="L91" i="17"/>
  <c r="K91" i="17"/>
  <c r="I91" i="17"/>
  <c r="G91" i="17"/>
  <c r="F91" i="17"/>
  <c r="L90" i="17"/>
  <c r="K90" i="17"/>
  <c r="G90" i="17"/>
  <c r="F90" i="17"/>
  <c r="L89" i="17"/>
  <c r="K89" i="17"/>
  <c r="G89" i="17"/>
  <c r="H89" i="17" s="1"/>
  <c r="I89" i="17" s="1"/>
  <c r="F89" i="17"/>
  <c r="L88" i="17"/>
  <c r="K88" i="17"/>
  <c r="G88" i="17"/>
  <c r="I88" i="17" s="1"/>
  <c r="F88" i="17"/>
  <c r="H88" i="17" s="1"/>
  <c r="L87" i="17"/>
  <c r="K87" i="17"/>
  <c r="G87" i="17"/>
  <c r="F87" i="17"/>
  <c r="N42" i="17"/>
  <c r="L42" i="17"/>
  <c r="K42" i="17"/>
  <c r="G42" i="17"/>
  <c r="I42" i="17" s="1"/>
  <c r="F42" i="17"/>
  <c r="D42" i="17"/>
  <c r="C42" i="17"/>
  <c r="N38" i="17"/>
  <c r="L38" i="17"/>
  <c r="K38" i="17"/>
  <c r="G38" i="17"/>
  <c r="I38" i="17" s="1"/>
  <c r="F38" i="17"/>
  <c r="D38" i="17"/>
  <c r="E38" i="17" s="1"/>
  <c r="C38" i="17"/>
  <c r="N37" i="17"/>
  <c r="L37" i="17"/>
  <c r="K37" i="17"/>
  <c r="M37" i="17" s="1"/>
  <c r="G37" i="17"/>
  <c r="I37" i="17" s="1"/>
  <c r="F37" i="17"/>
  <c r="H37" i="17" s="1"/>
  <c r="D37" i="17"/>
  <c r="C37" i="17"/>
  <c r="E37" i="17" s="1"/>
  <c r="L35" i="17"/>
  <c r="N34" i="17"/>
  <c r="L34" i="17"/>
  <c r="M34" i="17" s="1"/>
  <c r="K34" i="17"/>
  <c r="G34" i="17"/>
  <c r="I34" i="17" s="1"/>
  <c r="F34" i="17"/>
  <c r="D34" i="17"/>
  <c r="E34" i="17" s="1"/>
  <c r="C34" i="17"/>
  <c r="B34" i="17"/>
  <c r="N33" i="17"/>
  <c r="L33" i="17"/>
  <c r="K33" i="17"/>
  <c r="I33" i="17"/>
  <c r="G33" i="17"/>
  <c r="H33" i="17" s="1"/>
  <c r="F33" i="17"/>
  <c r="D33" i="17"/>
  <c r="E33" i="17" s="1"/>
  <c r="C33" i="17"/>
  <c r="B33" i="17"/>
  <c r="L32" i="17"/>
  <c r="K32" i="17"/>
  <c r="H32" i="17"/>
  <c r="I32" i="17" s="1"/>
  <c r="G32" i="17"/>
  <c r="F32" i="17"/>
  <c r="D32" i="17"/>
  <c r="E32" i="17" s="1"/>
  <c r="C32" i="17"/>
  <c r="B32" i="17"/>
  <c r="L31" i="17"/>
  <c r="K31" i="17"/>
  <c r="K102" i="17" s="1"/>
  <c r="G31" i="17"/>
  <c r="G103" i="17" s="1"/>
  <c r="F31" i="17"/>
  <c r="F102" i="17" s="1"/>
  <c r="D31" i="17"/>
  <c r="E31" i="17" s="1"/>
  <c r="C31" i="17"/>
  <c r="B31" i="17"/>
  <c r="L30" i="17"/>
  <c r="M30" i="17" s="1"/>
  <c r="N30" i="17" s="1"/>
  <c r="K30" i="17"/>
  <c r="G30" i="17"/>
  <c r="F30" i="17"/>
  <c r="H30" i="17" s="1"/>
  <c r="I30" i="17" s="1"/>
  <c r="D30" i="17"/>
  <c r="C30" i="17"/>
  <c r="B30" i="17"/>
  <c r="L29" i="17"/>
  <c r="K29" i="17"/>
  <c r="G29" i="17"/>
  <c r="H29" i="17" s="1"/>
  <c r="I29" i="17" s="1"/>
  <c r="F29" i="17"/>
  <c r="D29" i="17"/>
  <c r="C29" i="17"/>
  <c r="B29" i="17"/>
  <c r="L28" i="17"/>
  <c r="M28" i="17" s="1"/>
  <c r="N28" i="17" s="1"/>
  <c r="K28" i="17"/>
  <c r="G28" i="17"/>
  <c r="F28" i="17"/>
  <c r="H28" i="17" s="1"/>
  <c r="I28" i="17" s="1"/>
  <c r="D28" i="17"/>
  <c r="E28" i="17" s="1"/>
  <c r="C28" i="17"/>
  <c r="B28" i="17"/>
  <c r="L27" i="17"/>
  <c r="M27" i="17" s="1"/>
  <c r="N27" i="17" s="1"/>
  <c r="K27" i="17"/>
  <c r="G27" i="17"/>
  <c r="F27" i="17"/>
  <c r="H27" i="17" s="1"/>
  <c r="I27" i="17" s="1"/>
  <c r="D27" i="17"/>
  <c r="C27" i="17"/>
  <c r="L26" i="17"/>
  <c r="M26" i="17" s="1"/>
  <c r="N26" i="17" s="1"/>
  <c r="K26" i="17"/>
  <c r="G26" i="17"/>
  <c r="F26" i="17"/>
  <c r="D26" i="17"/>
  <c r="E26" i="17" s="1"/>
  <c r="C26" i="17"/>
  <c r="B26" i="17"/>
  <c r="L25" i="17"/>
  <c r="M25" i="17" s="1"/>
  <c r="N25" i="17" s="1"/>
  <c r="K25" i="17"/>
  <c r="G25" i="17"/>
  <c r="H25" i="17" s="1"/>
  <c r="I25" i="17" s="1"/>
  <c r="F25" i="17"/>
  <c r="F35" i="17" s="1"/>
  <c r="D25" i="17"/>
  <c r="C25" i="17"/>
  <c r="C35" i="17" s="1"/>
  <c r="B25" i="17"/>
  <c r="L22" i="17"/>
  <c r="N22" i="17" s="1"/>
  <c r="K22" i="17"/>
  <c r="G22" i="17"/>
  <c r="I22" i="17" s="1"/>
  <c r="F22" i="17"/>
  <c r="H22" i="17" s="1"/>
  <c r="D22" i="17"/>
  <c r="C22" i="17"/>
  <c r="E22" i="17" s="1"/>
  <c r="B22" i="17"/>
  <c r="L21" i="17"/>
  <c r="N21" i="17" s="1"/>
  <c r="K21" i="17"/>
  <c r="I21" i="17"/>
  <c r="G21" i="17"/>
  <c r="F21" i="17"/>
  <c r="H21" i="17" s="1"/>
  <c r="D21" i="17"/>
  <c r="C21" i="17"/>
  <c r="E21" i="17" s="1"/>
  <c r="B21" i="17"/>
  <c r="L20" i="17"/>
  <c r="N20" i="17" s="1"/>
  <c r="K20" i="17"/>
  <c r="K23" i="17" s="1"/>
  <c r="H20" i="17"/>
  <c r="G20" i="17"/>
  <c r="I20" i="17" s="1"/>
  <c r="F20" i="17"/>
  <c r="D20" i="17"/>
  <c r="C20" i="17"/>
  <c r="B20" i="17"/>
  <c r="L19" i="17"/>
  <c r="K19" i="17"/>
  <c r="G19" i="17"/>
  <c r="F19" i="17"/>
  <c r="H19" i="17" s="1"/>
  <c r="I19" i="17" s="1"/>
  <c r="D19" i="17"/>
  <c r="C19" i="17"/>
  <c r="E19" i="17" s="1"/>
  <c r="B19" i="17"/>
  <c r="L18" i="17"/>
  <c r="K18" i="17"/>
  <c r="G18" i="17"/>
  <c r="F18" i="17"/>
  <c r="H18" i="17" s="1"/>
  <c r="I18" i="17" s="1"/>
  <c r="D18" i="17"/>
  <c r="C18" i="17"/>
  <c r="B18" i="17"/>
  <c r="L17" i="17"/>
  <c r="N17" i="17" s="1"/>
  <c r="K17" i="17"/>
  <c r="I17" i="17"/>
  <c r="H17" i="17"/>
  <c r="G17" i="17"/>
  <c r="F17" i="17"/>
  <c r="D17" i="17"/>
  <c r="C17" i="17"/>
  <c r="E17" i="17" s="1"/>
  <c r="B17" i="17"/>
  <c r="L16" i="17"/>
  <c r="N16" i="17" s="1"/>
  <c r="K16" i="17"/>
  <c r="I16" i="17"/>
  <c r="H16" i="17"/>
  <c r="G16" i="17"/>
  <c r="F16" i="17"/>
  <c r="D16" i="17"/>
  <c r="C16" i="17"/>
  <c r="B16" i="17"/>
  <c r="L15" i="17"/>
  <c r="K15" i="17"/>
  <c r="G15" i="17"/>
  <c r="F15" i="17"/>
  <c r="H15" i="17" s="1"/>
  <c r="I15" i="17" s="1"/>
  <c r="D15" i="17"/>
  <c r="C15" i="17"/>
  <c r="E15" i="17" s="1"/>
  <c r="B15" i="17"/>
  <c r="L14" i="17"/>
  <c r="K14" i="17"/>
  <c r="G14" i="17"/>
  <c r="F14" i="17"/>
  <c r="D14" i="17"/>
  <c r="D23" i="17" s="1"/>
  <c r="C14" i="17"/>
  <c r="B14" i="17"/>
  <c r="L9" i="17"/>
  <c r="K9" i="17"/>
  <c r="H9" i="17"/>
  <c r="I9" i="17" s="1"/>
  <c r="G9" i="17"/>
  <c r="F9" i="17"/>
  <c r="L8" i="17"/>
  <c r="K8" i="17"/>
  <c r="G8" i="17"/>
  <c r="F8" i="17"/>
  <c r="L7" i="17"/>
  <c r="K7" i="17"/>
  <c r="M7" i="17" s="1"/>
  <c r="N7" i="17" s="1"/>
  <c r="G7" i="17"/>
  <c r="F7" i="17"/>
  <c r="H7" i="17" s="1"/>
  <c r="L6" i="17"/>
  <c r="L5" i="17"/>
  <c r="N5" i="17" s="1"/>
  <c r="K5" i="17"/>
  <c r="M5" i="17" s="1"/>
  <c r="G5" i="17"/>
  <c r="I5" i="17" s="1"/>
  <c r="F5" i="17"/>
  <c r="L4" i="17"/>
  <c r="K4" i="17"/>
  <c r="G4" i="17"/>
  <c r="F4" i="17"/>
  <c r="F6" i="17" s="1"/>
  <c r="B1" i="17"/>
  <c r="G6" i="17" l="1"/>
  <c r="G101" i="17" s="1" a="1"/>
  <c r="G101" i="17" s="1"/>
  <c r="E14" i="17"/>
  <c r="K35" i="17"/>
  <c r="K98" i="17" s="1"/>
  <c r="M98" i="17" s="1"/>
  <c r="E27" i="17"/>
  <c r="E30" i="17"/>
  <c r="I31" i="17"/>
  <c r="E42" i="17"/>
  <c r="H100" i="17"/>
  <c r="K6" i="17"/>
  <c r="M6" i="17" s="1"/>
  <c r="F23" i="17"/>
  <c r="H23" i="17" s="1"/>
  <c r="I23" i="17" s="1"/>
  <c r="E20" i="17"/>
  <c r="H34" i="17"/>
  <c r="L97" i="17"/>
  <c r="E25" i="17"/>
  <c r="M4" i="17"/>
  <c r="N4" i="17" s="1"/>
  <c r="H31" i="17"/>
  <c r="G23" i="17"/>
  <c r="M8" i="17"/>
  <c r="H14" i="17"/>
  <c r="I14" i="17" s="1"/>
  <c r="E16" i="17"/>
  <c r="C23" i="17"/>
  <c r="E23" i="17" s="1"/>
  <c r="E29" i="17"/>
  <c r="M42" i="17"/>
  <c r="H91" i="17"/>
  <c r="N8" i="17"/>
  <c r="H99" i="17"/>
  <c r="H26" i="17"/>
  <c r="I26" i="17" s="1"/>
  <c r="M33" i="17"/>
  <c r="H38" i="17"/>
  <c r="H87" i="17"/>
  <c r="K101" i="17" a="1"/>
  <c r="K101" i="17" s="1"/>
  <c r="M101" i="17" s="1"/>
  <c r="N6" i="17"/>
  <c r="M29" i="17"/>
  <c r="N29" i="17" s="1"/>
  <c r="M89" i="17"/>
  <c r="N89" i="17" s="1"/>
  <c r="E18" i="17"/>
  <c r="M32" i="17"/>
  <c r="N32" i="17" s="1"/>
  <c r="M38" i="17"/>
  <c r="L101" i="17" a="1"/>
  <c r="L101" i="17" s="1"/>
  <c r="K29" i="14"/>
  <c r="N29" i="14"/>
  <c r="D16" i="14"/>
  <c r="I29" i="14"/>
  <c r="O29" i="14"/>
  <c r="D29" i="14"/>
  <c r="P29" i="14"/>
  <c r="E29" i="14"/>
  <c r="G29" i="14"/>
  <c r="H29" i="14"/>
  <c r="F29" i="14"/>
  <c r="J29" i="14"/>
  <c r="L29" i="14"/>
  <c r="M29" i="14"/>
  <c r="D40" i="17"/>
  <c r="D44" i="17" s="1"/>
  <c r="I7" i="17"/>
  <c r="K97" i="17"/>
  <c r="M97" i="17" s="1"/>
  <c r="N19" i="17"/>
  <c r="C40" i="17"/>
  <c r="L23" i="17"/>
  <c r="M31" i="17"/>
  <c r="N31" i="17" s="1"/>
  <c r="L98" i="17"/>
  <c r="H5" i="17"/>
  <c r="H8" i="17"/>
  <c r="I8" i="17" s="1"/>
  <c r="M9" i="17"/>
  <c r="N9" i="17" s="1"/>
  <c r="M14" i="17"/>
  <c r="N14" i="17" s="1"/>
  <c r="M15" i="17"/>
  <c r="N15" i="17" s="1"/>
  <c r="M16" i="17"/>
  <c r="M17" i="17"/>
  <c r="M18" i="17"/>
  <c r="N18" i="17" s="1"/>
  <c r="M19" i="17"/>
  <c r="M20" i="17"/>
  <c r="M21" i="17"/>
  <c r="M22" i="17"/>
  <c r="D35" i="17"/>
  <c r="E35" i="17" s="1"/>
  <c r="H42" i="17"/>
  <c r="G102" i="17"/>
  <c r="F101" i="17" a="1"/>
  <c r="F101" i="17" s="1"/>
  <c r="H101" i="17" s="1"/>
  <c r="H4" i="17"/>
  <c r="I4" i="17" s="1"/>
  <c r="G35" i="17"/>
  <c r="G40" i="17" s="1"/>
  <c r="M88" i="17"/>
  <c r="N88" i="17" s="1"/>
  <c r="H92" i="17"/>
  <c r="I92" i="17" s="1"/>
  <c r="I87" i="17"/>
  <c r="M87" i="17"/>
  <c r="N87" i="17" s="1"/>
  <c r="G34" i="13"/>
  <c r="I34" i="13" s="1"/>
  <c r="F34" i="13"/>
  <c r="D34" i="13"/>
  <c r="C34" i="13"/>
  <c r="G30" i="13"/>
  <c r="I30" i="13" s="1"/>
  <c r="F30" i="13"/>
  <c r="D30" i="13"/>
  <c r="C30" i="13"/>
  <c r="E30" i="13" s="1"/>
  <c r="G29" i="13"/>
  <c r="I29" i="13" s="1"/>
  <c r="F29" i="13"/>
  <c r="D29" i="13"/>
  <c r="C29" i="13"/>
  <c r="G26" i="13"/>
  <c r="F26" i="13"/>
  <c r="D26" i="13"/>
  <c r="C26" i="13"/>
  <c r="B26" i="13"/>
  <c r="G25" i="13"/>
  <c r="I25" i="13" s="1"/>
  <c r="F25" i="13"/>
  <c r="D25" i="13"/>
  <c r="C25" i="13"/>
  <c r="B25" i="13"/>
  <c r="G24" i="13"/>
  <c r="F24" i="13"/>
  <c r="D24" i="13"/>
  <c r="C24" i="13"/>
  <c r="B24" i="13"/>
  <c r="G23" i="13"/>
  <c r="I23" i="13" s="1"/>
  <c r="F23" i="13"/>
  <c r="D23" i="13"/>
  <c r="C23" i="13"/>
  <c r="B23" i="13"/>
  <c r="G22" i="13"/>
  <c r="F22" i="13"/>
  <c r="D22" i="13"/>
  <c r="C22" i="13"/>
  <c r="B22" i="13"/>
  <c r="G21" i="13"/>
  <c r="F21" i="13"/>
  <c r="D21" i="13"/>
  <c r="C21" i="13"/>
  <c r="B21" i="13"/>
  <c r="G20" i="13"/>
  <c r="F20" i="13"/>
  <c r="H20" i="13" s="1"/>
  <c r="I20" i="13" s="1"/>
  <c r="D20" i="13"/>
  <c r="C20" i="13"/>
  <c r="B20" i="13"/>
  <c r="G19" i="13"/>
  <c r="F19" i="13"/>
  <c r="D19" i="13"/>
  <c r="C19" i="13"/>
  <c r="G18" i="13"/>
  <c r="F18" i="13"/>
  <c r="D18" i="13"/>
  <c r="C18" i="13"/>
  <c r="B18" i="13"/>
  <c r="G17" i="13"/>
  <c r="F17" i="13"/>
  <c r="D17" i="13"/>
  <c r="C17" i="13"/>
  <c r="B17" i="13"/>
  <c r="G14" i="13"/>
  <c r="I14" i="13" s="1"/>
  <c r="F14" i="13"/>
  <c r="D14" i="13"/>
  <c r="C14" i="13"/>
  <c r="B14" i="13"/>
  <c r="G13" i="13"/>
  <c r="I13" i="13" s="1"/>
  <c r="F13" i="13"/>
  <c r="H13" i="13" s="1"/>
  <c r="D13" i="13"/>
  <c r="C13" i="13"/>
  <c r="B13" i="13"/>
  <c r="G12" i="13"/>
  <c r="I12" i="13" s="1"/>
  <c r="F12" i="13"/>
  <c r="D12" i="13"/>
  <c r="C12" i="13"/>
  <c r="B12" i="13"/>
  <c r="G11" i="13"/>
  <c r="F11" i="13"/>
  <c r="D11" i="13"/>
  <c r="C11" i="13"/>
  <c r="E11" i="13" s="1"/>
  <c r="B11" i="13"/>
  <c r="G10" i="13"/>
  <c r="F10" i="13"/>
  <c r="D10" i="13"/>
  <c r="C10" i="13"/>
  <c r="B10" i="13"/>
  <c r="G9" i="13"/>
  <c r="I9" i="13" s="1"/>
  <c r="F9" i="13"/>
  <c r="H9" i="13" s="1"/>
  <c r="D9" i="13"/>
  <c r="C9" i="13"/>
  <c r="B9" i="13"/>
  <c r="G8" i="13"/>
  <c r="I8" i="13" s="1"/>
  <c r="F8" i="13"/>
  <c r="D8" i="13"/>
  <c r="C8" i="13"/>
  <c r="B8" i="13"/>
  <c r="G7" i="13"/>
  <c r="F7" i="13"/>
  <c r="D7" i="13"/>
  <c r="C7" i="13"/>
  <c r="E7" i="13" s="1"/>
  <c r="B7" i="13"/>
  <c r="G6" i="13"/>
  <c r="F6" i="13"/>
  <c r="D6" i="13"/>
  <c r="C6" i="13"/>
  <c r="B6" i="13"/>
  <c r="E8" i="13" l="1"/>
  <c r="H10" i="13"/>
  <c r="I10" i="13" s="1"/>
  <c r="H6" i="17"/>
  <c r="I6" i="17" s="1"/>
  <c r="M35" i="17"/>
  <c r="N35" i="17" s="1"/>
  <c r="F40" i="17"/>
  <c r="F45" i="17" s="1"/>
  <c r="E9" i="13"/>
  <c r="H11" i="13"/>
  <c r="K40" i="17"/>
  <c r="G45" i="17"/>
  <c r="G44" i="17"/>
  <c r="L40" i="17"/>
  <c r="M23" i="17"/>
  <c r="N23" i="17" s="1"/>
  <c r="C44" i="17"/>
  <c r="E44" i="17" s="1"/>
  <c r="E40" i="17"/>
  <c r="H35" i="17"/>
  <c r="I35" i="17" s="1"/>
  <c r="H34" i="13"/>
  <c r="H22" i="13"/>
  <c r="I22" i="13" s="1"/>
  <c r="E22" i="13"/>
  <c r="E29" i="13"/>
  <c r="H30" i="13"/>
  <c r="E10" i="13"/>
  <c r="H12" i="13"/>
  <c r="H21" i="13"/>
  <c r="I21" i="13" s="1"/>
  <c r="E13" i="13"/>
  <c r="E20" i="13"/>
  <c r="E23" i="13"/>
  <c r="D15" i="13"/>
  <c r="H18" i="13"/>
  <c r="I18" i="13" s="1"/>
  <c r="E21" i="13"/>
  <c r="H19" i="13"/>
  <c r="I19" i="13" s="1"/>
  <c r="D27" i="13"/>
  <c r="H26" i="13"/>
  <c r="E14" i="13"/>
  <c r="E25" i="13"/>
  <c r="I26" i="13"/>
  <c r="E19" i="13"/>
  <c r="F27" i="13"/>
  <c r="E26" i="13"/>
  <c r="F15" i="13"/>
  <c r="E34" i="13"/>
  <c r="H24" i="13"/>
  <c r="I24" i="13" s="1"/>
  <c r="E18" i="13"/>
  <c r="H25" i="13"/>
  <c r="E12" i="13"/>
  <c r="H14" i="13"/>
  <c r="E24" i="13"/>
  <c r="C27" i="13"/>
  <c r="G15" i="13"/>
  <c r="H23" i="13"/>
  <c r="I11" i="13"/>
  <c r="H7" i="13"/>
  <c r="I7" i="13" s="1"/>
  <c r="E17" i="13"/>
  <c r="E6" i="13"/>
  <c r="H8" i="13"/>
  <c r="H17" i="13"/>
  <c r="I17" i="13" s="1"/>
  <c r="C15" i="13"/>
  <c r="H6" i="13"/>
  <c r="I6" i="13" s="1"/>
  <c r="G27" i="13"/>
  <c r="H29" i="13"/>
  <c r="K44" i="17" l="1"/>
  <c r="K45" i="17"/>
  <c r="H40" i="17"/>
  <c r="I40" i="17" s="1"/>
  <c r="F44" i="17"/>
  <c r="H45" i="17"/>
  <c r="I45" i="17" s="1"/>
  <c r="F103" i="17"/>
  <c r="F96" i="17"/>
  <c r="L44" i="17"/>
  <c r="L45" i="17"/>
  <c r="M40" i="17"/>
  <c r="N40" i="17" s="1"/>
  <c r="H44" i="17"/>
  <c r="I44" i="17" s="1"/>
  <c r="G96" i="17"/>
  <c r="H15" i="13"/>
  <c r="I15" i="13" s="1"/>
  <c r="D32" i="13"/>
  <c r="D36" i="13" s="1"/>
  <c r="E27" i="13"/>
  <c r="F32" i="13"/>
  <c r="G32" i="13"/>
  <c r="H27" i="13"/>
  <c r="I27" i="13" s="1"/>
  <c r="C32" i="13"/>
  <c r="E15" i="13"/>
  <c r="K103" i="17" l="1"/>
  <c r="K96" i="17"/>
  <c r="M96" i="17" s="1"/>
  <c r="L96" i="17"/>
  <c r="L102" i="17"/>
  <c r="L103" i="17"/>
  <c r="M45" i="17"/>
  <c r="N45" i="17" s="1"/>
  <c r="M44" i="17"/>
  <c r="N44" i="17" s="1"/>
  <c r="H96" i="17"/>
  <c r="H32" i="13"/>
  <c r="I32" i="13" s="1"/>
  <c r="F37" i="13"/>
  <c r="G37" i="13"/>
  <c r="G36" i="13"/>
  <c r="F36" i="13"/>
  <c r="C36" i="13"/>
  <c r="E36" i="13" s="1"/>
  <c r="E32" i="13"/>
  <c r="H37" i="13" l="1"/>
  <c r="I37" i="13" s="1"/>
  <c r="H36" i="13"/>
  <c r="I36" i="13" s="1"/>
  <c r="D10" i="3" l="1"/>
  <c r="E10" i="3"/>
  <c r="X29" i="1" l="1"/>
  <c r="W29" i="1"/>
  <c r="Y27" i="1"/>
  <c r="Y26" i="1"/>
  <c r="Y25" i="1"/>
  <c r="Y24" i="1"/>
  <c r="Y29" i="1" s="1"/>
  <c r="Y23" i="1"/>
  <c r="Q29" i="1"/>
  <c r="P29" i="1"/>
  <c r="O29" i="1"/>
  <c r="Q27" i="1"/>
  <c r="Q26" i="1"/>
  <c r="Q25" i="1"/>
  <c r="Q24" i="1"/>
  <c r="Q23" i="1"/>
  <c r="X17" i="1"/>
  <c r="W17" i="1"/>
  <c r="Y15" i="1"/>
  <c r="Y14" i="1"/>
  <c r="Y13" i="1"/>
  <c r="Y12" i="1"/>
  <c r="Y17" i="1" s="1"/>
  <c r="Y11" i="1"/>
  <c r="O17" i="1"/>
  <c r="P17" i="1"/>
  <c r="Q17" i="1"/>
  <c r="Q15" i="1"/>
  <c r="Q14" i="1"/>
  <c r="Q13" i="1"/>
  <c r="Q12" i="1"/>
  <c r="Q11" i="1"/>
  <c r="F5" i="3"/>
  <c r="F6" i="3"/>
  <c r="F7" i="3"/>
  <c r="F8" i="3"/>
  <c r="F9" i="3"/>
  <c r="F4" i="3"/>
  <c r="E7" i="2"/>
  <c r="E6" i="2"/>
  <c r="E5" i="2"/>
  <c r="E8" i="2" s="1"/>
  <c r="E4" i="2"/>
  <c r="E9" i="1"/>
  <c r="E5" i="1"/>
  <c r="E6" i="1"/>
  <c r="E7" i="1"/>
  <c r="E8" i="1"/>
  <c r="E4" i="1"/>
  <c r="G4" i="7"/>
  <c r="G5" i="7"/>
  <c r="G3" i="7"/>
  <c r="E4" i="7"/>
  <c r="E5" i="7"/>
  <c r="E3" i="7"/>
  <c r="E6" i="7" s="1"/>
  <c r="D6" i="7"/>
  <c r="F6" i="7"/>
  <c r="C6" i="7"/>
  <c r="D8" i="2"/>
  <c r="C8" i="2"/>
  <c r="D9" i="1"/>
  <c r="C9" i="1"/>
  <c r="F10" i="3" l="1"/>
  <c r="G6" i="7"/>
  <c r="E15" i="14" l="1"/>
  <c r="F15" i="14" l="1"/>
  <c r="G15" i="14" l="1"/>
  <c r="E16" i="14" l="1"/>
  <c r="H15" i="14" l="1"/>
  <c r="I15" i="14"/>
  <c r="F16" i="14"/>
  <c r="G16" i="14" l="1"/>
  <c r="J15" i="14"/>
  <c r="H16" i="14" l="1"/>
  <c r="I16" i="14" l="1"/>
  <c r="K15" i="14"/>
  <c r="J16" i="14" l="1"/>
  <c r="L15" i="14"/>
  <c r="K16" i="14" l="1"/>
  <c r="L16" i="14" l="1"/>
  <c r="M15" i="14"/>
  <c r="M16" i="14" l="1"/>
  <c r="N15" i="14"/>
  <c r="N16" i="14" l="1"/>
  <c r="O15" i="14"/>
  <c r="O16" i="14" l="1"/>
  <c r="E8" i="14"/>
  <c r="P15" i="14"/>
  <c r="P16" i="14" l="1"/>
  <c r="F8" i="14" l="1"/>
  <c r="G8" i="14" l="1"/>
  <c r="D12" i="14" l="1"/>
  <c r="D18" i="14" s="1"/>
  <c r="H8" i="14" l="1"/>
  <c r="D25" i="14"/>
  <c r="D31" i="14" s="1"/>
  <c r="D33" i="14" s="1"/>
  <c r="D40" i="14" s="1"/>
  <c r="E38" i="14" s="1"/>
  <c r="I8" i="14" l="1"/>
  <c r="J8" i="14" l="1"/>
  <c r="L8" i="14" l="1"/>
  <c r="K8" i="14"/>
  <c r="M8" i="14" l="1"/>
  <c r="N8" i="14" l="1"/>
  <c r="O8" i="14" l="1"/>
  <c r="P8" i="14" l="1"/>
  <c r="E40" i="14" l="1"/>
  <c r="F38" i="14" s="1"/>
  <c r="E22" i="14" l="1"/>
  <c r="E25" i="14" s="1"/>
  <c r="E31" i="14" s="1"/>
  <c r="E7" i="14"/>
  <c r="E12" i="14" s="1"/>
  <c r="E18" i="14" s="1"/>
  <c r="E33" i="14" l="1"/>
  <c r="F40" i="14" l="1"/>
  <c r="G38" i="14" s="1"/>
  <c r="F22" i="14" l="1"/>
  <c r="F25" i="14" s="1"/>
  <c r="F31" i="14" s="1"/>
  <c r="F7" i="14"/>
  <c r="F12" i="14" s="1"/>
  <c r="F18" i="14" s="1"/>
  <c r="F33" i="14" l="1"/>
  <c r="G40" i="14" l="1"/>
  <c r="H38" i="14" s="1"/>
  <c r="G22" i="14" l="1"/>
  <c r="G25" i="14" s="1"/>
  <c r="G31" i="14" s="1"/>
  <c r="G7" i="14"/>
  <c r="G12" i="14" s="1"/>
  <c r="G18" i="14" s="1"/>
  <c r="G33" i="14" l="1"/>
  <c r="H40" i="14" l="1"/>
  <c r="I38" i="14" s="1"/>
  <c r="H22" i="14" l="1"/>
  <c r="H25" i="14" s="1"/>
  <c r="H31" i="14" s="1"/>
  <c r="H7" i="14"/>
  <c r="H12" i="14" s="1"/>
  <c r="H18" i="14" s="1"/>
  <c r="H33" i="14" l="1"/>
  <c r="I40" i="14" l="1"/>
  <c r="J38" i="14" s="1"/>
  <c r="I22" i="14" l="1"/>
  <c r="I25" i="14" s="1"/>
  <c r="I31" i="14" s="1"/>
  <c r="I7" i="14"/>
  <c r="I12" i="14" s="1"/>
  <c r="I18" i="14" s="1"/>
  <c r="I33" i="14" l="1"/>
  <c r="J22" i="14" l="1"/>
  <c r="J25" i="14" s="1"/>
  <c r="J31" i="14" s="1"/>
  <c r="J7" i="14"/>
  <c r="J12" i="14" s="1"/>
  <c r="J18" i="14" s="1"/>
  <c r="J33" i="14" l="1"/>
  <c r="J40" i="14"/>
  <c r="K38" i="14" s="1"/>
  <c r="K7" i="14" l="1"/>
  <c r="K12" i="14" s="1"/>
  <c r="K18" i="14" s="1"/>
  <c r="K22" i="14"/>
  <c r="K25" i="14" s="1"/>
  <c r="K31" i="14" s="1"/>
  <c r="K33" i="14" l="1"/>
  <c r="K40" i="14"/>
  <c r="L38" i="14" s="1"/>
  <c r="L7" i="14" l="1"/>
  <c r="L12" i="14" s="1"/>
  <c r="L18" i="14" s="1"/>
  <c r="L22" i="14"/>
  <c r="L25" i="14" s="1"/>
  <c r="L31" i="14" s="1"/>
  <c r="L33" i="14" l="1"/>
  <c r="L40" i="14" l="1"/>
  <c r="M38" i="14" s="1"/>
  <c r="M7" i="14" l="1"/>
  <c r="M12" i="14" s="1"/>
  <c r="M18" i="14" s="1"/>
  <c r="M22" i="14"/>
  <c r="M25" i="14" s="1"/>
  <c r="M31" i="14" s="1"/>
  <c r="M33" i="14" l="1"/>
  <c r="M40" i="14" l="1"/>
  <c r="N38" i="14" s="1"/>
  <c r="N7" i="14" l="1"/>
  <c r="N12" i="14" s="1"/>
  <c r="N18" i="14" s="1"/>
  <c r="N22" i="14"/>
  <c r="N25" i="14" s="1"/>
  <c r="N31" i="14" s="1"/>
  <c r="N33" i="14" l="1"/>
  <c r="N40" i="14"/>
  <c r="O38" i="14" s="1"/>
  <c r="O7" i="14" l="1"/>
  <c r="O12" i="14" s="1"/>
  <c r="O18" i="14" s="1"/>
  <c r="O22" i="14"/>
  <c r="O25" i="14" s="1"/>
  <c r="O31" i="14" s="1"/>
  <c r="O33" i="14" l="1"/>
  <c r="O40" i="14"/>
  <c r="P38" i="14" s="1"/>
  <c r="P40" i="14" l="1"/>
  <c r="P22" i="14" l="1"/>
  <c r="P25" i="14" s="1"/>
  <c r="P31" i="14" s="1"/>
  <c r="P7" i="14"/>
  <c r="P12" i="14" s="1"/>
  <c r="P18" i="14" s="1"/>
  <c r="P33" i="14"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<sst xmlns="http://schemas.openxmlformats.org/spreadsheetml/2006/main" count="1951" uniqueCount="695">
  <si>
    <t>SUBHEADINGS</t>
  </si>
  <si>
    <t>OTHER STUDENT INCOME</t>
  </si>
  <si>
    <t>DOMESTIC FEE INCOME</t>
  </si>
  <si>
    <t>FFPOS INCOME</t>
  </si>
  <si>
    <t>PRIVATE INCOME</t>
  </si>
  <si>
    <t>GRANT INCOME</t>
  </si>
  <si>
    <t>TUITION COSTS</t>
  </si>
  <si>
    <t>ADMIN COSTS</t>
  </si>
  <si>
    <t>SPECIALIST SUPPORT</t>
  </si>
  <si>
    <t>TEACHER AIDES</t>
  </si>
  <si>
    <t xml:space="preserve">BUS DRIVERS </t>
  </si>
  <si>
    <t>BUDGET - MONTHLY SPEND</t>
  </si>
  <si>
    <t xml:space="preserve">GRANT CAPITAL INCOME </t>
  </si>
  <si>
    <t xml:space="preserve">CAPEX </t>
  </si>
  <si>
    <t>INCOME STATEMENT</t>
  </si>
  <si>
    <t>FINANCIAL POSITION</t>
  </si>
  <si>
    <t>CASH FLOW</t>
  </si>
  <si>
    <t>SCORECARD</t>
  </si>
  <si>
    <t>00-0660-00-00</t>
  </si>
  <si>
    <t>00-0670-00-00</t>
  </si>
  <si>
    <t>00-0675-00-00</t>
  </si>
  <si>
    <t>00-0600-00-00</t>
  </si>
  <si>
    <t>00-0650-00-00</t>
  </si>
  <si>
    <t>00-0610-00-00</t>
  </si>
  <si>
    <t>00-0110-00-00</t>
  </si>
  <si>
    <t>00-0130-00-00</t>
  </si>
  <si>
    <t>00-0150-00-00</t>
  </si>
  <si>
    <t>00-0160-00-00</t>
  </si>
  <si>
    <t>00-0310-00-00</t>
  </si>
  <si>
    <t>00-0340-00-00</t>
  </si>
  <si>
    <t>00-0115-00-00</t>
  </si>
  <si>
    <t>00-0425-00-00</t>
  </si>
  <si>
    <t>00-0435-00-00</t>
  </si>
  <si>
    <t>00-0450-00-00</t>
  </si>
  <si>
    <t>00-0510-00-00</t>
  </si>
  <si>
    <t>00-0510-00-01</t>
  </si>
  <si>
    <t>00-0510-00-02</t>
  </si>
  <si>
    <t>00-0550-00-00</t>
  </si>
  <si>
    <t>00-0570-00-00</t>
  </si>
  <si>
    <t>00-0710-00-00</t>
  </si>
  <si>
    <t>00-0715-00-00</t>
  </si>
  <si>
    <t>00-0720-00-00</t>
  </si>
  <si>
    <t>00-0720-00-01</t>
  </si>
  <si>
    <t>00-0740-00-00</t>
  </si>
  <si>
    <t>00-0900-00-00</t>
  </si>
  <si>
    <t>00-0910-00-00</t>
  </si>
  <si>
    <t>00-0910-00-01</t>
  </si>
  <si>
    <t>00-0910-00-02</t>
  </si>
  <si>
    <t>00-0910-00-03</t>
  </si>
  <si>
    <t>00-0910-00-04</t>
  </si>
  <si>
    <t>00-0910-00-05</t>
  </si>
  <si>
    <t>00-0915-00-00</t>
  </si>
  <si>
    <t>RI070</t>
  </si>
  <si>
    <t>RI080</t>
  </si>
  <si>
    <t>RI090</t>
  </si>
  <si>
    <t>RI100</t>
  </si>
  <si>
    <t>RI110</t>
  </si>
  <si>
    <t>RI120</t>
  </si>
  <si>
    <t>00-0120-00-00</t>
  </si>
  <si>
    <t>00-0120-00-01</t>
  </si>
  <si>
    <t>00-0120-00-02</t>
  </si>
  <si>
    <t>00-0120-00-03</t>
  </si>
  <si>
    <t>00-0120-00-04</t>
  </si>
  <si>
    <t>00-0120-00-05</t>
  </si>
  <si>
    <t>00-0120-00-06</t>
  </si>
  <si>
    <t>00-0120-00-07</t>
  </si>
  <si>
    <t>00-0120-00-08</t>
  </si>
  <si>
    <t>00-0120-00-09</t>
  </si>
  <si>
    <t>00-0120-00-10</t>
  </si>
  <si>
    <t>00-0120-00-11</t>
  </si>
  <si>
    <t>00-0120-00-12</t>
  </si>
  <si>
    <t>00-0120-00-13</t>
  </si>
  <si>
    <t>00-0120-00-14</t>
  </si>
  <si>
    <t>00-0120-00-15</t>
  </si>
  <si>
    <t>00-0120-00-16</t>
  </si>
  <si>
    <t>00-0120-00-17</t>
  </si>
  <si>
    <t>00-0120-00-18</t>
  </si>
  <si>
    <t>00-0410-00-00</t>
  </si>
  <si>
    <t>00-0415-00-00</t>
  </si>
  <si>
    <t>00-0460-00-00</t>
  </si>
  <si>
    <t>00-0465-00-00</t>
  </si>
  <si>
    <t>00-0470-00-00</t>
  </si>
  <si>
    <t>00-0475-00-00</t>
  </si>
  <si>
    <t>RI020</t>
  </si>
  <si>
    <t>RI030</t>
  </si>
  <si>
    <t>00-0420-00-00</t>
  </si>
  <si>
    <t>RI040</t>
  </si>
  <si>
    <t>RI050</t>
  </si>
  <si>
    <t>RI051</t>
  </si>
  <si>
    <t>RI060</t>
  </si>
  <si>
    <t>RI010</t>
  </si>
  <si>
    <t>BUDGET YTD</t>
  </si>
  <si>
    <t>00-0690-00-00</t>
  </si>
  <si>
    <t>00-0925-00-00</t>
  </si>
  <si>
    <t>00-0680-00-00</t>
  </si>
  <si>
    <t>00-0930-00-00</t>
  </si>
  <si>
    <t>CI020</t>
  </si>
  <si>
    <t>CI010</t>
  </si>
  <si>
    <t>CI030</t>
  </si>
  <si>
    <t>CI040</t>
  </si>
  <si>
    <t>00-0730-00-00</t>
  </si>
  <si>
    <t>00-0810-00-00</t>
  </si>
  <si>
    <t>00-0815-00-00</t>
  </si>
  <si>
    <t>00-0820-00-00</t>
  </si>
  <si>
    <t>00-0830-00-00</t>
  </si>
  <si>
    <t>00-0835-00-00</t>
  </si>
  <si>
    <t>00-0920-00-00</t>
  </si>
  <si>
    <t>CI050</t>
  </si>
  <si>
    <t>EMPLOYEE BENEFITS</t>
  </si>
  <si>
    <t>00-2990-00-00</t>
  </si>
  <si>
    <t>ADMINISTRATIVE SERVICES - Third Party (Consultants part of capital project)</t>
  </si>
  <si>
    <t>CAPITAL EXPENSES</t>
  </si>
  <si>
    <t xml:space="preserve">ASSET EXPENSES (Look up definition) under FQ </t>
  </si>
  <si>
    <t>00-1710-00-00</t>
  </si>
  <si>
    <t>00-2110-00-00</t>
  </si>
  <si>
    <t>00-2115-00-00</t>
  </si>
  <si>
    <t>00-2155-00-00</t>
  </si>
  <si>
    <t>00-2210-00-00</t>
  </si>
  <si>
    <t>00-2310-00-00</t>
  </si>
  <si>
    <t>00-2310-00-01</t>
  </si>
  <si>
    <t>00-2425-00-00</t>
  </si>
  <si>
    <t>00-2435-00-00</t>
  </si>
  <si>
    <t>00-2440-00-00</t>
  </si>
  <si>
    <t>00-2445-00-00</t>
  </si>
  <si>
    <t>00-2446-00-00</t>
  </si>
  <si>
    <t>00-2450-00-00</t>
  </si>
  <si>
    <t>00-2456-00-00</t>
  </si>
  <si>
    <t>00-2480-00-00</t>
  </si>
  <si>
    <t>00-2485-00-00</t>
  </si>
  <si>
    <t>00-2489-00-00</t>
  </si>
  <si>
    <t>00-2610-00-00</t>
  </si>
  <si>
    <t>00-2770-00-00</t>
  </si>
  <si>
    <t>00-2810-00-00</t>
  </si>
  <si>
    <t>00-2820-00-00</t>
  </si>
  <si>
    <t>00-2830-00-00</t>
  </si>
  <si>
    <t>00-2965-00-00</t>
  </si>
  <si>
    <t>00-2970-00-00</t>
  </si>
  <si>
    <t>00-2975-00-00</t>
  </si>
  <si>
    <t>00-2980-00-00</t>
  </si>
  <si>
    <t>00-2985-00-00</t>
  </si>
  <si>
    <t>00-1975-00-00</t>
  </si>
  <si>
    <t>00-1980-00-00</t>
  </si>
  <si>
    <t>00-2120-00-00</t>
  </si>
  <si>
    <t>00-2310-00-02</t>
  </si>
  <si>
    <t>00-2410-00-00</t>
  </si>
  <si>
    <t>00-2415-00-00</t>
  </si>
  <si>
    <t>00-2420-00-00</t>
  </si>
  <si>
    <t>00-2430-00-00</t>
  </si>
  <si>
    <t>00-2455-00-00</t>
  </si>
  <si>
    <t>00-2465-00-00</t>
  </si>
  <si>
    <t>00-2487-00-00</t>
  </si>
  <si>
    <t>00-2950-00-00</t>
  </si>
  <si>
    <t>00-2960-00-00</t>
  </si>
  <si>
    <t>RE80T</t>
  </si>
  <si>
    <t>CAPITAL FEES /INCOME</t>
  </si>
  <si>
    <t>RE080A</t>
  </si>
  <si>
    <t>00-2010-00-00</t>
  </si>
  <si>
    <t>00-2015-00-00</t>
  </si>
  <si>
    <t>00-2020-00-00</t>
  </si>
  <si>
    <t>00-2025-00-00</t>
  </si>
  <si>
    <t>00-2030-00-00</t>
  </si>
  <si>
    <t>00-2035-00-00</t>
  </si>
  <si>
    <t>00-2040-00-00</t>
  </si>
  <si>
    <t>00-2045-00-00</t>
  </si>
  <si>
    <t>00-2050-00-00</t>
  </si>
  <si>
    <t>00-2055-00-00</t>
  </si>
  <si>
    <t>00-2060-00-00</t>
  </si>
  <si>
    <t>00-2065-00-00</t>
  </si>
  <si>
    <t>00-2460-00-00</t>
  </si>
  <si>
    <t>00-2460-00-01</t>
  </si>
  <si>
    <t>00-2460-00-02</t>
  </si>
  <si>
    <t>00-2910-00-00</t>
  </si>
  <si>
    <t>RE100</t>
  </si>
  <si>
    <t>00-2750-00-00</t>
  </si>
  <si>
    <t>00-2760-00-00</t>
  </si>
  <si>
    <t>RE120</t>
  </si>
  <si>
    <t>RE090</t>
  </si>
  <si>
    <t>MAINTENANCE &amp; OTHER COSTS</t>
  </si>
  <si>
    <t>00-1030-00-00</t>
  </si>
  <si>
    <t>00-1030-00-01</t>
  </si>
  <si>
    <t>00-1210-00-00</t>
  </si>
  <si>
    <t>00-1330-00-00</t>
  </si>
  <si>
    <t>00-1530-00-00</t>
  </si>
  <si>
    <t>RE030</t>
  </si>
  <si>
    <t>RE040</t>
  </si>
  <si>
    <t>00-1220-00-00</t>
  </si>
  <si>
    <t>00-1220-00-01</t>
  </si>
  <si>
    <t>00-1220-00-02</t>
  </si>
  <si>
    <t>00-1220-00-03</t>
  </si>
  <si>
    <t>00-1220-00-04</t>
  </si>
  <si>
    <t>00-1340-00-00</t>
  </si>
  <si>
    <t>00-1540-00-00</t>
  </si>
  <si>
    <t>00-1820-00-00</t>
  </si>
  <si>
    <t>00-1950-00-00</t>
  </si>
  <si>
    <t>00-1955-00-00</t>
  </si>
  <si>
    <t>00-1970-00-00</t>
  </si>
  <si>
    <t>00-1970-00-01</t>
  </si>
  <si>
    <t>00-1970-00-02</t>
  </si>
  <si>
    <t>00-1985-00-00</t>
  </si>
  <si>
    <t>RE050</t>
  </si>
  <si>
    <t>00-1910-00-00</t>
  </si>
  <si>
    <t>00-1910-00-01</t>
  </si>
  <si>
    <t>00-1910-00-02</t>
  </si>
  <si>
    <t>RE060</t>
  </si>
  <si>
    <t>00-1810-00-00</t>
  </si>
  <si>
    <t>00-1850-00-00</t>
  </si>
  <si>
    <t>RE070</t>
  </si>
  <si>
    <t>TEACHING</t>
  </si>
  <si>
    <t>STAFF SALARIES &amp; WAGES</t>
  </si>
  <si>
    <t>ADMINISTRATION</t>
  </si>
  <si>
    <t>MAINTENANCE</t>
  </si>
  <si>
    <t>YTD BUDGET</t>
  </si>
  <si>
    <t>ACTUAL YTD</t>
  </si>
  <si>
    <t>FTE (FULL TIME EQUIVAILENT )</t>
  </si>
  <si>
    <t>POSITION CODE &amp; FTE FIELD</t>
  </si>
  <si>
    <t xml:space="preserve">IF NOT XXXX  THEN XXXX  </t>
  </si>
  <si>
    <t>Pre-Primay and Primary</t>
  </si>
  <si>
    <t>High School</t>
  </si>
  <si>
    <t>Year Group</t>
  </si>
  <si>
    <t>Kindy</t>
  </si>
  <si>
    <t>Total Number of Students</t>
  </si>
  <si>
    <t>Current</t>
  </si>
  <si>
    <t>Budget</t>
  </si>
  <si>
    <t>Variance</t>
  </si>
  <si>
    <t>Last Census Day</t>
  </si>
  <si>
    <t>Variance Current -Budget</t>
  </si>
  <si>
    <t>Variance Current  -Census</t>
  </si>
  <si>
    <t>CODE MAPPING</t>
  </si>
  <si>
    <t>THORNLIE</t>
  </si>
  <si>
    <t>Need Creation &amp; Use by  PAYROLL)</t>
  </si>
  <si>
    <t>PRIVATE FUNDING AVAILABLE</t>
  </si>
  <si>
    <t>KEWDALE</t>
  </si>
  <si>
    <t>DIANELLA</t>
  </si>
  <si>
    <t>ADELAIDE</t>
  </si>
  <si>
    <t>TOTAL REVENUE</t>
  </si>
  <si>
    <t>OPERATING REVENUE - YEAR TO DATE</t>
  </si>
  <si>
    <t>Month</t>
  </si>
  <si>
    <t>Quarter</t>
  </si>
  <si>
    <t>Year</t>
  </si>
  <si>
    <t>KEY INDICATORS - KPI</t>
  </si>
  <si>
    <t>DASHBOARD LAYOUT - 4 CAMPUS ONE FULL SCREEN - Can include Charts (Take up full screen)</t>
  </si>
  <si>
    <t>*Can include Chart of Actual Revenue Source for each college underneath or along side each college data if divide screen into 4 quarters then should be enough room for full display.</t>
  </si>
  <si>
    <t>RELIGIOUS Teachers</t>
  </si>
  <si>
    <t>Casual Wages Teachers</t>
  </si>
  <si>
    <t>E</t>
  </si>
  <si>
    <t>Casual Salaries &amp; Wages Other</t>
  </si>
  <si>
    <t>Casual Salaries &amp; Wages Teacher Aids</t>
  </si>
  <si>
    <t>Casual Salaries &amp; Wages Administration</t>
  </si>
  <si>
    <t>Casual Salaries &amp; Wages Bus Drivers</t>
  </si>
  <si>
    <t>Casual Salaries &amp; Wages Maintenance</t>
  </si>
  <si>
    <t>FTE</t>
  </si>
  <si>
    <t>CASUAL</t>
  </si>
  <si>
    <t>DETAILS</t>
  </si>
  <si>
    <t>FQ CODE</t>
  </si>
  <si>
    <t>TOTAL</t>
  </si>
  <si>
    <t>REVENUE</t>
  </si>
  <si>
    <t>RI.010</t>
  </si>
  <si>
    <t>RI.020, RI.030, RI.040</t>
  </si>
  <si>
    <t>RI.050</t>
  </si>
  <si>
    <t>CI.030, CI.040</t>
  </si>
  <si>
    <t>RI.060, RI.061, RI.065</t>
  </si>
  <si>
    <t>RI.070, RI.080, RI.090</t>
  </si>
  <si>
    <t>RI.100, RI.110, RI.120</t>
  </si>
  <si>
    <t>Boarding Recurrent Income</t>
  </si>
  <si>
    <t>Boarding CI.030, CI.040</t>
  </si>
  <si>
    <t>RI.130</t>
  </si>
  <si>
    <t>EXPENSES</t>
  </si>
  <si>
    <t>SALARY EXPENSES</t>
  </si>
  <si>
    <t>Teaching Salaries</t>
  </si>
  <si>
    <t>RE.030</t>
  </si>
  <si>
    <t>Non-Teaching Salaries</t>
  </si>
  <si>
    <t>RE.010, RE.020, &amp; RE.040</t>
  </si>
  <si>
    <t xml:space="preserve">Other On costs - WC, Parental Leave, FBT </t>
  </si>
  <si>
    <t>RE.050</t>
  </si>
  <si>
    <t>Superannuation</t>
  </si>
  <si>
    <t>RE.060</t>
  </si>
  <si>
    <t>Provision Long Service Leave</t>
  </si>
  <si>
    <t>RE.070</t>
  </si>
  <si>
    <t>TOTAL SALARY EXPENSES</t>
  </si>
  <si>
    <t>Tuition Costs</t>
  </si>
  <si>
    <t xml:space="preserve">RE.080 Tuition </t>
  </si>
  <si>
    <t>Administration Costs</t>
  </si>
  <si>
    <t>RE.080 Admin &amp; RE.085</t>
  </si>
  <si>
    <t>Maintenance Costs</t>
  </si>
  <si>
    <t>RE.090 &amp; RE.095</t>
  </si>
  <si>
    <t>Interest - Tuition &amp; Boarding</t>
  </si>
  <si>
    <t>RE.100 &amp; RE.110</t>
  </si>
  <si>
    <t>Amortisation &amp; Depreciation - Tuition &amp; Boarding</t>
  </si>
  <si>
    <t>RE.120 &amp; RE.130</t>
  </si>
  <si>
    <t>Bad and Doubtful Debt Expense</t>
  </si>
  <si>
    <t>RE.140</t>
  </si>
  <si>
    <t xml:space="preserve">Boarding Costs </t>
  </si>
  <si>
    <t>All Boarding Expenses</t>
  </si>
  <si>
    <t>TOTAL EXPENSES (including Salary Exp)</t>
  </si>
  <si>
    <t>RE.150</t>
  </si>
  <si>
    <t>Tuition Trading Activities - Income</t>
  </si>
  <si>
    <t>TA.010 &amp; TA.030</t>
  </si>
  <si>
    <t>Tuition Trading Activities - Salaries &amp; Expenses</t>
  </si>
  <si>
    <t>TA.020 &amp; TA.040</t>
  </si>
  <si>
    <t>NET TRADING ACTIVITIES - TUITION</t>
  </si>
  <si>
    <t>Boarding Trading Activities - Income</t>
  </si>
  <si>
    <t>Boarding TA.010 &amp; TA.030</t>
  </si>
  <si>
    <t>Boarding Trading Activities - Salaries &amp; Expenses</t>
  </si>
  <si>
    <t>Boarding TA.020 &amp; TA.040</t>
  </si>
  <si>
    <t>NET TRADING ACTIVITIES - BOARDING</t>
  </si>
  <si>
    <t>OPERATING SURPLUS/(DEFICIT)</t>
  </si>
  <si>
    <t>CAPITAL INCOME</t>
  </si>
  <si>
    <t>Capital Grants</t>
  </si>
  <si>
    <t>CI.010 &amp; CI.020</t>
  </si>
  <si>
    <t>Other Capital Income &amp; Gain on sale of assets</t>
  </si>
  <si>
    <t>CI.050 &amp; CI.055</t>
  </si>
  <si>
    <t>TOTAL CAPITAL INCOME</t>
  </si>
  <si>
    <t>TOTAL COMPREHENSIVE INCOME</t>
  </si>
  <si>
    <t>EBIDA (excludes Capital Income)</t>
  </si>
  <si>
    <t>Margin (EBIDA / Total Income)</t>
  </si>
  <si>
    <t>Net profit from Tuition trading</t>
  </si>
  <si>
    <t>Net loss from Tuition trading</t>
  </si>
  <si>
    <t>JAN 2020</t>
  </si>
  <si>
    <t>FEB 2020</t>
  </si>
  <si>
    <t>MAR 2020</t>
  </si>
  <si>
    <t>APR 2020</t>
  </si>
  <si>
    <t>MAY 2020</t>
  </si>
  <si>
    <t>JUN 2020</t>
  </si>
  <si>
    <t>JUL 2020</t>
  </si>
  <si>
    <t>AUG 2020</t>
  </si>
  <si>
    <t>SEP 2020</t>
  </si>
  <si>
    <t>OCT 2020</t>
  </si>
  <si>
    <t>NOV 2020</t>
  </si>
  <si>
    <t>DEC 2020</t>
  </si>
  <si>
    <t>Domestic Fee Income (net Concessions)</t>
  </si>
  <si>
    <t>Other Fee Income</t>
  </si>
  <si>
    <t>FFPOS Student Income (net Concessions)</t>
  </si>
  <si>
    <t xml:space="preserve">Capital Fees and Levies - Tuition </t>
  </si>
  <si>
    <t>Private Income</t>
  </si>
  <si>
    <t>State Grants</t>
  </si>
  <si>
    <t>Commonwealth Grants</t>
  </si>
  <si>
    <t>Boarding Income</t>
  </si>
  <si>
    <t>Capital Fees and Levies - Boarding</t>
  </si>
  <si>
    <t>BUDGET - 2020 COMPREHENSIVE INCOME STATEMENT</t>
  </si>
  <si>
    <t>AUSTRALIAN ISLAMIC COLLEGE</t>
  </si>
  <si>
    <t>JAN</t>
  </si>
  <si>
    <t>FEB</t>
  </si>
  <si>
    <t>MAR</t>
  </si>
  <si>
    <t>APR</t>
  </si>
  <si>
    <t>MAY</t>
  </si>
  <si>
    <t>JUN</t>
  </si>
  <si>
    <t>JUL</t>
  </si>
  <si>
    <t>AUG</t>
  </si>
  <si>
    <t>SEP</t>
  </si>
  <si>
    <t>OCT</t>
  </si>
  <si>
    <t>NOV</t>
  </si>
  <si>
    <t>DEC</t>
  </si>
  <si>
    <t>YTD</t>
  </si>
  <si>
    <t>INCOME</t>
  </si>
  <si>
    <t>FQ Codes</t>
  </si>
  <si>
    <t>TOTAL INCOME</t>
  </si>
  <si>
    <t>EXPENDITURE</t>
  </si>
  <si>
    <t xml:space="preserve">RE.010, RE020, RE.040 </t>
  </si>
  <si>
    <t>Other Staff On-Costs</t>
  </si>
  <si>
    <t>Long Service Leave</t>
  </si>
  <si>
    <t>RE.080 Tuition</t>
  </si>
  <si>
    <t>RE.090 Maint &amp; RE.095</t>
  </si>
  <si>
    <t>RE.100, RE.110</t>
  </si>
  <si>
    <t xml:space="preserve">Depreciation </t>
  </si>
  <si>
    <t>RE.120, RE.130</t>
  </si>
  <si>
    <t>Bad &amp; Doubtful Debts Exp</t>
  </si>
  <si>
    <t>TOTAL EXPENDITURE</t>
  </si>
  <si>
    <t>TA.010, TA.030</t>
  </si>
  <si>
    <t>Tuition Trading Activities - Expenses</t>
  </si>
  <si>
    <t>TA.020, TA.040</t>
  </si>
  <si>
    <t>OPERATING SURPLUS / (DEFICIT) - Excl Capital Income</t>
  </si>
  <si>
    <t>CI.010, CI.020</t>
  </si>
  <si>
    <t>Other Capital Income</t>
  </si>
  <si>
    <t>CI.050, CI.055</t>
  </si>
  <si>
    <t>CI.060 (excl CI.030 &amp;CI.040)</t>
  </si>
  <si>
    <t>RECURRENT EARNINGS BEFORE INTEREST &amp; DEPRECIATION</t>
  </si>
  <si>
    <t>Interest Subsidy for ratio calculations</t>
  </si>
  <si>
    <t>RI.090</t>
  </si>
  <si>
    <t>OPENING BALANCES</t>
  </si>
  <si>
    <t>Cash &amp; Cash Equivalents (Overdraft)</t>
  </si>
  <si>
    <t>Debtors - Tuition &amp; Boarding</t>
  </si>
  <si>
    <t>Trade Creditors</t>
  </si>
  <si>
    <t>Fees and Grants in Advance</t>
  </si>
  <si>
    <t>Loans</t>
  </si>
  <si>
    <t>Principal Repayments</t>
  </si>
  <si>
    <t>Total Capital Expenditure</t>
  </si>
  <si>
    <t>Non-Financial Indicators</t>
  </si>
  <si>
    <t>Student Enrolments - Primary</t>
  </si>
  <si>
    <t>Student Enrolments - Secondary</t>
  </si>
  <si>
    <t>Teaching Staff - Primary</t>
  </si>
  <si>
    <t>Teaching Staff - Secondary</t>
  </si>
  <si>
    <t>Total Non Teaching Staff</t>
  </si>
  <si>
    <t>Primary Student-Teacher Ratio</t>
  </si>
  <si>
    <t xml:space="preserve">Secondary Student-Teacher Ratio </t>
  </si>
  <si>
    <t xml:space="preserve">Interest </t>
  </si>
  <si>
    <t>FORECAST</t>
  </si>
  <si>
    <t/>
  </si>
  <si>
    <t>Year-to-Date</t>
  </si>
  <si>
    <t>Actual</t>
  </si>
  <si>
    <t>Var %</t>
  </si>
  <si>
    <t>Rating</t>
  </si>
  <si>
    <t>?</t>
  </si>
  <si>
    <t>Income and Expenditure</t>
  </si>
  <si>
    <t>Current Month</t>
  </si>
  <si>
    <t>Salary on-costs</t>
  </si>
  <si>
    <t>OPERATING SURPLUS / (DEFICIT)</t>
  </si>
  <si>
    <t>RECURRENT EARNINGS BEFORE INTEREST, DEPN. &amp; AMORT. (EBIDA)</t>
  </si>
  <si>
    <t>00-2710-00-00</t>
  </si>
  <si>
    <t>RE130</t>
  </si>
  <si>
    <t>00-2720-00-00</t>
  </si>
  <si>
    <t>00-2730-00-00</t>
  </si>
  <si>
    <t>00-2730-00-01</t>
  </si>
  <si>
    <t>00-2730-00-02</t>
  </si>
  <si>
    <t>00-2740-00-00</t>
  </si>
  <si>
    <t>00-2840-00-00</t>
  </si>
  <si>
    <t>RE140</t>
  </si>
  <si>
    <t xml:space="preserve">CAPITAL INCOME - TUITION </t>
  </si>
  <si>
    <t>Movement in the carrying amounts for each class of plant and equipment between the beginning and the end of the current financial year:</t>
  </si>
  <si>
    <t>Land &amp; buildings</t>
  </si>
  <si>
    <t>Motor vehicles</t>
  </si>
  <si>
    <t>Furniture &amp; equipment sundry</t>
  </si>
  <si>
    <t>Furniture &amp; equipment computers*</t>
  </si>
  <si>
    <t>Furniture &amp; fittings</t>
  </si>
  <si>
    <t>Furniture &amp; equipment photocopiers</t>
  </si>
  <si>
    <t>Capital Work under construction</t>
  </si>
  <si>
    <t>Total</t>
  </si>
  <si>
    <t>$</t>
  </si>
  <si>
    <t>Balance at the beginning of the period</t>
  </si>
  <si>
    <t>-</t>
  </si>
  <si>
    <t>Additions at cost</t>
  </si>
  <si>
    <t>Revaluation</t>
  </si>
  <si>
    <t>Depreciation expense</t>
  </si>
  <si>
    <t>Carrying amount at the end of the period</t>
  </si>
  <si>
    <r>
      <t xml:space="preserve">* </t>
    </r>
    <r>
      <rPr>
        <sz val="9"/>
        <color rgb="FF000000"/>
        <rFont val="Arial"/>
        <family val="2"/>
      </rPr>
      <t>Balance of Furniture &amp; Equipment as at 31 December 2018 was reclassified to Furniture &amp; Equipment Computers</t>
    </r>
  </si>
  <si>
    <t xml:space="preserve">** During the 2019 financial year the Association engaged an independent valuer to determine the fair value of its land and buildings at 31 December 2019. The increase in the fair value has been included in the revaluation. </t>
  </si>
  <si>
    <t>PROPERTY, PLANT &amp; EQUIPMENT</t>
  </si>
  <si>
    <t>Movements in Carrying Amounts YTD</t>
  </si>
  <si>
    <t>YEAR</t>
  </si>
  <si>
    <t>MONTH</t>
  </si>
  <si>
    <t>QUARTER</t>
  </si>
  <si>
    <t>TA010</t>
  </si>
  <si>
    <t>To be added</t>
  </si>
  <si>
    <t>COMPREHENSIVE INCOME STATEMENT - ACTUAL DATA</t>
  </si>
  <si>
    <t>COMPREHENSIVE INCOME STATEMENT - BUDGET DATA</t>
  </si>
  <si>
    <t>COMPREHENSIVE INCOME STATEMENT (Actual versus Budget)</t>
  </si>
  <si>
    <t>PART OF 12 MONTH OVERVIEW TAB - SUBHEADING -  INCOME STATEMENT</t>
  </si>
  <si>
    <t>PART OF OPERATING POSITION TAB</t>
  </si>
  <si>
    <t>ARE WE PROFITABLE?</t>
  </si>
  <si>
    <t>Earnings before Interest and Depn and Amort - Operating Surplus</t>
  </si>
  <si>
    <t>Net operating margin % (before int and depn)</t>
  </si>
  <si>
    <t>Discount as % of Fees</t>
  </si>
  <si>
    <t>Recurrent Income per Student (Incl profit from trading, excl boarding) #</t>
  </si>
  <si>
    <t>Sample Average</t>
  </si>
  <si>
    <t>% Change in your Income/Student</t>
  </si>
  <si>
    <t>Per Student Expenditure</t>
  </si>
  <si>
    <t>Teaching Salaries per Student#</t>
  </si>
  <si>
    <t>Specialist Support Salaries per Student#</t>
  </si>
  <si>
    <t>Teacher Aides Salaries per Student#</t>
  </si>
  <si>
    <t>Teaching Resources per Student#</t>
  </si>
  <si>
    <t>Direct Delivery Cost per Student#</t>
  </si>
  <si>
    <t>Admin Salaries per Student (incl loss from trading)#</t>
  </si>
  <si>
    <t>Admin Other Costs per Student#</t>
  </si>
  <si>
    <t>Maintenance &amp; Other Salaries per Student#</t>
  </si>
  <si>
    <t>Maintenance Other Costs per Student#</t>
  </si>
  <si>
    <t>Total Expenses per Student (excludes interest, depn, amort &amp; boarding)#</t>
  </si>
  <si>
    <t>Integrity check - sum of individual cost lines</t>
  </si>
  <si>
    <t>% Change in your Expenditure/Student</t>
  </si>
  <si>
    <t>Staffing Ratios</t>
  </si>
  <si>
    <t>Primary Teacher Ratio</t>
  </si>
  <si>
    <t>Primary Specialist Support  Ratio</t>
  </si>
  <si>
    <t>Primary Teacher Aides Ratio</t>
  </si>
  <si>
    <t>Primary Administration Staff Ratio</t>
  </si>
  <si>
    <t>Primary Maintenance Staff Ratio</t>
  </si>
  <si>
    <t>Secondary Teacher Ratio</t>
  </si>
  <si>
    <t>Secondary Specialist Support  Ratio</t>
  </si>
  <si>
    <t>Secondary Teacher Aides Ratio</t>
  </si>
  <si>
    <t>Secondary Administration Staff Ratio</t>
  </si>
  <si>
    <t>Secondary Maintenance Staff Ratio</t>
  </si>
  <si>
    <t>ARE WE SOLVENT?</t>
  </si>
  <si>
    <t>Working Capital</t>
  </si>
  <si>
    <t>Cash Flow Adequacy</t>
  </si>
  <si>
    <t>% Trade Debtors to Fees (Tuition &amp; Boarding )</t>
  </si>
  <si>
    <t>ARE WE SUSTAINABLE?</t>
  </si>
  <si>
    <t>Depreciation Impact %</t>
  </si>
  <si>
    <t>Reinvestment Ratio %</t>
  </si>
  <si>
    <t>Debt per student #</t>
  </si>
  <si>
    <t>Interest Cover (based on EBIDA)</t>
  </si>
  <si>
    <t xml:space="preserve">Debt Servicing Cover </t>
  </si>
  <si>
    <t>Developed by</t>
  </si>
  <si>
    <t>Drivers of Performance</t>
  </si>
  <si>
    <t>Year-End Forecast</t>
  </si>
  <si>
    <t>Forecast</t>
  </si>
  <si>
    <t>Primary enrolments</t>
  </si>
  <si>
    <t>Secondary enrolments</t>
  </si>
  <si>
    <t>Total enrolments</t>
  </si>
  <si>
    <t>Primary teachers (FTE)</t>
  </si>
  <si>
    <t>Secondary teachers (FTE)</t>
  </si>
  <si>
    <t>Non Teaching staff (FTE)</t>
  </si>
  <si>
    <t>From Statement of Financial Position</t>
  </si>
  <si>
    <t>Debtors (fees owed)</t>
  </si>
  <si>
    <t>Capital Expenditure</t>
  </si>
  <si>
    <t>Key Performance Indicators</t>
  </si>
  <si>
    <t>Sample average</t>
  </si>
  <si>
    <t>Forecast to Sample Av</t>
  </si>
  <si>
    <t>n/a</t>
  </si>
  <si>
    <t>Net Operating Margin (EBIDA/Recurrent income)</t>
  </si>
  <si>
    <t>Recurrent Income per student (Excl boarding)</t>
  </si>
  <si>
    <t>Recurrent Expenditure per student (Excl boarding)</t>
  </si>
  <si>
    <t>Primary student/teacher ratio</t>
  </si>
  <si>
    <t>Secondary student/teacher ratio</t>
  </si>
  <si>
    <t>Debt per student</t>
  </si>
  <si>
    <t>Interest Cover &gt;3</t>
  </si>
  <si>
    <t>&gt;3</t>
  </si>
  <si>
    <t>Debt servicing cover &gt;1.5</t>
  </si>
  <si>
    <t>&gt;1.5</t>
  </si>
  <si>
    <t xml:space="preserve"> </t>
  </si>
  <si>
    <t>ASSETS</t>
  </si>
  <si>
    <t>CURRENT ASSETS</t>
  </si>
  <si>
    <t>GF.010</t>
  </si>
  <si>
    <t>TOTAL CURRENT ASSETS</t>
  </si>
  <si>
    <t>GF.020</t>
  </si>
  <si>
    <t>NON-CURRENT ASSETS</t>
  </si>
  <si>
    <t>TOTAL FIXED ASSETS</t>
  </si>
  <si>
    <t>GF.040</t>
  </si>
  <si>
    <t>TOTAL ASSETS</t>
  </si>
  <si>
    <t>LIABILITIES</t>
  </si>
  <si>
    <t>CURRENT LIABILITIES</t>
  </si>
  <si>
    <t>LN.040</t>
  </si>
  <si>
    <t>TOTAL CURRENT LIABILITIES</t>
  </si>
  <si>
    <t>GF.030</t>
  </si>
  <si>
    <t>NON CURRENT LIABILITIES</t>
  </si>
  <si>
    <t>TOTAL NON CURRENT LIABILITIES</t>
  </si>
  <si>
    <t>GF.050</t>
  </si>
  <si>
    <t>TOTAL LIABILITIES</t>
  </si>
  <si>
    <t>NET ASSETS</t>
  </si>
  <si>
    <t>REPRESENTED BY:</t>
  </si>
  <si>
    <t>ASSET REVALUATION RESERVE</t>
  </si>
  <si>
    <t>ACCUMULATED FUNDS</t>
  </si>
  <si>
    <t>CURRENT YEAR SURPLUS / (DEFICIT)</t>
  </si>
  <si>
    <t>Previous Year</t>
  </si>
  <si>
    <t>00-5450-00-00</t>
  </si>
  <si>
    <t>00-5440-00-00</t>
  </si>
  <si>
    <t>C8</t>
  </si>
  <si>
    <t>C10</t>
  </si>
  <si>
    <t>C7</t>
  </si>
  <si>
    <t>C24 - C25</t>
  </si>
  <si>
    <t>OB minus CB Month</t>
  </si>
  <si>
    <t>C11</t>
  </si>
  <si>
    <t>Motot vehicle</t>
  </si>
  <si>
    <t>Cash and cash equivalents</t>
  </si>
  <si>
    <t>Financial assets</t>
  </si>
  <si>
    <t>Prepayments</t>
  </si>
  <si>
    <t>Resources on hand</t>
  </si>
  <si>
    <t>Debtors and other recievables</t>
  </si>
  <si>
    <t>Property, Plant and Equipment</t>
  </si>
  <si>
    <t>Trade and other payables</t>
  </si>
  <si>
    <t>Short-term financial liabilities</t>
  </si>
  <si>
    <t>Provisions</t>
  </si>
  <si>
    <t>TOTAL EQUITY</t>
  </si>
  <si>
    <t>00-4020-00-00</t>
  </si>
  <si>
    <t>00-9140-00-00</t>
  </si>
  <si>
    <t>00-9145-00-00</t>
  </si>
  <si>
    <t>00-9150-00-00</t>
  </si>
  <si>
    <t>00-9155-00-00</t>
  </si>
  <si>
    <t>00-9160-00-00</t>
  </si>
  <si>
    <t>00-9165-00-00</t>
  </si>
  <si>
    <t>00-9200-00-00</t>
  </si>
  <si>
    <t>00-9210-00-00</t>
  </si>
  <si>
    <t>00-9300-00-00</t>
  </si>
  <si>
    <t>00-9310-00-00</t>
  </si>
  <si>
    <t>00-9320-00-00</t>
  </si>
  <si>
    <t>00-9510-00-00</t>
  </si>
  <si>
    <t>00-9520-00-00</t>
  </si>
  <si>
    <t>00-9530-00-00</t>
  </si>
  <si>
    <t>00-9550-00-00</t>
  </si>
  <si>
    <t>00-4000-00-00</t>
  </si>
  <si>
    <t>00-4010-00-00</t>
  </si>
  <si>
    <t>00-4060-00-00</t>
  </si>
  <si>
    <t>00-4061-00-00</t>
  </si>
  <si>
    <t>00-4062-00-00</t>
  </si>
  <si>
    <t>00-4069-00-00</t>
  </si>
  <si>
    <t>00-4069-00-01</t>
  </si>
  <si>
    <t>00-4069-00-02</t>
  </si>
  <si>
    <t>00-8110-00-00</t>
  </si>
  <si>
    <t>00-8116-00-00</t>
  </si>
  <si>
    <t>00-8130-00-00</t>
  </si>
  <si>
    <t>00-8200-00-00</t>
  </si>
  <si>
    <t>00-8205-00-00</t>
  </si>
  <si>
    <t>00-8210-00-00</t>
  </si>
  <si>
    <t>00-8350-00-00</t>
  </si>
  <si>
    <t>00-8351-00-00</t>
  </si>
  <si>
    <t>00-8352-00-00</t>
  </si>
  <si>
    <t>00-8353-00-00</t>
  </si>
  <si>
    <t>00-8354-00-00</t>
  </si>
  <si>
    <t>00-8360-00-00</t>
  </si>
  <si>
    <t>00-8370-00-00</t>
  </si>
  <si>
    <t>00-8380-00-00</t>
  </si>
  <si>
    <t>00-8390-00-00</t>
  </si>
  <si>
    <t>Trade and Other Payable</t>
  </si>
  <si>
    <t>00-8015-00-00</t>
  </si>
  <si>
    <t>00-8055-00-00</t>
  </si>
  <si>
    <t>00-8065-00-00</t>
  </si>
  <si>
    <t>00-8075-00-00</t>
  </si>
  <si>
    <t>00-8085-00-00</t>
  </si>
  <si>
    <t>00-8090-00-00</t>
  </si>
  <si>
    <t>00-8090-00-01</t>
  </si>
  <si>
    <t>00-8090-00-02</t>
  </si>
  <si>
    <t>00-8100-00-00</t>
  </si>
  <si>
    <t>00-8120-00-00</t>
  </si>
  <si>
    <t>00-8155-00-00</t>
  </si>
  <si>
    <t>00-8715-00-00</t>
  </si>
  <si>
    <t>00-8300-00-00</t>
  </si>
  <si>
    <t>00-8340-00-00</t>
  </si>
  <si>
    <t>Cash and Cash Equivalents</t>
  </si>
  <si>
    <t>00-6010-00-00</t>
  </si>
  <si>
    <t>00-6110-00-00</t>
  </si>
  <si>
    <t>00-6110-00-03</t>
  </si>
  <si>
    <t>00-6110-00-04</t>
  </si>
  <si>
    <t>00-6110-00-05</t>
  </si>
  <si>
    <t>00-6110-00-06</t>
  </si>
  <si>
    <t>00-6110-00-12</t>
  </si>
  <si>
    <t>00-6150-00-00</t>
  </si>
  <si>
    <t>Debtors and Other Receivables</t>
  </si>
  <si>
    <t>00-6200-00-00</t>
  </si>
  <si>
    <t>00-6210-00-00</t>
  </si>
  <si>
    <t>00-6270-00-00</t>
  </si>
  <si>
    <t>Financial Assets</t>
  </si>
  <si>
    <t>00-7100-00-00</t>
  </si>
  <si>
    <t>00-6610-00-00</t>
  </si>
  <si>
    <t>00-6620-00-00</t>
  </si>
  <si>
    <t>00-6630-00-00</t>
  </si>
  <si>
    <t>00-6640-00-00</t>
  </si>
  <si>
    <t>00-6650-00-00</t>
  </si>
  <si>
    <t>00-6660-00-00</t>
  </si>
  <si>
    <t>00-6660-00-01</t>
  </si>
  <si>
    <t>00-6660-00-02</t>
  </si>
  <si>
    <t>Resources on Hand</t>
  </si>
  <si>
    <t>00-6300-00-00</t>
  </si>
  <si>
    <t>Property, Plant &amp; Equipment</t>
  </si>
  <si>
    <t>00-6280-00-00</t>
  </si>
  <si>
    <t>00-4071-00-00</t>
  </si>
  <si>
    <t>00-4072-00-00</t>
  </si>
  <si>
    <t>00-4073-00-00</t>
  </si>
  <si>
    <t>00-5040-00-00</t>
  </si>
  <si>
    <t>00-5140-00-00</t>
  </si>
  <si>
    <t>00-5150-00-00</t>
  </si>
  <si>
    <t>00-5160-00-00</t>
  </si>
  <si>
    <t>00-5170-00-00</t>
  </si>
  <si>
    <t>00-5240-00-00</t>
  </si>
  <si>
    <t>00-5250-00-00</t>
  </si>
  <si>
    <t>00-5340-00-00</t>
  </si>
  <si>
    <t>00-5340-00-01</t>
  </si>
  <si>
    <t>00-5340-00-02</t>
  </si>
  <si>
    <t>00-5350-00-00</t>
  </si>
  <si>
    <t>00-5350-00-01</t>
  </si>
  <si>
    <t>00-5350-00-02</t>
  </si>
  <si>
    <t>00-5540-00-00</t>
  </si>
  <si>
    <t>00-5550-00-00</t>
  </si>
  <si>
    <t>00-6710-00-00</t>
  </si>
  <si>
    <t>00-6720-00-00</t>
  </si>
  <si>
    <t>00-6730-00-00</t>
  </si>
  <si>
    <t>00-6740-00-00</t>
  </si>
  <si>
    <t>Non Current Laibilities</t>
  </si>
  <si>
    <t>Non Current Liabilities</t>
  </si>
  <si>
    <t>00-8555-00-00</t>
  </si>
  <si>
    <t>00-8565-00-00</t>
  </si>
  <si>
    <t>00-8610-00-00</t>
  </si>
  <si>
    <t>00-8620-00-00</t>
  </si>
  <si>
    <t>00-8720-00-00</t>
  </si>
  <si>
    <t>00-8730-00-00</t>
  </si>
  <si>
    <t>00-8810-00-00</t>
  </si>
  <si>
    <t>00-8820-00-00</t>
  </si>
  <si>
    <t>00-8800-00-00</t>
  </si>
  <si>
    <t>00-9100-00-00</t>
  </si>
  <si>
    <t>00-9110-00-00</t>
  </si>
  <si>
    <t>00-9115-00-00</t>
  </si>
  <si>
    <t>00-9120-00-00</t>
  </si>
  <si>
    <t>00-9125-00-00</t>
  </si>
  <si>
    <t>00-9130-00-00</t>
  </si>
  <si>
    <t>00-9135-00-00</t>
  </si>
  <si>
    <t>ACCUMULATED  FUNDS</t>
  </si>
  <si>
    <t>00-9000-00-00</t>
  </si>
  <si>
    <t>FROM I&amp;E ACTUAL</t>
  </si>
  <si>
    <t>00-6110-00-01</t>
  </si>
  <si>
    <t>00-6110-00-02</t>
  </si>
  <si>
    <t>00-6110-00-11</t>
  </si>
  <si>
    <t>00-6400-00-00</t>
  </si>
  <si>
    <t>00-6500-00-00</t>
  </si>
  <si>
    <t>00-7000-00-00</t>
  </si>
  <si>
    <t>00-7200-00-00</t>
  </si>
  <si>
    <t>00-7900-00-00</t>
  </si>
  <si>
    <t xml:space="preserve"> Australian Islamic College Thornlie</t>
  </si>
  <si>
    <t>Amortisation - Finance Lease</t>
  </si>
  <si>
    <t>Amortisation - Leasehold Land &amp; Bldgs</t>
  </si>
  <si>
    <t>RE085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</si>
</sst>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0;[Red]\(#,##0\)"/>
    <numFmt numFmtId="165" formatCode="#,##0.0%;[Red]\(#,##0.0%\)"/>
    <numFmt numFmtId="166" formatCode="#,##0.0;[Red]\(#,##0.0\)"/>
    <numFmt numFmtId="167" formatCode="#,##0.0;[Red]\-#,##0.0"/>
    <numFmt numFmtId="168" formatCode="0.0%;[Red]\(0.0%\)"/>
    <numFmt numFmtId="169" formatCode="_-* #,##0_-;\-* #,##0_-;_-* &quot;-&quot;??_-;_-@_-"/>
    <numFmt numFmtId="170" formatCode="0.0%"/>
    <numFmt numFmtId="171" formatCode="&quot;$&quot;#,##0;[Red]\(&quot;$&quot;#,##0\)"/>
    <numFmt numFmtId="172" formatCode="_-&quot;$&quot;* #,##0_-;\-&quot;$&quot;* #,##0_-;_-&quot;$&quot;* &quot;-&quot;??_-;_-@_-"/>
    <numFmt numFmtId="173" formatCode="0.0"/>
    <numFmt numFmtId="174" formatCode="[Red]#,##0.0;\(#,##0.0\)"/>
    <numFmt numFmtId="175" formatCode="[Red]\(#,##0.0%\);#,##0.0%"/>
    <numFmt numFmtId="176" formatCode="#,##0.0%;[Red]\-#,##0.0%"/>
    <numFmt numFmtId="177" formatCode="&quot;$&quot;#,##0;[Red]\(&quot;$&quot;#,##0\);_-&quot;$&quot;* &quot;-&quot;??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9"/>
      <color rgb="FF000000"/>
      <name val="Arial"/>
      <family val="2"/>
    </font>
    <font>
      <sz val="11"/>
      <color rgb="FF000000"/>
      <name val="Calibri"/>
      <family val="2"/>
      <scheme val="minor"/>
    </font>
    <font>
      <sz val="10"/>
      <name val="Arial"/>
      <family val="2"/>
    </font>
    <font>
      <b/>
      <u/>
      <sz val="24"/>
      <color rgb="FFA50021"/>
      <name val="Calibri"/>
      <family val="2"/>
      <scheme val="minor"/>
    </font>
    <font>
      <b/>
      <sz val="22"/>
      <color rgb="FFA50021"/>
      <name val="Calibri"/>
      <family val="2"/>
      <scheme val="minor"/>
    </font>
    <font>
      <b/>
      <sz val="17"/>
      <name val="Calibri"/>
      <family val="2"/>
      <scheme val="minor"/>
    </font>
    <font>
      <b/>
      <sz val="16"/>
      <name val="Calibri"/>
      <family val="2"/>
      <scheme val="minor"/>
    </font>
    <font>
      <sz val="17"/>
      <name val="Calibri"/>
      <family val="2"/>
      <scheme val="minor"/>
    </font>
    <font>
      <sz val="16"/>
      <name val="Calibri"/>
      <family val="2"/>
      <scheme val="minor"/>
    </font>
    <font>
      <b/>
      <sz val="16"/>
      <color rgb="FFFF0000"/>
      <name val="Arial"/>
      <family val="2"/>
    </font>
    <font>
      <sz val="14"/>
      <name val="Calibri"/>
      <family val="2"/>
      <scheme val="minor"/>
    </font>
    <font>
      <b/>
      <sz val="14"/>
      <name val="Calibri"/>
      <family val="2"/>
      <scheme val="minor"/>
    </font>
    <font>
      <b/>
      <sz val="18"/>
      <color rgb="FFFF0000"/>
      <name val="Arial"/>
      <family val="2"/>
    </font>
    <font>
      <sz val="17"/>
      <color theme="1"/>
      <name val="Calibri"/>
      <family val="2"/>
      <scheme val="minor"/>
    </font>
    <font>
      <u/>
      <sz val="8"/>
      <color rgb="FF000000"/>
      <name val="Arial"/>
      <family val="2"/>
    </font>
    <font>
      <b/>
      <sz val="9"/>
      <color theme="1"/>
      <name val="Arial"/>
      <family val="2"/>
    </font>
    <font>
      <sz val="9"/>
      <color theme="1"/>
      <name val="Arial"/>
      <family val="2"/>
    </font>
    <font>
      <sz val="8"/>
      <color rgb="FF000000"/>
      <name val="Arial"/>
      <family val="2"/>
    </font>
    <font>
      <b/>
      <sz val="8"/>
      <color rgb="FF000000"/>
      <name val="Arial"/>
      <family val="2"/>
    </font>
    <font>
      <sz val="10"/>
      <color rgb="FF000000"/>
      <name val="Arial"/>
      <family val="2"/>
    </font>
    <font>
      <b/>
      <sz val="12"/>
      <color theme="1"/>
      <name val="Arial"/>
      <family val="2"/>
    </font>
    <font>
      <sz val="10"/>
      <color theme="1"/>
      <name val="Arial"/>
      <family val="2"/>
    </font>
    <font>
      <b/>
      <sz val="10"/>
      <color theme="1"/>
      <name val="Arial"/>
      <family val="2"/>
    </font>
    <font>
      <b/>
      <i/>
      <sz val="10"/>
      <color theme="1"/>
      <name val="Arial"/>
      <family val="2"/>
    </font>
    <font>
      <b/>
      <sz val="11"/>
      <color theme="1"/>
      <name val="Arial"/>
      <family val="2"/>
    </font>
    <font>
      <sz val="10"/>
      <color rgb="FFFF0000"/>
      <name val="Arial"/>
      <family val="2"/>
    </font>
    <font>
      <sz val="8"/>
      <color theme="1"/>
      <name val="Arial"/>
      <family val="2"/>
    </font>
    <font>
      <b/>
      <sz val="10"/>
      <name val="Calibri"/>
      <family val="2"/>
      <scheme val="minor"/>
    </font>
    <font>
      <b/>
      <sz val="14"/>
      <color rgb="FFFF0000"/>
      <name val="Arial"/>
      <family val="2"/>
    </font>
    <font>
      <b/>
      <sz val="12"/>
      <name val="Calibri"/>
      <family val="2"/>
      <scheme val="minor"/>
    </font>
    <font>
      <b/>
      <u/>
      <sz val="18"/>
      <color rgb="FFA50021"/>
      <name val="Calibri"/>
      <family val="2"/>
      <scheme val="minor"/>
    </font>
    <font>
      <b/>
      <u/>
      <sz val="16"/>
      <color rgb="FFA50021"/>
      <name val="Calibri"/>
      <family val="2"/>
      <scheme val="minor"/>
    </font>
    <font>
      <b/>
      <u/>
      <sz val="14"/>
      <color rgb="FFA50021"/>
      <name val="Calibri"/>
      <family val="2"/>
      <scheme val="minor"/>
    </font>
    <font>
      <b/>
      <u/>
      <sz val="12"/>
      <color rgb="FFA50021"/>
      <name val="Calibri"/>
      <family val="2"/>
      <scheme val="minor"/>
    </font>
    <font>
      <b/>
      <u/>
      <sz val="16"/>
      <color theme="1"/>
      <name val="Arial"/>
      <family val="2"/>
    </font>
    <font>
      <b/>
      <u/>
      <sz val="10"/>
      <color theme="1"/>
      <name val="Arial"/>
      <family val="2"/>
    </font>
    <font>
      <sz val="11"/>
      <color theme="1"/>
      <name val="Arial"/>
      <family val="2"/>
    </font>
    <font>
      <b/>
      <u/>
      <sz val="16"/>
      <name val="Arial"/>
      <family val="2"/>
    </font>
    <font>
      <b/>
      <u/>
      <sz val="18"/>
      <color theme="1"/>
      <name val="Arial"/>
      <family val="2"/>
    </font>
    <font>
      <b/>
      <sz val="14"/>
      <color theme="1"/>
      <name val="Arial"/>
      <family val="2"/>
    </font>
    <font>
      <b/>
      <sz val="12"/>
      <name val="Arial"/>
      <family val="2"/>
    </font>
    <font>
      <sz val="12"/>
      <name val="Arial"/>
      <family val="2"/>
    </font>
    <font>
      <b/>
      <sz val="11"/>
      <name val="Calibri"/>
      <family val="2"/>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rgb="FFE5D1D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0F0F0"/>
      </patternFill>
    </fill>
  </fills>
  <borders count="9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hair">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right style="thin">
        <color indexed="64"/>
      </right>
      <top/>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hair">
        <color indexed="64"/>
      </top>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diagonal/>
    </border>
    <border>
      <left style="thin">
        <color indexed="64"/>
      </left>
      <right/>
      <top style="thin">
        <color indexed="64"/>
      </top>
      <bottom style="double">
        <color indexed="64"/>
      </bottom>
      <diagonal/>
    </border>
    <border>
      <left style="medium">
        <color indexed="64"/>
      </left>
      <right/>
      <top style="double">
        <color indexed="64"/>
      </top>
      <bottom style="hair">
        <color indexed="64"/>
      </bottom>
      <diagonal/>
    </border>
    <border>
      <left style="thin">
        <color indexed="64"/>
      </left>
      <right/>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double">
        <color indexed="64"/>
      </bottom>
      <diagonal/>
    </border>
    <border>
      <left style="thin">
        <color indexed="64"/>
      </left>
      <right/>
      <top style="hair">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bottom style="hair">
        <color indexed="64"/>
      </bottom>
      <diagonal/>
    </border>
    <border>
      <left/>
      <right/>
      <top style="thin">
        <color indexed="64"/>
      </top>
      <bottom style="thin">
        <color indexed="64"/>
      </bottom>
      <diagonal/>
    </border>
    <border>
      <left style="thin">
        <color indexed="64"/>
      </left>
      <right style="hair">
        <color indexed="64"/>
      </right>
      <top style="hair">
        <color indexed="64"/>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hair">
        <color indexed="64"/>
      </bottom>
      <diagonal/>
    </border>
    <border>
      <left style="thin">
        <color indexed="64"/>
      </left>
      <right style="medium">
        <color indexed="64"/>
      </right>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7" fillId="0" borderId="0"/>
  </cellStyleXfs>
  <cellXfs count="494">
    <xf numFmtId="0" fontId="0" fillId="0" borderId="0" xfId="0"/>
    <xf numFmtId="0" fontId="0" fillId="2" borderId="0" xfId="0" applyFill="1" applyAlignment="1">
      <alignment horizontal="left" vertical="top" wrapText="1"/>
    </xf>
    <xf numFmtId="0" fontId="2" fillId="0" borderId="0" xfId="0" applyFont="1"/>
    <xf numFmtId="0" fontId="4" fillId="0" borderId="0" xfId="0" applyFont="1"/>
    <xf numFmtId="0" fontId="0" fillId="5" borderId="0" xfId="0" applyFill="1" applyAlignment="1">
      <alignment horizontal="left" vertical="top" wrapText="1"/>
    </xf>
    <xf numFmtId="0" fontId="0" fillId="0" borderId="0" xfId="0" applyFill="1"/>
    <xf numFmtId="0" fontId="4" fillId="0" borderId="0" xfId="0" applyFont="1" applyFill="1"/>
    <xf numFmtId="44" fontId="0" fillId="0" borderId="0" xfId="1" applyFont="1" applyFill="1"/>
    <xf numFmtId="44" fontId="2" fillId="0" borderId="0" xfId="1" applyFont="1"/>
    <xf numFmtId="44" fontId="2" fillId="0" borderId="1" xfId="1" applyFont="1" applyBorder="1"/>
    <xf numFmtId="0" fontId="2" fillId="0" borderId="0" xfId="0" applyFont="1" applyAlignment="1">
      <alignment wrapText="1"/>
    </xf>
    <xf numFmtId="0" fontId="4" fillId="0" borderId="0" xfId="0" applyFont="1" applyAlignment="1">
      <alignment wrapText="1"/>
    </xf>
    <xf numFmtId="44" fontId="2" fillId="0" borderId="1" xfId="0" applyNumberFormat="1" applyFont="1" applyBorder="1"/>
    <xf numFmtId="0" fontId="0" fillId="0" borderId="0" xfId="0" applyFont="1"/>
    <xf numFmtId="0" fontId="2" fillId="0" borderId="1" xfId="0" applyFont="1" applyBorder="1"/>
    <xf numFmtId="44" fontId="2" fillId="0" borderId="0" xfId="1" applyFont="1" applyBorder="1"/>
    <xf numFmtId="44" fontId="2" fillId="0" borderId="0" xfId="0" applyNumberFormat="1" applyFont="1" applyBorder="1"/>
    <xf numFmtId="0" fontId="0" fillId="0" borderId="2" xfId="0"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2" borderId="5" xfId="0" applyFill="1" applyBorder="1" applyAlignment="1">
      <alignment horizontal="left" vertical="top" wrapText="1"/>
    </xf>
    <xf numFmtId="0" fontId="0" fillId="0" borderId="5" xfId="0" applyBorder="1"/>
    <xf numFmtId="0" fontId="4" fillId="0" borderId="5" xfId="0" applyFont="1" applyBorder="1"/>
    <xf numFmtId="0" fontId="0" fillId="2" borderId="7" xfId="0" applyFill="1" applyBorder="1" applyAlignment="1">
      <alignment horizontal="left" vertical="top" wrapText="1"/>
    </xf>
    <xf numFmtId="0" fontId="0" fillId="0" borderId="8" xfId="0" applyBorder="1"/>
    <xf numFmtId="0" fontId="0" fillId="0" borderId="9" xfId="0" applyBorder="1"/>
    <xf numFmtId="0" fontId="2" fillId="3" borderId="5" xfId="0" applyFont="1" applyFill="1" applyBorder="1" applyAlignment="1">
      <alignment horizontal="left" vertical="top" wrapText="1"/>
    </xf>
    <xf numFmtId="0" fontId="0" fillId="0" borderId="7" xfId="0" applyBorder="1"/>
    <xf numFmtId="0" fontId="4" fillId="0" borderId="5" xfId="0" applyFont="1" applyFill="1" applyBorder="1"/>
    <xf numFmtId="0" fontId="2" fillId="0" borderId="5" xfId="0" applyFont="1" applyFill="1" applyBorder="1" applyAlignment="1">
      <alignment horizontal="left" vertical="top" wrapText="1"/>
    </xf>
    <xf numFmtId="0" fontId="2" fillId="4" borderId="0" xfId="0" applyFont="1" applyFill="1"/>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4" fillId="4" borderId="0" xfId="0" applyFont="1" applyFill="1" applyBorder="1"/>
    <xf numFmtId="44" fontId="2" fillId="0" borderId="10" xfId="1" applyFont="1" applyBorder="1"/>
    <xf numFmtId="0" fontId="4" fillId="0" borderId="0" xfId="0" applyFont="1" applyFill="1" applyBorder="1"/>
    <xf numFmtId="0" fontId="2" fillId="0" borderId="3" xfId="0" applyFont="1" applyBorder="1"/>
    <xf numFmtId="0" fontId="2" fillId="4" borderId="0" xfId="0" applyFont="1" applyFill="1" applyBorder="1"/>
    <xf numFmtId="0" fontId="0" fillId="4" borderId="0" xfId="0" applyFill="1" applyBorder="1"/>
    <xf numFmtId="0" fontId="0" fillId="2" borderId="0" xfId="0" applyFill="1" applyBorder="1"/>
    <xf numFmtId="0" fontId="0" fillId="2" borderId="2" xfId="0" applyFill="1" applyBorder="1"/>
    <xf numFmtId="0" fontId="0" fillId="2" borderId="5" xfId="0" applyFill="1" applyBorder="1"/>
    <xf numFmtId="0" fontId="0" fillId="2" borderId="7" xfId="0" applyFill="1" applyBorder="1"/>
    <xf numFmtId="0" fontId="0" fillId="2" borderId="6" xfId="0" applyFill="1" applyBorder="1"/>
    <xf numFmtId="0" fontId="0" fillId="2" borderId="8" xfId="0" applyFill="1" applyBorder="1"/>
    <xf numFmtId="0" fontId="0" fillId="2" borderId="9" xfId="0" applyFill="1" applyBorder="1"/>
    <xf numFmtId="0" fontId="0" fillId="2" borderId="4" xfId="0" applyFill="1" applyBorder="1"/>
    <xf numFmtId="0" fontId="0" fillId="2" borderId="3" xfId="0" applyFill="1" applyBorder="1"/>
    <xf numFmtId="0" fontId="2" fillId="2" borderId="0" xfId="0" applyFont="1" applyFill="1" applyBorder="1"/>
    <xf numFmtId="0" fontId="2" fillId="0" borderId="6" xfId="0" applyFont="1" applyBorder="1"/>
    <xf numFmtId="0" fontId="4" fillId="4" borderId="5" xfId="0" applyFont="1" applyFill="1" applyBorder="1"/>
    <xf numFmtId="0" fontId="4" fillId="0" borderId="0" xfId="0" applyFont="1" applyBorder="1"/>
    <xf numFmtId="44" fontId="2" fillId="0" borderId="6" xfId="0" applyNumberFormat="1" applyFont="1" applyBorder="1"/>
    <xf numFmtId="0" fontId="4" fillId="0" borderId="7" xfId="0" applyFont="1" applyFill="1" applyBorder="1"/>
    <xf numFmtId="44" fontId="2" fillId="0" borderId="11" xfId="1" applyFont="1" applyBorder="1"/>
    <xf numFmtId="44" fontId="0" fillId="0" borderId="8" xfId="1" applyFont="1" applyBorder="1"/>
    <xf numFmtId="44" fontId="2" fillId="0" borderId="8" xfId="1" applyFont="1" applyBorder="1"/>
    <xf numFmtId="44" fontId="2" fillId="0" borderId="9" xfId="1" applyFont="1" applyBorder="1"/>
    <xf numFmtId="0" fontId="0" fillId="0" borderId="0" xfId="0" applyFill="1" applyBorder="1"/>
    <xf numFmtId="0" fontId="0" fillId="5" borderId="0" xfId="0" applyFill="1"/>
    <xf numFmtId="0" fontId="0" fillId="5" borderId="0" xfId="0" applyFill="1" applyAlignment="1">
      <alignment horizontal="center"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44" fontId="0" fillId="0" borderId="0" xfId="1" applyFont="1" applyBorder="1"/>
    <xf numFmtId="44" fontId="0" fillId="0" borderId="6" xfId="1" applyFont="1" applyBorder="1"/>
    <xf numFmtId="44" fontId="0" fillId="0" borderId="9" xfId="1" applyFont="1" applyBorder="1"/>
    <xf numFmtId="0" fontId="2" fillId="4" borderId="5" xfId="0" applyFont="1" applyFill="1" applyBorder="1"/>
    <xf numFmtId="44" fontId="2" fillId="4" borderId="0" xfId="1" applyFont="1" applyFill="1" applyBorder="1"/>
    <xf numFmtId="44" fontId="2" fillId="4" borderId="6" xfId="1" applyFont="1" applyFill="1" applyBorder="1"/>
    <xf numFmtId="0" fontId="2" fillId="4" borderId="12" xfId="0" applyFont="1" applyFill="1" applyBorder="1"/>
    <xf numFmtId="0" fontId="2" fillId="4" borderId="1" xfId="0" applyFont="1" applyFill="1" applyBorder="1"/>
    <xf numFmtId="44" fontId="2" fillId="4" borderId="1" xfId="1" applyFont="1" applyFill="1" applyBorder="1"/>
    <xf numFmtId="44" fontId="2" fillId="4" borderId="11" xfId="1" applyFont="1" applyFill="1" applyBorder="1"/>
    <xf numFmtId="0" fontId="0" fillId="0" borderId="1" xfId="0" applyBorder="1"/>
    <xf numFmtId="0" fontId="0" fillId="2" borderId="1" xfId="0" applyFill="1" applyBorder="1"/>
    <xf numFmtId="40" fontId="11" fillId="0" borderId="16" xfId="4" applyNumberFormat="1" applyFont="1" applyBorder="1" applyAlignment="1">
      <alignment horizontal="left" vertical="center"/>
    </xf>
    <xf numFmtId="40" fontId="11" fillId="0" borderId="17" xfId="4" applyNumberFormat="1" applyFont="1" applyBorder="1" applyAlignment="1">
      <alignment horizontal="center" vertical="center"/>
    </xf>
    <xf numFmtId="40" fontId="11" fillId="0" borderId="18" xfId="4" applyNumberFormat="1" applyFont="1" applyBorder="1" applyAlignment="1">
      <alignment horizontal="center" vertical="center"/>
    </xf>
    <xf numFmtId="40" fontId="11" fillId="0" borderId="19" xfId="4" applyNumberFormat="1" applyFont="1" applyBorder="1" applyAlignment="1">
      <alignment horizontal="center" vertical="center"/>
    </xf>
    <xf numFmtId="40" fontId="11" fillId="0" borderId="20" xfId="4" applyNumberFormat="1" applyFont="1" applyBorder="1" applyAlignment="1">
      <alignment horizontal="center" vertical="center"/>
    </xf>
    <xf numFmtId="1" fontId="14" fillId="0" borderId="24" xfId="2" applyNumberFormat="1" applyFont="1" applyBorder="1" applyAlignment="1" applyProtection="1">
      <alignment horizontal="center" vertical="center"/>
      <protection hidden="1"/>
    </xf>
    <xf numFmtId="1" fontId="14" fillId="2" borderId="27" xfId="2" applyNumberFormat="1" applyFont="1" applyFill="1" applyBorder="1" applyAlignment="1" applyProtection="1">
      <alignment horizontal="center" vertical="center"/>
      <protection hidden="1"/>
    </xf>
    <xf numFmtId="1" fontId="14" fillId="0" borderId="20" xfId="2" applyNumberFormat="1" applyFont="1" applyBorder="1" applyAlignment="1" applyProtection="1">
      <alignment horizontal="center" vertical="center"/>
      <protection hidden="1"/>
    </xf>
    <xf numFmtId="0" fontId="9" fillId="0" borderId="2" xfId="4" applyFont="1" applyBorder="1" applyAlignment="1">
      <alignment vertical="center" wrapText="1"/>
    </xf>
    <xf numFmtId="40" fontId="10" fillId="0" borderId="5" xfId="4" applyNumberFormat="1" applyFont="1" applyBorder="1" applyAlignment="1">
      <alignment horizontal="left" vertical="center"/>
    </xf>
    <xf numFmtId="38" fontId="13" fillId="0" borderId="16" xfId="4" applyNumberFormat="1" applyFont="1" applyBorder="1" applyAlignment="1">
      <alignment horizontal="right" vertical="center"/>
    </xf>
    <xf numFmtId="38" fontId="13" fillId="0" borderId="0" xfId="2" applyNumberFormat="1" applyFont="1" applyAlignment="1">
      <alignment horizontal="right" vertical="center"/>
    </xf>
    <xf numFmtId="38" fontId="13" fillId="0" borderId="0" xfId="4" applyNumberFormat="1" applyFont="1" applyAlignment="1">
      <alignment horizontal="right" vertical="center"/>
    </xf>
    <xf numFmtId="38" fontId="13" fillId="0" borderId="5" xfId="4" applyNumberFormat="1" applyFont="1" applyBorder="1" applyAlignment="1">
      <alignment horizontal="right" vertical="center"/>
    </xf>
    <xf numFmtId="38" fontId="15" fillId="0" borderId="0" xfId="4" applyNumberFormat="1" applyFont="1" applyAlignment="1">
      <alignment horizontal="right" vertical="center"/>
    </xf>
    <xf numFmtId="164" fontId="12" fillId="0" borderId="36" xfId="2" applyNumberFormat="1" applyFont="1" applyBorder="1" applyAlignment="1">
      <alignment horizontal="right" vertical="center"/>
    </xf>
    <xf numFmtId="164" fontId="12" fillId="0" borderId="29" xfId="2" applyNumberFormat="1" applyFont="1" applyBorder="1" applyAlignment="1">
      <alignment horizontal="right" vertical="center"/>
    </xf>
    <xf numFmtId="164" fontId="12" fillId="0" borderId="37" xfId="2" applyNumberFormat="1" applyFont="1" applyBorder="1" applyAlignment="1">
      <alignment horizontal="right" vertical="center"/>
    </xf>
    <xf numFmtId="164" fontId="12" fillId="0" borderId="28" xfId="2" applyNumberFormat="1" applyFont="1" applyBorder="1" applyAlignment="1">
      <alignment horizontal="right" vertical="center"/>
    </xf>
    <xf numFmtId="168" fontId="12" fillId="0" borderId="37" xfId="3" applyNumberFormat="1" applyFont="1" applyBorder="1" applyAlignment="1">
      <alignment horizontal="center" vertical="center"/>
    </xf>
    <xf numFmtId="1" fontId="14" fillId="0" borderId="38" xfId="2" applyNumberFormat="1" applyFont="1" applyBorder="1" applyAlignment="1" applyProtection="1">
      <alignment horizontal="center" vertical="center"/>
      <protection hidden="1"/>
    </xf>
    <xf numFmtId="164" fontId="12" fillId="0" borderId="39" xfId="2" applyNumberFormat="1" applyFont="1" applyBorder="1" applyAlignment="1">
      <alignment horizontal="right" vertical="center"/>
    </xf>
    <xf numFmtId="164" fontId="12" fillId="0" borderId="23" xfId="2" applyNumberFormat="1" applyFont="1" applyBorder="1" applyAlignment="1">
      <alignment horizontal="right" vertical="center"/>
    </xf>
    <xf numFmtId="168" fontId="12" fillId="0" borderId="39" xfId="3" applyNumberFormat="1" applyFont="1" applyBorder="1" applyAlignment="1">
      <alignment horizontal="center" vertical="center"/>
    </xf>
    <xf numFmtId="164" fontId="10" fillId="2" borderId="25" xfId="2" applyNumberFormat="1" applyFont="1" applyFill="1" applyBorder="1" applyAlignment="1">
      <alignment horizontal="left" vertical="center"/>
    </xf>
    <xf numFmtId="164" fontId="10" fillId="2" borderId="25" xfId="2" applyNumberFormat="1" applyFont="1" applyFill="1" applyBorder="1" applyAlignment="1">
      <alignment horizontal="right" vertical="center"/>
    </xf>
    <xf numFmtId="164" fontId="10" fillId="2" borderId="26" xfId="2" applyNumberFormat="1" applyFont="1" applyFill="1" applyBorder="1" applyAlignment="1">
      <alignment horizontal="right" vertical="center"/>
    </xf>
    <xf numFmtId="164" fontId="10" fillId="2" borderId="40" xfId="2" applyNumberFormat="1" applyFont="1" applyFill="1" applyBorder="1" applyAlignment="1">
      <alignment horizontal="right" vertical="center"/>
    </xf>
    <xf numFmtId="168" fontId="10" fillId="2" borderId="26" xfId="3" applyNumberFormat="1" applyFont="1" applyFill="1" applyBorder="1" applyAlignment="1">
      <alignment horizontal="center" vertical="center"/>
    </xf>
    <xf numFmtId="38" fontId="15" fillId="0" borderId="41" xfId="4" applyNumberFormat="1" applyFont="1" applyBorder="1" applyAlignment="1">
      <alignment horizontal="right" vertical="center"/>
    </xf>
    <xf numFmtId="164" fontId="12" fillId="0" borderId="38" xfId="2" applyNumberFormat="1" applyFont="1" applyBorder="1" applyAlignment="1">
      <alignment horizontal="right" vertical="center"/>
    </xf>
    <xf numFmtId="40" fontId="10" fillId="2" borderId="12" xfId="4" applyNumberFormat="1" applyFont="1" applyFill="1" applyBorder="1" applyAlignment="1">
      <alignment horizontal="left" vertical="center"/>
    </xf>
    <xf numFmtId="164" fontId="10" fillId="2" borderId="27" xfId="2" applyNumberFormat="1" applyFont="1" applyFill="1" applyBorder="1" applyAlignment="1">
      <alignment horizontal="right" vertical="center"/>
    </xf>
    <xf numFmtId="164" fontId="10" fillId="0" borderId="17" xfId="2" applyNumberFormat="1" applyFont="1" applyBorder="1" applyAlignment="1">
      <alignment horizontal="right" vertical="center"/>
    </xf>
    <xf numFmtId="164" fontId="10" fillId="0" borderId="18" xfId="2" applyNumberFormat="1" applyFont="1" applyBorder="1" applyAlignment="1">
      <alignment horizontal="right" vertical="center"/>
    </xf>
    <xf numFmtId="164" fontId="10" fillId="0" borderId="20" xfId="2" applyNumberFormat="1" applyFont="1" applyBorder="1" applyAlignment="1">
      <alignment horizontal="right" vertical="center"/>
    </xf>
    <xf numFmtId="164" fontId="10" fillId="0" borderId="42" xfId="2" applyNumberFormat="1" applyFont="1" applyBorder="1" applyAlignment="1">
      <alignment horizontal="right" vertical="center"/>
    </xf>
    <xf numFmtId="40" fontId="12" fillId="3" borderId="5" xfId="4" applyNumberFormat="1" applyFont="1" applyFill="1" applyBorder="1" applyAlignment="1">
      <alignment horizontal="left" vertical="center"/>
    </xf>
    <xf numFmtId="164" fontId="12" fillId="3" borderId="17" xfId="2" applyNumberFormat="1" applyFont="1" applyFill="1" applyBorder="1" applyAlignment="1">
      <alignment horizontal="right" vertical="center"/>
    </xf>
    <xf numFmtId="164" fontId="12" fillId="3" borderId="18" xfId="2" applyNumberFormat="1" applyFont="1" applyFill="1" applyBorder="1" applyAlignment="1">
      <alignment horizontal="right" vertical="center"/>
    </xf>
    <xf numFmtId="164" fontId="12" fillId="3" borderId="20" xfId="2" applyNumberFormat="1" applyFont="1" applyFill="1" applyBorder="1" applyAlignment="1">
      <alignment horizontal="right" vertical="center"/>
    </xf>
    <xf numFmtId="164" fontId="12" fillId="0" borderId="18" xfId="2" applyNumberFormat="1" applyFont="1" applyBorder="1" applyAlignment="1">
      <alignment horizontal="right" vertical="center"/>
    </xf>
    <xf numFmtId="168" fontId="12" fillId="0" borderId="18" xfId="3" applyNumberFormat="1" applyFont="1" applyBorder="1" applyAlignment="1">
      <alignment horizontal="center" vertical="center"/>
    </xf>
    <xf numFmtId="1" fontId="14" fillId="3" borderId="20" xfId="2" applyNumberFormat="1" applyFont="1" applyFill="1" applyBorder="1" applyAlignment="1" applyProtection="1">
      <alignment horizontal="center" vertical="center"/>
      <protection hidden="1"/>
    </xf>
    <xf numFmtId="164" fontId="12" fillId="3" borderId="21" xfId="2" applyNumberFormat="1" applyFont="1" applyFill="1" applyBorder="1" applyAlignment="1">
      <alignment horizontal="right" vertical="center"/>
    </xf>
    <xf numFmtId="168" fontId="12" fillId="0" borderId="42" xfId="3" applyNumberFormat="1" applyFont="1" applyBorder="1" applyAlignment="1">
      <alignment horizontal="center" vertical="center"/>
    </xf>
    <xf numFmtId="40" fontId="10" fillId="0" borderId="43" xfId="4" applyNumberFormat="1" applyFont="1" applyBorder="1" applyAlignment="1">
      <alignment horizontal="left" vertical="center"/>
    </xf>
    <xf numFmtId="164" fontId="10" fillId="0" borderId="44" xfId="2" applyNumberFormat="1" applyFont="1" applyBorder="1" applyAlignment="1">
      <alignment horizontal="right" vertical="center"/>
    </xf>
    <xf numFmtId="164" fontId="10" fillId="0" borderId="45" xfId="2" applyNumberFormat="1" applyFont="1" applyBorder="1" applyAlignment="1">
      <alignment horizontal="right" vertical="center"/>
    </xf>
    <xf numFmtId="164" fontId="10" fillId="0" borderId="46" xfId="2" applyNumberFormat="1" applyFont="1" applyBorder="1" applyAlignment="1">
      <alignment horizontal="right" vertical="center"/>
    </xf>
    <xf numFmtId="164" fontId="10" fillId="0" borderId="47" xfId="2" applyNumberFormat="1" applyFont="1" applyBorder="1" applyAlignment="1">
      <alignment horizontal="right" vertical="center"/>
    </xf>
    <xf numFmtId="1" fontId="14" fillId="0" borderId="46" xfId="2" applyNumberFormat="1" applyFont="1" applyBorder="1" applyAlignment="1" applyProtection="1">
      <alignment horizontal="center" vertical="center"/>
      <protection hidden="1"/>
    </xf>
    <xf numFmtId="40" fontId="10" fillId="3" borderId="48" xfId="4" applyNumberFormat="1" applyFont="1" applyFill="1" applyBorder="1" applyAlignment="1">
      <alignment horizontal="left" vertical="center" wrapText="1"/>
    </xf>
    <xf numFmtId="164" fontId="10" fillId="3" borderId="17" xfId="2" applyNumberFormat="1" applyFont="1" applyFill="1" applyBorder="1" applyAlignment="1">
      <alignment horizontal="right" vertical="center"/>
    </xf>
    <xf numFmtId="164" fontId="10" fillId="3" borderId="21" xfId="2" applyNumberFormat="1" applyFont="1" applyFill="1" applyBorder="1" applyAlignment="1">
      <alignment horizontal="right" vertical="center"/>
    </xf>
    <xf numFmtId="164" fontId="10" fillId="3" borderId="20" xfId="2" applyNumberFormat="1" applyFont="1" applyFill="1" applyBorder="1" applyAlignment="1">
      <alignment horizontal="right" vertical="center"/>
    </xf>
    <xf numFmtId="164" fontId="10" fillId="3" borderId="31" xfId="2" applyNumberFormat="1" applyFont="1" applyFill="1" applyBorder="1" applyAlignment="1">
      <alignment horizontal="right" vertical="center"/>
    </xf>
    <xf numFmtId="164" fontId="10" fillId="3" borderId="32" xfId="2" applyNumberFormat="1" applyFont="1" applyFill="1" applyBorder="1" applyAlignment="1">
      <alignment horizontal="right" vertical="center"/>
    </xf>
    <xf numFmtId="164" fontId="10" fillId="0" borderId="29" xfId="2" applyNumberFormat="1" applyFont="1" applyBorder="1" applyAlignment="1">
      <alignment horizontal="right" vertical="center"/>
    </xf>
    <xf numFmtId="168" fontId="10" fillId="0" borderId="37" xfId="3" applyNumberFormat="1" applyFont="1" applyBorder="1" applyAlignment="1">
      <alignment horizontal="center" vertical="center"/>
    </xf>
    <xf numFmtId="40" fontId="10" fillId="0" borderId="49" xfId="4" applyNumberFormat="1" applyFont="1" applyBorder="1" applyAlignment="1">
      <alignment horizontal="left" vertical="center"/>
    </xf>
    <xf numFmtId="164" fontId="10" fillId="0" borderId="50" xfId="2" applyNumberFormat="1" applyFont="1" applyBorder="1" applyAlignment="1">
      <alignment horizontal="right" vertical="center"/>
    </xf>
    <xf numFmtId="164" fontId="10" fillId="0" borderId="51" xfId="2" applyNumberFormat="1" applyFont="1" applyBorder="1" applyAlignment="1">
      <alignment horizontal="right" vertical="center"/>
    </xf>
    <xf numFmtId="164" fontId="10" fillId="0" borderId="52" xfId="2" applyNumberFormat="1" applyFont="1" applyBorder="1" applyAlignment="1">
      <alignment horizontal="right" vertical="center"/>
    </xf>
    <xf numFmtId="164" fontId="10" fillId="0" borderId="53" xfId="2" applyNumberFormat="1" applyFont="1" applyBorder="1" applyAlignment="1">
      <alignment horizontal="right" vertical="center"/>
    </xf>
    <xf numFmtId="1" fontId="14" fillId="0" borderId="52" xfId="2" applyNumberFormat="1" applyFont="1" applyBorder="1" applyAlignment="1" applyProtection="1">
      <alignment horizontal="center" vertical="center"/>
      <protection hidden="1"/>
    </xf>
    <xf numFmtId="40" fontId="12" fillId="3" borderId="5" xfId="4" applyNumberFormat="1" applyFont="1" applyFill="1" applyBorder="1" applyAlignment="1">
      <alignment horizontal="left" vertical="center" wrapText="1"/>
    </xf>
    <xf numFmtId="164" fontId="12" fillId="3" borderId="6" xfId="2" applyNumberFormat="1" applyFont="1" applyFill="1" applyBorder="1" applyAlignment="1">
      <alignment horizontal="right" vertical="center"/>
    </xf>
    <xf numFmtId="40" fontId="10" fillId="2" borderId="12" xfId="4" applyNumberFormat="1" applyFont="1" applyFill="1" applyBorder="1" applyAlignment="1">
      <alignment horizontal="left" vertical="center" wrapText="1"/>
    </xf>
    <xf numFmtId="164" fontId="10" fillId="2" borderId="54" xfId="2" applyNumberFormat="1" applyFont="1" applyFill="1" applyBorder="1" applyAlignment="1">
      <alignment horizontal="right" vertical="center"/>
    </xf>
    <xf numFmtId="164" fontId="10" fillId="3" borderId="33" xfId="2" applyNumberFormat="1" applyFont="1" applyFill="1" applyBorder="1" applyAlignment="1">
      <alignment horizontal="right" vertical="center"/>
    </xf>
    <xf numFmtId="164" fontId="10" fillId="3" borderId="34" xfId="2" applyNumberFormat="1" applyFont="1" applyFill="1" applyBorder="1" applyAlignment="1">
      <alignment horizontal="right" vertical="center"/>
    </xf>
    <xf numFmtId="164" fontId="10" fillId="0" borderId="30" xfId="2" applyNumberFormat="1" applyFont="1" applyBorder="1" applyAlignment="1">
      <alignment horizontal="right" vertical="center"/>
    </xf>
    <xf numFmtId="168" fontId="10" fillId="0" borderId="55" xfId="3" applyNumberFormat="1" applyFont="1" applyBorder="1" applyAlignment="1">
      <alignment horizontal="center" vertical="center"/>
    </xf>
    <xf numFmtId="1" fontId="14" fillId="3" borderId="35" xfId="2" applyNumberFormat="1" applyFont="1" applyFill="1" applyBorder="1" applyAlignment="1" applyProtection="1">
      <alignment horizontal="center" vertical="center"/>
      <protection hidden="1"/>
    </xf>
    <xf numFmtId="40" fontId="16" fillId="0" borderId="0" xfId="4" applyNumberFormat="1" applyFont="1" applyAlignment="1">
      <alignment horizontal="left" vertical="center" wrapText="1"/>
    </xf>
    <xf numFmtId="164" fontId="16" fillId="0" borderId="0" xfId="2" applyNumberFormat="1" applyFont="1" applyAlignment="1">
      <alignment horizontal="right" vertical="center"/>
    </xf>
    <xf numFmtId="1" fontId="17" fillId="0" borderId="0" xfId="2" applyNumberFormat="1" applyFont="1" applyAlignment="1" applyProtection="1">
      <alignment horizontal="center" vertical="center"/>
      <protection hidden="1"/>
    </xf>
    <xf numFmtId="0" fontId="0" fillId="0" borderId="6" xfId="0" applyFill="1" applyBorder="1"/>
    <xf numFmtId="0" fontId="5" fillId="0" borderId="0" xfId="0" applyFont="1" applyFill="1" applyAlignment="1">
      <alignment horizontal="center" vertical="center" wrapText="1"/>
    </xf>
    <xf numFmtId="0" fontId="5" fillId="0" borderId="0" xfId="0" applyFont="1" applyFill="1" applyAlignment="1">
      <alignment horizontal="left" vertical="center" wrapText="1"/>
    </xf>
    <xf numFmtId="0" fontId="5" fillId="0" borderId="0" xfId="0" applyFont="1" applyFill="1" applyAlignment="1">
      <alignment horizontal="right" vertical="center" wrapText="1"/>
    </xf>
    <xf numFmtId="0" fontId="19" fillId="0" borderId="0" xfId="0" applyFont="1" applyFill="1" applyAlignment="1">
      <alignment horizontal="center" vertical="center" wrapText="1"/>
    </xf>
    <xf numFmtId="4" fontId="5" fillId="0" borderId="0" xfId="0" applyNumberFormat="1" applyFont="1" applyFill="1" applyAlignment="1">
      <alignment horizontal="right" vertical="center" wrapText="1"/>
    </xf>
    <xf numFmtId="0" fontId="5" fillId="0" borderId="6"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2" fillId="6" borderId="2" xfId="0" applyFont="1" applyFill="1" applyBorder="1"/>
    <xf numFmtId="0" fontId="0" fillId="6" borderId="4" xfId="0" applyFill="1" applyBorder="1"/>
    <xf numFmtId="0" fontId="0" fillId="6" borderId="5" xfId="0" applyFill="1" applyBorder="1"/>
    <xf numFmtId="0" fontId="0" fillId="6" borderId="6" xfId="0" applyFill="1" applyBorder="1"/>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2" fillId="6" borderId="5" xfId="0" applyFont="1" applyFill="1" applyBorder="1"/>
    <xf numFmtId="0" fontId="0" fillId="6" borderId="5" xfId="0" applyFill="1" applyBorder="1" applyAlignment="1">
      <alignment horizontal="left"/>
    </xf>
    <xf numFmtId="0" fontId="0" fillId="6" borderId="7" xfId="0" applyFill="1" applyBorder="1" applyAlignment="1">
      <alignment horizontal="left"/>
    </xf>
    <xf numFmtId="0" fontId="0" fillId="6" borderId="9" xfId="0" applyFill="1" applyBorder="1"/>
    <xf numFmtId="0" fontId="2" fillId="7" borderId="2" xfId="0" applyFont="1" applyFill="1" applyBorder="1"/>
    <xf numFmtId="0" fontId="0" fillId="7" borderId="4" xfId="0" applyFill="1" applyBorder="1"/>
    <xf numFmtId="0" fontId="0" fillId="7" borderId="5" xfId="0" applyFill="1" applyBorder="1" applyAlignment="1">
      <alignment horizontal="left" vertical="top" wrapText="1"/>
    </xf>
    <xf numFmtId="0" fontId="0" fillId="7" borderId="6" xfId="0" applyFill="1" applyBorder="1"/>
    <xf numFmtId="0" fontId="2" fillId="7" borderId="5" xfId="0" applyFont="1" applyFill="1" applyBorder="1" applyAlignment="1">
      <alignment horizontal="left" vertical="top" wrapText="1"/>
    </xf>
    <xf numFmtId="0" fontId="6" fillId="7" borderId="5" xfId="0" applyFont="1" applyFill="1" applyBorder="1"/>
    <xf numFmtId="0" fontId="2" fillId="7" borderId="5" xfId="0" applyFont="1" applyFill="1" applyBorder="1"/>
    <xf numFmtId="0" fontId="5" fillId="7" borderId="5" xfId="0" applyFont="1" applyFill="1" applyBorder="1"/>
    <xf numFmtId="0" fontId="5" fillId="7" borderId="7" xfId="0" applyFont="1" applyFill="1" applyBorder="1"/>
    <xf numFmtId="0" fontId="0" fillId="7" borderId="9" xfId="0" applyFill="1" applyBorder="1"/>
    <xf numFmtId="0" fontId="2" fillId="8" borderId="2" xfId="0" applyFont="1" applyFill="1" applyBorder="1"/>
    <xf numFmtId="0" fontId="0" fillId="8" borderId="4" xfId="0" applyFill="1" applyBorder="1"/>
    <xf numFmtId="0" fontId="0" fillId="8" borderId="5" xfId="0" applyFill="1" applyBorder="1" applyAlignment="1">
      <alignment horizontal="left" vertical="top" wrapText="1"/>
    </xf>
    <xf numFmtId="0" fontId="0" fillId="8" borderId="6" xfId="0" applyFill="1" applyBorder="1"/>
    <xf numFmtId="0" fontId="0" fillId="8" borderId="5" xfId="0" applyFill="1" applyBorder="1"/>
    <xf numFmtId="0" fontId="2" fillId="8" borderId="5" xfId="0" applyFont="1" applyFill="1" applyBorder="1"/>
    <xf numFmtId="0" fontId="0" fillId="8" borderId="7" xfId="0" applyFill="1" applyBorder="1"/>
    <xf numFmtId="0" fontId="0" fillId="8" borderId="9" xfId="0" applyFill="1" applyBorder="1"/>
    <xf numFmtId="0" fontId="0" fillId="0" borderId="5" xfId="0" applyFill="1" applyBorder="1"/>
    <xf numFmtId="0" fontId="0" fillId="7" borderId="0" xfId="0" applyFill="1"/>
    <xf numFmtId="0" fontId="0" fillId="8" borderId="0" xfId="0" applyFill="1"/>
    <xf numFmtId="0" fontId="0" fillId="6" borderId="0" xfId="0" applyFill="1"/>
    <xf numFmtId="40" fontId="12" fillId="0" borderId="22" xfId="4" applyNumberFormat="1" applyFont="1" applyBorder="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wrapText="1"/>
    </xf>
    <xf numFmtId="0" fontId="22" fillId="0" borderId="0" xfId="0" applyFont="1" applyAlignment="1">
      <alignment horizontal="center" vertical="center" wrapText="1"/>
    </xf>
    <xf numFmtId="3" fontId="22" fillId="0" borderId="0" xfId="0" applyNumberFormat="1" applyFont="1" applyAlignment="1">
      <alignment horizontal="right" vertical="center" wrapText="1"/>
    </xf>
    <xf numFmtId="0" fontId="22" fillId="0" borderId="0" xfId="0" applyFont="1" applyAlignment="1">
      <alignment horizontal="right" vertical="center" wrapText="1"/>
    </xf>
    <xf numFmtId="0" fontId="24" fillId="0" borderId="0" xfId="0" applyFont="1" applyAlignment="1">
      <alignment vertical="center"/>
    </xf>
    <xf numFmtId="0" fontId="5" fillId="0" borderId="0" xfId="0" applyFont="1" applyAlignment="1">
      <alignment vertical="center"/>
    </xf>
    <xf numFmtId="0" fontId="23" fillId="0" borderId="0" xfId="0" applyFont="1" applyAlignment="1">
      <alignment horizontal="center" vertical="center" wrapText="1"/>
    </xf>
    <xf numFmtId="0" fontId="23" fillId="0" borderId="0" xfId="0" applyFont="1" applyAlignment="1">
      <alignment horizontal="left" vertical="center" wrapText="1"/>
    </xf>
    <xf numFmtId="171" fontId="22" fillId="0" borderId="0" xfId="0" applyNumberFormat="1" applyFont="1" applyAlignment="1">
      <alignment horizontal="right" vertical="center" wrapText="1"/>
    </xf>
    <xf numFmtId="0" fontId="0" fillId="9" borderId="0" xfId="0" applyFill="1"/>
    <xf numFmtId="0" fontId="0" fillId="0" borderId="2" xfId="0" applyFill="1" applyBorder="1"/>
    <xf numFmtId="0" fontId="0" fillId="0" borderId="4" xfId="0" applyFill="1" applyBorder="1"/>
    <xf numFmtId="0" fontId="5" fillId="0" borderId="5" xfId="0" applyFont="1" applyFill="1" applyBorder="1"/>
    <xf numFmtId="0" fontId="5" fillId="0" borderId="7" xfId="0" applyFont="1" applyFill="1" applyBorder="1"/>
    <xf numFmtId="0" fontId="0" fillId="0" borderId="9" xfId="0" applyFill="1" applyBorder="1"/>
    <xf numFmtId="164" fontId="12" fillId="0" borderId="0" xfId="2" applyNumberFormat="1" applyFont="1" applyFill="1" applyBorder="1" applyAlignment="1">
      <alignment horizontal="right" vertical="center"/>
    </xf>
    <xf numFmtId="165" fontId="12" fillId="0" borderId="0" xfId="3" applyNumberFormat="1" applyFont="1" applyFill="1" applyBorder="1" applyAlignment="1">
      <alignment horizontal="center" vertical="center"/>
    </xf>
    <xf numFmtId="171" fontId="12" fillId="0" borderId="0" xfId="1" applyNumberFormat="1" applyFont="1" applyFill="1" applyBorder="1" applyAlignment="1">
      <alignment horizontal="center" vertical="center"/>
    </xf>
    <xf numFmtId="40" fontId="11" fillId="0" borderId="0" xfId="4" applyNumberFormat="1" applyFont="1" applyFill="1" applyBorder="1" applyAlignment="1">
      <alignment horizontal="center" vertical="center"/>
    </xf>
    <xf numFmtId="1" fontId="14" fillId="0" borderId="0" xfId="2" applyNumberFormat="1" applyFont="1" applyFill="1" applyBorder="1" applyAlignment="1" applyProtection="1">
      <alignment horizontal="center" vertical="center"/>
      <protection hidden="1"/>
    </xf>
    <xf numFmtId="40" fontId="12" fillId="0" borderId="0" xfId="4" applyNumberFormat="1" applyFont="1" applyFill="1" applyBorder="1" applyAlignment="1">
      <alignment horizontal="left" vertical="center"/>
    </xf>
    <xf numFmtId="166" fontId="12" fillId="0" borderId="0" xfId="2" applyNumberFormat="1" applyFont="1" applyFill="1" applyBorder="1" applyAlignment="1">
      <alignment horizontal="center" vertical="center"/>
    </xf>
    <xf numFmtId="1" fontId="17" fillId="0" borderId="0" xfId="2" applyNumberFormat="1" applyFont="1" applyFill="1" applyBorder="1" applyAlignment="1" applyProtection="1">
      <alignment horizontal="center" vertical="center"/>
      <protection hidden="1"/>
    </xf>
    <xf numFmtId="164" fontId="15" fillId="0" borderId="0" xfId="2" applyNumberFormat="1" applyFont="1" applyFill="1" applyBorder="1" applyAlignment="1">
      <alignment horizontal="right" vertical="center"/>
    </xf>
    <xf numFmtId="40" fontId="15" fillId="0" borderId="0" xfId="4" applyNumberFormat="1" applyFont="1" applyFill="1" applyBorder="1" applyAlignment="1">
      <alignment horizontal="left" vertical="center"/>
    </xf>
    <xf numFmtId="169" fontId="15" fillId="0" borderId="0" xfId="2" applyNumberFormat="1" applyFont="1" applyFill="1" applyBorder="1" applyAlignment="1">
      <alignment horizontal="right" vertical="center"/>
    </xf>
    <xf numFmtId="170" fontId="12" fillId="0" borderId="0" xfId="3" applyNumberFormat="1" applyFont="1" applyFill="1" applyBorder="1" applyAlignment="1">
      <alignment horizontal="center" vertical="center"/>
    </xf>
    <xf numFmtId="0" fontId="18" fillId="0" borderId="0" xfId="0" applyFont="1" applyFill="1" applyBorder="1"/>
    <xf numFmtId="169" fontId="14" fillId="0" borderId="0" xfId="2" applyNumberFormat="1" applyFont="1" applyFill="1" applyBorder="1" applyAlignment="1" applyProtection="1">
      <alignment horizontal="center" vertical="center"/>
      <protection hidden="1"/>
    </xf>
    <xf numFmtId="167" fontId="12" fillId="0" borderId="0" xfId="4" applyNumberFormat="1" applyFont="1" applyFill="1" applyBorder="1" applyAlignment="1">
      <alignment horizontal="center" vertical="center"/>
    </xf>
    <xf numFmtId="167" fontId="12" fillId="0" borderId="0" xfId="2" applyNumberFormat="1" applyFont="1" applyFill="1" applyBorder="1" applyAlignment="1">
      <alignment horizontal="center" vertical="center"/>
    </xf>
    <xf numFmtId="40" fontId="12" fillId="7" borderId="22" xfId="4" applyNumberFormat="1" applyFont="1" applyFill="1" applyBorder="1" applyAlignment="1">
      <alignment horizontal="left" vertical="center"/>
    </xf>
    <xf numFmtId="40" fontId="12" fillId="8" borderId="22" xfId="4" applyNumberFormat="1" applyFont="1" applyFill="1" applyBorder="1" applyAlignment="1">
      <alignment horizontal="left" vertical="center"/>
    </xf>
    <xf numFmtId="40" fontId="12" fillId="9" borderId="5" xfId="4" applyNumberFormat="1" applyFont="1" applyFill="1" applyBorder="1" applyAlignment="1">
      <alignment horizontal="left" vertical="center"/>
    </xf>
    <xf numFmtId="40" fontId="16" fillId="0" borderId="0" xfId="4" applyNumberFormat="1" applyFont="1" applyFill="1" applyAlignment="1">
      <alignment horizontal="left" vertical="center" wrapText="1"/>
    </xf>
    <xf numFmtId="164" fontId="16" fillId="0" borderId="0" xfId="2" applyNumberFormat="1" applyFont="1" applyFill="1" applyAlignment="1">
      <alignment horizontal="right" vertical="center"/>
    </xf>
    <xf numFmtId="1" fontId="17" fillId="0" borderId="0" xfId="2" applyNumberFormat="1" applyFont="1" applyFill="1" applyAlignment="1" applyProtection="1">
      <alignment horizontal="center" vertical="center"/>
      <protection hidden="1"/>
    </xf>
    <xf numFmtId="0" fontId="25" fillId="10" borderId="56" xfId="0" applyFont="1" applyFill="1" applyBorder="1"/>
    <xf numFmtId="0" fontId="26" fillId="2" borderId="57" xfId="0" applyFont="1" applyFill="1" applyBorder="1"/>
    <xf numFmtId="0" fontId="26" fillId="2" borderId="58" xfId="0" applyFont="1" applyFill="1" applyBorder="1"/>
    <xf numFmtId="0" fontId="27" fillId="2" borderId="37" xfId="0" applyFont="1" applyFill="1" applyBorder="1"/>
    <xf numFmtId="170" fontId="27" fillId="0" borderId="59" xfId="3" applyNumberFormat="1" applyFont="1" applyBorder="1" applyAlignment="1" applyProtection="1">
      <alignment horizontal="center"/>
      <protection locked="0"/>
    </xf>
    <xf numFmtId="0" fontId="26" fillId="2" borderId="37" xfId="0" applyFont="1" applyFill="1" applyBorder="1"/>
    <xf numFmtId="170" fontId="26" fillId="0" borderId="59" xfId="3" applyNumberFormat="1" applyFont="1" applyBorder="1" applyAlignment="1" applyProtection="1">
      <alignment horizontal="center"/>
      <protection locked="0"/>
    </xf>
    <xf numFmtId="0" fontId="26" fillId="2" borderId="60" xfId="0" applyFont="1" applyFill="1" applyBorder="1"/>
    <xf numFmtId="172" fontId="26" fillId="0" borderId="61" xfId="1" applyNumberFormat="1" applyFont="1" applyBorder="1" applyProtection="1">
      <protection locked="0"/>
    </xf>
    <xf numFmtId="0" fontId="26" fillId="2" borderId="53" xfId="0" applyFont="1" applyFill="1" applyBorder="1"/>
    <xf numFmtId="0" fontId="28" fillId="11" borderId="53" xfId="0" applyFont="1" applyFill="1" applyBorder="1"/>
    <xf numFmtId="0" fontId="7" fillId="2" borderId="0" xfId="0" applyFont="1" applyFill="1"/>
    <xf numFmtId="0" fontId="7" fillId="2" borderId="42" xfId="0" applyFont="1" applyFill="1" applyBorder="1"/>
    <xf numFmtId="0" fontId="29" fillId="2" borderId="47" xfId="0" applyFont="1" applyFill="1" applyBorder="1"/>
    <xf numFmtId="0" fontId="30" fillId="2" borderId="47" xfId="0" applyFont="1" applyFill="1" applyBorder="1"/>
    <xf numFmtId="172" fontId="26" fillId="0" borderId="58" xfId="1" applyNumberFormat="1" applyFont="1" applyBorder="1" applyProtection="1">
      <protection locked="0"/>
    </xf>
    <xf numFmtId="172" fontId="26" fillId="0" borderId="59" xfId="1" applyNumberFormat="1" applyFont="1" applyBorder="1" applyProtection="1">
      <protection locked="0"/>
    </xf>
    <xf numFmtId="0" fontId="26" fillId="2" borderId="39" xfId="0" applyFont="1" applyFill="1" applyBorder="1"/>
    <xf numFmtId="0" fontId="26" fillId="2" borderId="32" xfId="0" applyFont="1" applyFill="1" applyBorder="1"/>
    <xf numFmtId="172" fontId="26" fillId="0" borderId="56" xfId="1" applyNumberFormat="1" applyFont="1" applyBorder="1" applyProtection="1">
      <protection locked="0"/>
    </xf>
    <xf numFmtId="0" fontId="26" fillId="2" borderId="62" xfId="0" applyFont="1" applyFill="1" applyBorder="1"/>
    <xf numFmtId="0" fontId="27" fillId="2" borderId="56" xfId="0" applyFont="1" applyFill="1" applyBorder="1" applyAlignment="1">
      <alignment wrapText="1"/>
    </xf>
    <xf numFmtId="172" fontId="26" fillId="0" borderId="56" xfId="1" applyNumberFormat="1" applyFont="1" applyBorder="1" applyAlignment="1" applyProtection="1">
      <alignment vertical="center"/>
      <protection locked="0"/>
    </xf>
    <xf numFmtId="0" fontId="31" fillId="2" borderId="53" xfId="0" applyFont="1" applyFill="1" applyBorder="1" applyAlignment="1">
      <alignment wrapText="1"/>
    </xf>
    <xf numFmtId="0" fontId="31" fillId="2" borderId="63" xfId="0" applyFont="1" applyFill="1" applyBorder="1" applyAlignment="1">
      <alignment wrapText="1"/>
    </xf>
    <xf numFmtId="0" fontId="26" fillId="2" borderId="42" xfId="0" applyFont="1" applyFill="1" applyBorder="1"/>
    <xf numFmtId="0" fontId="26" fillId="2" borderId="47" xfId="0" applyFont="1" applyFill="1" applyBorder="1"/>
    <xf numFmtId="0" fontId="26" fillId="0" borderId="58" xfId="0" applyFont="1" applyBorder="1" applyAlignment="1" applyProtection="1">
      <alignment horizontal="center"/>
      <protection locked="0"/>
    </xf>
    <xf numFmtId="173" fontId="26" fillId="0" borderId="59" xfId="0" applyNumberFormat="1" applyFont="1" applyBorder="1" applyAlignment="1" applyProtection="1">
      <alignment horizontal="center"/>
      <protection locked="0"/>
    </xf>
    <xf numFmtId="0" fontId="26" fillId="0" borderId="59" xfId="0" applyFont="1" applyBorder="1" applyAlignment="1" applyProtection="1">
      <alignment horizontal="center"/>
      <protection locked="0"/>
    </xf>
    <xf numFmtId="0" fontId="26" fillId="0" borderId="64" xfId="0" applyFont="1" applyBorder="1" applyAlignment="1" applyProtection="1">
      <alignment horizontal="center"/>
      <protection locked="0"/>
    </xf>
    <xf numFmtId="0" fontId="26" fillId="0" borderId="61" xfId="0" applyFont="1" applyBorder="1" applyAlignment="1" applyProtection="1">
      <alignment horizontal="center"/>
      <protection locked="0"/>
    </xf>
    <xf numFmtId="170" fontId="26" fillId="0" borderId="61" xfId="3" applyNumberFormat="1" applyFont="1" applyBorder="1" applyAlignment="1" applyProtection="1">
      <alignment horizontal="center"/>
      <protection locked="0"/>
    </xf>
    <xf numFmtId="9" fontId="26" fillId="0" borderId="58" xfId="3" applyFont="1" applyBorder="1" applyAlignment="1" applyProtection="1">
      <alignment horizontal="center"/>
      <protection locked="0"/>
    </xf>
    <xf numFmtId="9" fontId="26" fillId="0" borderId="59" xfId="3" applyFont="1" applyBorder="1" applyAlignment="1" applyProtection="1">
      <alignment horizontal="center"/>
      <protection locked="0"/>
    </xf>
    <xf numFmtId="0" fontId="26" fillId="2" borderId="59" xfId="0" applyFont="1" applyFill="1" applyBorder="1"/>
    <xf numFmtId="0" fontId="26" fillId="2" borderId="61" xfId="0" applyFont="1" applyFill="1" applyBorder="1"/>
    <xf numFmtId="40" fontId="32" fillId="0" borderId="8" xfId="4" applyNumberFormat="1" applyFont="1" applyBorder="1" applyAlignment="1">
      <alignment horizontal="right" vertical="center"/>
    </xf>
    <xf numFmtId="40" fontId="11" fillId="0" borderId="21" xfId="4" applyNumberFormat="1" applyFont="1" applyBorder="1" applyAlignment="1">
      <alignment horizontal="center" vertical="center"/>
    </xf>
    <xf numFmtId="164" fontId="12" fillId="0" borderId="22" xfId="2" applyNumberFormat="1" applyFont="1" applyBorder="1" applyAlignment="1">
      <alignment horizontal="left" vertical="center"/>
    </xf>
    <xf numFmtId="164" fontId="13" fillId="0" borderId="65" xfId="2" applyNumberFormat="1" applyFont="1" applyBorder="1" applyAlignment="1">
      <alignment horizontal="left" vertical="center"/>
    </xf>
    <xf numFmtId="164" fontId="13" fillId="0" borderId="66" xfId="2" applyNumberFormat="1" applyFont="1" applyBorder="1" applyAlignment="1">
      <alignment horizontal="left" vertical="center"/>
    </xf>
    <xf numFmtId="164" fontId="12" fillId="0" borderId="67" xfId="2" applyNumberFormat="1" applyFont="1" applyBorder="1" applyAlignment="1">
      <alignment horizontal="center" vertical="center"/>
    </xf>
    <xf numFmtId="164" fontId="12" fillId="0" borderId="68" xfId="2" applyNumberFormat="1" applyFont="1" applyBorder="1" applyAlignment="1">
      <alignment horizontal="center" vertical="center"/>
    </xf>
    <xf numFmtId="165" fontId="12" fillId="0" borderId="0" xfId="3" applyNumberFormat="1" applyFont="1" applyAlignment="1">
      <alignment horizontal="center" vertical="center"/>
    </xf>
    <xf numFmtId="1" fontId="14" fillId="0" borderId="69" xfId="2" applyNumberFormat="1" applyFont="1" applyBorder="1" applyAlignment="1" applyProtection="1">
      <alignment horizontal="center" vertical="center"/>
      <protection hidden="1"/>
    </xf>
    <xf numFmtId="165" fontId="12" fillId="0" borderId="70" xfId="3" applyNumberFormat="1" applyFont="1" applyBorder="1" applyAlignment="1">
      <alignment horizontal="center" vertical="center"/>
    </xf>
    <xf numFmtId="40" fontId="12" fillId="0" borderId="5" xfId="4" applyNumberFormat="1" applyFont="1" applyBorder="1" applyAlignment="1">
      <alignment horizontal="left" vertical="center"/>
    </xf>
    <xf numFmtId="40" fontId="13" fillId="0" borderId="0" xfId="4" applyNumberFormat="1" applyFont="1" applyAlignment="1">
      <alignment horizontal="left" vertical="center"/>
    </xf>
    <xf numFmtId="40" fontId="13" fillId="0" borderId="6" xfId="4" applyNumberFormat="1" applyFont="1" applyBorder="1" applyAlignment="1">
      <alignment horizontal="left" vertical="center"/>
    </xf>
    <xf numFmtId="164" fontId="12" fillId="0" borderId="71" xfId="2" applyNumberFormat="1" applyFont="1" applyBorder="1" applyAlignment="1">
      <alignment horizontal="center" vertical="center"/>
    </xf>
    <xf numFmtId="164" fontId="12" fillId="0" borderId="72" xfId="2" applyNumberFormat="1" applyFont="1" applyBorder="1" applyAlignment="1">
      <alignment horizontal="center" vertical="center"/>
    </xf>
    <xf numFmtId="164" fontId="12" fillId="0" borderId="23" xfId="2" applyNumberFormat="1" applyFont="1" applyBorder="1" applyAlignment="1">
      <alignment horizontal="center" vertical="center"/>
    </xf>
    <xf numFmtId="164" fontId="10" fillId="2" borderId="12" xfId="2" applyNumberFormat="1" applyFont="1" applyFill="1" applyBorder="1" applyAlignment="1">
      <alignment horizontal="left" vertical="center"/>
    </xf>
    <xf numFmtId="164" fontId="11" fillId="2" borderId="1" xfId="2" applyNumberFormat="1" applyFont="1" applyFill="1" applyBorder="1" applyAlignment="1">
      <alignment horizontal="left" vertical="center"/>
    </xf>
    <xf numFmtId="164" fontId="11" fillId="2" borderId="11" xfId="2" applyNumberFormat="1" applyFont="1" applyFill="1" applyBorder="1" applyAlignment="1">
      <alignment horizontal="left" vertical="center"/>
    </xf>
    <xf numFmtId="164" fontId="10" fillId="12" borderId="25" xfId="2" applyNumberFormat="1" applyFont="1" applyFill="1" applyBorder="1" applyAlignment="1">
      <alignment horizontal="center" vertical="center"/>
    </xf>
    <xf numFmtId="164" fontId="10" fillId="2" borderId="26" xfId="2" applyNumberFormat="1" applyFont="1" applyFill="1" applyBorder="1" applyAlignment="1">
      <alignment horizontal="center" vertical="center"/>
    </xf>
    <xf numFmtId="165" fontId="10" fillId="2" borderId="1" xfId="3" applyNumberFormat="1" applyFont="1" applyFill="1" applyBorder="1" applyAlignment="1">
      <alignment horizontal="center" vertical="center"/>
    </xf>
    <xf numFmtId="164" fontId="10" fillId="2" borderId="25" xfId="2" applyNumberFormat="1" applyFont="1" applyFill="1" applyBorder="1" applyAlignment="1">
      <alignment horizontal="center" vertical="center"/>
    </xf>
    <xf numFmtId="164" fontId="12" fillId="0" borderId="16" xfId="2" applyNumberFormat="1" applyFont="1" applyBorder="1" applyAlignment="1">
      <alignment horizontal="left" vertical="center"/>
    </xf>
    <xf numFmtId="40" fontId="13" fillId="0" borderId="73" xfId="4" applyNumberFormat="1" applyFont="1" applyBorder="1" applyAlignment="1">
      <alignment horizontal="left" vertical="center"/>
    </xf>
    <xf numFmtId="40" fontId="13" fillId="0" borderId="74" xfId="4" applyNumberFormat="1" applyFont="1" applyBorder="1" applyAlignment="1">
      <alignment horizontal="left" vertical="center"/>
    </xf>
    <xf numFmtId="166" fontId="12" fillId="0" borderId="75" xfId="2" applyNumberFormat="1" applyFont="1" applyBorder="1" applyAlignment="1">
      <alignment horizontal="center" vertical="center"/>
    </xf>
    <xf numFmtId="166" fontId="12" fillId="0" borderId="76" xfId="2" applyNumberFormat="1" applyFont="1" applyBorder="1" applyAlignment="1">
      <alignment horizontal="center" vertical="center"/>
    </xf>
    <xf numFmtId="174" fontId="12" fillId="0" borderId="76" xfId="2" applyNumberFormat="1" applyFont="1" applyBorder="1" applyAlignment="1">
      <alignment horizontal="center" vertical="center"/>
    </xf>
    <xf numFmtId="175" fontId="12" fillId="0" borderId="70" xfId="3" applyNumberFormat="1" applyFont="1" applyFill="1" applyBorder="1" applyAlignment="1">
      <alignment horizontal="center" vertical="center"/>
    </xf>
    <xf numFmtId="174" fontId="12" fillId="0" borderId="76" xfId="2" applyNumberFormat="1" applyFont="1" applyFill="1" applyBorder="1" applyAlignment="1">
      <alignment horizontal="center" vertical="center"/>
    </xf>
    <xf numFmtId="166" fontId="12" fillId="0" borderId="28" xfId="2" applyNumberFormat="1" applyFont="1" applyBorder="1" applyAlignment="1">
      <alignment horizontal="center" vertical="center"/>
    </xf>
    <xf numFmtId="166" fontId="12" fillId="0" borderId="29" xfId="2" applyNumberFormat="1" applyFont="1" applyBorder="1" applyAlignment="1">
      <alignment horizontal="center" vertical="center"/>
    </xf>
    <xf numFmtId="174" fontId="12" fillId="0" borderId="29" xfId="2" applyNumberFormat="1" applyFont="1" applyBorder="1" applyAlignment="1">
      <alignment horizontal="center" vertical="center"/>
    </xf>
    <xf numFmtId="174" fontId="12" fillId="0" borderId="29" xfId="2" applyNumberFormat="1" applyFont="1" applyFill="1" applyBorder="1" applyAlignment="1">
      <alignment horizontal="center" vertical="center"/>
    </xf>
    <xf numFmtId="164" fontId="12" fillId="0" borderId="77" xfId="2" applyNumberFormat="1" applyFont="1" applyBorder="1" applyAlignment="1">
      <alignment horizontal="left" vertical="center"/>
    </xf>
    <xf numFmtId="40" fontId="13" fillId="0" borderId="8" xfId="4" applyNumberFormat="1" applyFont="1" applyBorder="1" applyAlignment="1">
      <alignment horizontal="left" vertical="center"/>
    </xf>
    <xf numFmtId="40" fontId="13" fillId="0" borderId="9" xfId="4" applyNumberFormat="1" applyFont="1" applyBorder="1" applyAlignment="1">
      <alignment horizontal="left" vertical="center"/>
    </xf>
    <xf numFmtId="166" fontId="12" fillId="0" borderId="78" xfId="2" applyNumberFormat="1" applyFont="1" applyBorder="1" applyAlignment="1">
      <alignment horizontal="center" vertical="center"/>
    </xf>
    <xf numFmtId="166" fontId="12" fillId="0" borderId="30" xfId="2" applyNumberFormat="1" applyFont="1" applyBorder="1" applyAlignment="1">
      <alignment horizontal="center" vertical="center"/>
    </xf>
    <xf numFmtId="174" fontId="12" fillId="0" borderId="30" xfId="2" applyNumberFormat="1" applyFont="1" applyBorder="1" applyAlignment="1">
      <alignment horizontal="center" vertical="center"/>
    </xf>
    <xf numFmtId="175" fontId="12" fillId="0" borderId="30" xfId="3" applyNumberFormat="1" applyFont="1" applyFill="1" applyBorder="1" applyAlignment="1">
      <alignment horizontal="center" vertical="center"/>
    </xf>
    <xf numFmtId="1" fontId="14" fillId="0" borderId="79" xfId="2" applyNumberFormat="1" applyFont="1" applyBorder="1" applyAlignment="1" applyProtection="1">
      <alignment horizontal="center" vertical="center"/>
      <protection hidden="1"/>
    </xf>
    <xf numFmtId="174" fontId="12" fillId="0" borderId="30" xfId="2" applyNumberFormat="1" applyFont="1" applyFill="1" applyBorder="1" applyAlignment="1">
      <alignment horizontal="center" vertical="center"/>
    </xf>
    <xf numFmtId="40" fontId="11" fillId="0" borderId="0" xfId="4" applyNumberFormat="1" applyFont="1" applyAlignment="1">
      <alignment horizontal="left" vertical="center"/>
    </xf>
    <xf numFmtId="167" fontId="15" fillId="0" borderId="0" xfId="4" applyNumberFormat="1" applyFont="1" applyAlignment="1">
      <alignment horizontal="center" vertical="center"/>
    </xf>
    <xf numFmtId="167" fontId="15" fillId="0" borderId="0" xfId="2" applyNumberFormat="1" applyFont="1" applyAlignment="1">
      <alignment horizontal="center" vertical="center"/>
    </xf>
    <xf numFmtId="176" fontId="15" fillId="0" borderId="0" xfId="3" applyNumberFormat="1" applyFont="1" applyAlignment="1">
      <alignment horizontal="center" vertical="center"/>
    </xf>
    <xf numFmtId="1" fontId="33" fillId="0" borderId="0" xfId="2" applyNumberFormat="1" applyFont="1" applyAlignment="1" applyProtection="1">
      <alignment horizontal="center" vertical="center"/>
      <protection hidden="1"/>
    </xf>
    <xf numFmtId="40" fontId="11" fillId="0" borderId="31" xfId="4" applyNumberFormat="1" applyFont="1" applyBorder="1" applyAlignment="1">
      <alignment horizontal="center" vertical="center"/>
    </xf>
    <xf numFmtId="40" fontId="11" fillId="0" borderId="32" xfId="4" applyNumberFormat="1" applyFont="1" applyBorder="1" applyAlignment="1">
      <alignment horizontal="center" vertical="center"/>
    </xf>
    <xf numFmtId="40" fontId="11" fillId="0" borderId="56" xfId="4" applyNumberFormat="1" applyFont="1" applyBorder="1" applyAlignment="1">
      <alignment horizontal="center" vertical="center"/>
    </xf>
    <xf numFmtId="40" fontId="11" fillId="0" borderId="33" xfId="4" applyNumberFormat="1" applyFont="1" applyBorder="1" applyAlignment="1">
      <alignment horizontal="center" vertical="center"/>
    </xf>
    <xf numFmtId="40" fontId="11" fillId="0" borderId="34" xfId="4" applyNumberFormat="1" applyFont="1" applyBorder="1" applyAlignment="1">
      <alignment horizontal="center" vertical="center"/>
    </xf>
    <xf numFmtId="40" fontId="11" fillId="0" borderId="80" xfId="4" applyNumberFormat="1" applyFont="1" applyBorder="1" applyAlignment="1">
      <alignment horizontal="center" vertical="center"/>
    </xf>
    <xf numFmtId="40" fontId="11" fillId="0" borderId="35" xfId="4" applyNumberFormat="1" applyFont="1" applyBorder="1" applyAlignment="1">
      <alignment horizontal="center" vertical="center"/>
    </xf>
    <xf numFmtId="40" fontId="11" fillId="0" borderId="81" xfId="4" applyNumberFormat="1" applyFont="1" applyBorder="1" applyAlignment="1">
      <alignment horizontal="center" vertical="center"/>
    </xf>
    <xf numFmtId="38" fontId="13" fillId="0" borderId="82" xfId="4" applyNumberFormat="1" applyFont="1" applyBorder="1" applyAlignment="1">
      <alignment horizontal="right" vertical="center"/>
    </xf>
    <xf numFmtId="38" fontId="15" fillId="0" borderId="6" xfId="4" applyNumberFormat="1" applyFont="1" applyBorder="1" applyAlignment="1">
      <alignment horizontal="right" vertical="center"/>
    </xf>
    <xf numFmtId="164" fontId="10" fillId="0" borderId="21" xfId="2" applyNumberFormat="1" applyFont="1" applyBorder="1" applyAlignment="1">
      <alignment horizontal="right" vertical="center"/>
    </xf>
    <xf numFmtId="164" fontId="15" fillId="0" borderId="0" xfId="2" applyNumberFormat="1" applyFont="1" applyAlignment="1">
      <alignment horizontal="right" vertical="center"/>
    </xf>
    <xf numFmtId="164" fontId="12" fillId="0" borderId="75" xfId="2" applyNumberFormat="1" applyFont="1" applyFill="1" applyBorder="1" applyAlignment="1">
      <alignment horizontal="right" vertical="center"/>
    </xf>
    <xf numFmtId="164" fontId="12" fillId="0" borderId="76" xfId="2" applyNumberFormat="1" applyFont="1" applyBorder="1" applyAlignment="1">
      <alignment horizontal="right" vertical="center"/>
    </xf>
    <xf numFmtId="165" fontId="12" fillId="0" borderId="29" xfId="3" applyNumberFormat="1" applyFont="1" applyBorder="1" applyAlignment="1">
      <alignment horizontal="center" vertical="center"/>
    </xf>
    <xf numFmtId="1" fontId="14" fillId="0" borderId="62" xfId="2" applyNumberFormat="1" applyFont="1" applyBorder="1" applyAlignment="1" applyProtection="1">
      <alignment horizontal="center" vertical="center"/>
      <protection hidden="1"/>
    </xf>
    <xf numFmtId="164" fontId="12" fillId="0" borderId="75" xfId="2" applyNumberFormat="1" applyFont="1" applyBorder="1" applyAlignment="1">
      <alignment horizontal="right" vertical="center"/>
    </xf>
    <xf numFmtId="1" fontId="14" fillId="0" borderId="83" xfId="2" applyNumberFormat="1" applyFont="1" applyBorder="1" applyAlignment="1" applyProtection="1">
      <alignment horizontal="center" vertical="center"/>
      <protection hidden="1"/>
    </xf>
    <xf numFmtId="164" fontId="12" fillId="0" borderId="28" xfId="2" applyNumberFormat="1" applyFont="1" applyFill="1" applyBorder="1" applyAlignment="1">
      <alignment horizontal="right" vertical="center"/>
    </xf>
    <xf numFmtId="1" fontId="14" fillId="0" borderId="37" xfId="2" applyNumberFormat="1" applyFont="1" applyBorder="1" applyAlignment="1" applyProtection="1">
      <alignment horizontal="center" vertical="center"/>
      <protection hidden="1"/>
    </xf>
    <xf numFmtId="165" fontId="12" fillId="0" borderId="29" xfId="3" applyNumberFormat="1" applyFont="1" applyFill="1" applyBorder="1" applyAlignment="1">
      <alignment horizontal="center" vertical="center"/>
    </xf>
    <xf numFmtId="40" fontId="12" fillId="0" borderId="65" xfId="4" applyNumberFormat="1" applyFont="1" applyBorder="1" applyAlignment="1">
      <alignment horizontal="left" vertical="center"/>
    </xf>
    <xf numFmtId="40" fontId="12" fillId="0" borderId="66" xfId="4" applyNumberFormat="1" applyFont="1" applyBorder="1" applyAlignment="1">
      <alignment horizontal="left" vertical="center"/>
    </xf>
    <xf numFmtId="164" fontId="12" fillId="12" borderId="76" xfId="2" applyNumberFormat="1" applyFont="1" applyFill="1" applyBorder="1" applyAlignment="1">
      <alignment horizontal="right" vertical="center"/>
    </xf>
    <xf numFmtId="165" fontId="12" fillId="12" borderId="29" xfId="3" applyNumberFormat="1" applyFont="1" applyFill="1" applyBorder="1" applyAlignment="1">
      <alignment horizontal="center" vertical="center"/>
    </xf>
    <xf numFmtId="1" fontId="14" fillId="12" borderId="62" xfId="2" applyNumberFormat="1" applyFont="1" applyFill="1" applyBorder="1" applyAlignment="1" applyProtection="1">
      <alignment horizontal="center" vertical="center"/>
      <protection hidden="1"/>
    </xf>
    <xf numFmtId="1" fontId="14" fillId="12" borderId="83" xfId="2" applyNumberFormat="1" applyFont="1" applyFill="1" applyBorder="1" applyAlignment="1" applyProtection="1">
      <alignment horizontal="center" vertical="center"/>
      <protection hidden="1"/>
    </xf>
    <xf numFmtId="1" fontId="14" fillId="0" borderId="55" xfId="2" applyNumberFormat="1" applyFont="1" applyBorder="1" applyAlignment="1" applyProtection="1">
      <alignment horizontal="center" vertical="center"/>
      <protection hidden="1"/>
    </xf>
    <xf numFmtId="40" fontId="15" fillId="0" borderId="86" xfId="4" applyNumberFormat="1" applyFont="1" applyBorder="1" applyAlignment="1">
      <alignment horizontal="left" vertical="center"/>
    </xf>
    <xf numFmtId="169" fontId="15" fillId="0" borderId="86" xfId="2" applyNumberFormat="1" applyFont="1" applyBorder="1" applyAlignment="1">
      <alignment horizontal="right" vertical="center"/>
    </xf>
    <xf numFmtId="164" fontId="15" fillId="0" borderId="86" xfId="2" applyNumberFormat="1" applyFont="1" applyBorder="1" applyAlignment="1">
      <alignment horizontal="right" vertical="center"/>
    </xf>
    <xf numFmtId="1" fontId="17" fillId="0" borderId="86" xfId="2" applyNumberFormat="1" applyFont="1" applyBorder="1" applyAlignment="1" applyProtection="1">
      <alignment horizontal="center" vertical="center"/>
      <protection hidden="1"/>
    </xf>
    <xf numFmtId="40" fontId="11" fillId="12" borderId="42" xfId="4" applyNumberFormat="1" applyFont="1" applyFill="1" applyBorder="1" applyAlignment="1">
      <alignment horizontal="center" vertical="center"/>
    </xf>
    <xf numFmtId="40" fontId="11" fillId="0" borderId="90" xfId="4" applyNumberFormat="1" applyFont="1" applyBorder="1" applyAlignment="1">
      <alignment horizontal="center" vertical="center"/>
    </xf>
    <xf numFmtId="40" fontId="11" fillId="0" borderId="91" xfId="4" applyNumberFormat="1" applyFont="1" applyBorder="1" applyAlignment="1">
      <alignment horizontal="center" vertical="center"/>
    </xf>
    <xf numFmtId="170" fontId="12" fillId="0" borderId="67" xfId="3" applyNumberFormat="1" applyFont="1" applyBorder="1" applyAlignment="1">
      <alignment horizontal="center" vertical="center"/>
    </xf>
    <xf numFmtId="170" fontId="12" fillId="0" borderId="68" xfId="3" applyNumberFormat="1" applyFont="1" applyBorder="1" applyAlignment="1">
      <alignment horizontal="center" vertical="center"/>
    </xf>
    <xf numFmtId="165" fontId="12" fillId="0" borderId="68" xfId="3" applyNumberFormat="1" applyFont="1" applyBorder="1" applyAlignment="1">
      <alignment horizontal="center" vertical="center"/>
    </xf>
    <xf numFmtId="165" fontId="12" fillId="12" borderId="68" xfId="3" applyNumberFormat="1" applyFont="1" applyFill="1" applyBorder="1" applyAlignment="1">
      <alignment horizontal="center" vertical="center"/>
    </xf>
    <xf numFmtId="170" fontId="12" fillId="0" borderId="16" xfId="3" applyNumberFormat="1" applyFont="1" applyBorder="1" applyAlignment="1">
      <alignment horizontal="center" vertical="center"/>
    </xf>
    <xf numFmtId="170" fontId="12" fillId="0" borderId="29" xfId="3" applyNumberFormat="1" applyFont="1" applyBorder="1" applyAlignment="1">
      <alignment horizontal="center" vertical="center"/>
    </xf>
    <xf numFmtId="165" fontId="10" fillId="13" borderId="29" xfId="3" applyNumberFormat="1" applyFont="1" applyFill="1" applyBorder="1" applyAlignment="1">
      <alignment horizontal="center" vertical="center"/>
    </xf>
    <xf numFmtId="171" fontId="12" fillId="12" borderId="75" xfId="1" applyNumberFormat="1" applyFont="1" applyFill="1" applyBorder="1" applyAlignment="1">
      <alignment horizontal="center" vertical="center"/>
    </xf>
    <xf numFmtId="171" fontId="12" fillId="12" borderId="73" xfId="1" applyNumberFormat="1" applyFont="1" applyFill="1" applyBorder="1" applyAlignment="1">
      <alignment horizontal="center" vertical="center"/>
    </xf>
    <xf numFmtId="171" fontId="12" fillId="12" borderId="29" xfId="1" applyNumberFormat="1" applyFont="1" applyFill="1" applyBorder="1" applyAlignment="1">
      <alignment horizontal="center" vertical="center"/>
    </xf>
    <xf numFmtId="0" fontId="18" fillId="12" borderId="29" xfId="0" applyFont="1" applyFill="1" applyBorder="1"/>
    <xf numFmtId="169" fontId="14" fillId="12" borderId="38" xfId="2" applyNumberFormat="1" applyFont="1" applyFill="1" applyBorder="1" applyAlignment="1" applyProtection="1">
      <alignment horizontal="center" vertical="center"/>
      <protection hidden="1"/>
    </xf>
    <xf numFmtId="171" fontId="12" fillId="0" borderId="75" xfId="1" applyNumberFormat="1" applyFont="1" applyBorder="1" applyAlignment="1">
      <alignment horizontal="center" vertical="center"/>
    </xf>
    <xf numFmtId="171" fontId="12" fillId="0" borderId="73" xfId="1" applyNumberFormat="1" applyFont="1" applyBorder="1" applyAlignment="1">
      <alignment horizontal="center" vertical="center"/>
    </xf>
    <xf numFmtId="171" fontId="12" fillId="0" borderId="29" xfId="1" applyNumberFormat="1" applyFont="1" applyBorder="1" applyAlignment="1">
      <alignment horizontal="center" vertical="center"/>
    </xf>
    <xf numFmtId="171" fontId="10" fillId="13" borderId="29" xfId="1" applyNumberFormat="1" applyFont="1" applyFill="1" applyBorder="1" applyAlignment="1">
      <alignment horizontal="center" vertical="center"/>
    </xf>
    <xf numFmtId="167" fontId="12" fillId="0" borderId="16" xfId="4" applyNumberFormat="1" applyFont="1" applyBorder="1" applyAlignment="1">
      <alignment horizontal="center" vertical="center"/>
    </xf>
    <xf numFmtId="167" fontId="12" fillId="0" borderId="76" xfId="2" applyNumberFormat="1" applyFont="1" applyBorder="1" applyAlignment="1">
      <alignment horizontal="center" vertical="center"/>
    </xf>
    <xf numFmtId="173" fontId="10" fillId="13" borderId="29" xfId="1" applyNumberFormat="1" applyFont="1" applyFill="1" applyBorder="1" applyAlignment="1">
      <alignment horizontal="center" vertical="center"/>
    </xf>
    <xf numFmtId="167" fontId="12" fillId="0" borderId="29" xfId="2" applyNumberFormat="1" applyFont="1" applyBorder="1" applyAlignment="1">
      <alignment horizontal="center" vertical="center"/>
    </xf>
    <xf numFmtId="171" fontId="12" fillId="0" borderId="16" xfId="1" applyNumberFormat="1" applyFont="1" applyFill="1" applyBorder="1" applyAlignment="1">
      <alignment horizontal="center" vertical="center"/>
    </xf>
    <xf numFmtId="171" fontId="12" fillId="0" borderId="29" xfId="1" applyNumberFormat="1" applyFont="1" applyFill="1" applyBorder="1" applyAlignment="1">
      <alignment horizontal="center" vertical="center"/>
    </xf>
    <xf numFmtId="171" fontId="12" fillId="0" borderId="76" xfId="1" applyNumberFormat="1" applyFont="1" applyBorder="1" applyAlignment="1">
      <alignment horizontal="center" vertical="center"/>
    </xf>
    <xf numFmtId="171" fontId="12" fillId="0" borderId="16" xfId="1" applyNumberFormat="1" applyFont="1" applyBorder="1" applyAlignment="1">
      <alignment horizontal="center" vertical="center"/>
    </xf>
    <xf numFmtId="166" fontId="12" fillId="12" borderId="29" xfId="2" applyNumberFormat="1" applyFont="1" applyFill="1" applyBorder="1" applyAlignment="1">
      <alignment horizontal="center" vertical="center"/>
    </xf>
    <xf numFmtId="165" fontId="12" fillId="12" borderId="76" xfId="3" applyNumberFormat="1" applyFont="1" applyFill="1" applyBorder="1" applyAlignment="1">
      <alignment horizontal="center" vertical="center"/>
    </xf>
    <xf numFmtId="166" fontId="10" fillId="0" borderId="29" xfId="2" applyNumberFormat="1" applyFont="1" applyBorder="1" applyAlignment="1">
      <alignment horizontal="center" vertical="center"/>
    </xf>
    <xf numFmtId="166" fontId="12" fillId="12" borderId="30" xfId="2" applyNumberFormat="1" applyFont="1" applyFill="1" applyBorder="1" applyAlignment="1">
      <alignment horizontal="center" vertical="center"/>
    </xf>
    <xf numFmtId="165" fontId="12" fillId="12" borderId="30" xfId="3" applyNumberFormat="1" applyFont="1" applyFill="1" applyBorder="1" applyAlignment="1">
      <alignment horizontal="center" vertical="center"/>
    </xf>
    <xf numFmtId="166" fontId="10" fillId="0" borderId="30" xfId="2" applyNumberFormat="1" applyFont="1" applyBorder="1" applyAlignment="1">
      <alignment horizontal="center" vertical="center"/>
    </xf>
    <xf numFmtId="0" fontId="0" fillId="14" borderId="0" xfId="0" applyFill="1"/>
    <xf numFmtId="0" fontId="36" fillId="14" borderId="0" xfId="0" applyFont="1" applyFill="1" applyAlignment="1">
      <alignment vertical="center"/>
    </xf>
    <xf numFmtId="0" fontId="37" fillId="14" borderId="0" xfId="0" applyFont="1" applyFill="1" applyAlignment="1">
      <alignment horizontal="left" vertical="center"/>
    </xf>
    <xf numFmtId="0" fontId="38" fillId="14" borderId="0" xfId="0" applyFont="1" applyFill="1" applyAlignment="1">
      <alignment horizontal="center" vertical="center"/>
    </xf>
    <xf numFmtId="14" fontId="0" fillId="0" borderId="0" xfId="0" applyNumberFormat="1"/>
    <xf numFmtId="0" fontId="5" fillId="0" borderId="0" xfId="0" applyFont="1"/>
    <xf numFmtId="3" fontId="0" fillId="0" borderId="0" xfId="0" applyNumberFormat="1"/>
    <xf numFmtId="0" fontId="0" fillId="0" borderId="0" xfId="0" applyAlignment="1">
      <alignment horizontal="center" vertical="top" wrapText="1"/>
    </xf>
    <xf numFmtId="0" fontId="0" fillId="15" borderId="0" xfId="0" applyFill="1" applyAlignment="1">
      <alignment horizontal="center" vertical="top" wrapText="1"/>
    </xf>
    <xf numFmtId="0" fontId="2" fillId="8" borderId="2" xfId="0" applyFont="1" applyFill="1" applyBorder="1" applyAlignment="1">
      <alignment horizontal="left" vertical="top" wrapText="1"/>
    </xf>
    <xf numFmtId="0" fontId="2" fillId="0" borderId="96" xfId="0" applyFont="1" applyBorder="1"/>
    <xf numFmtId="0" fontId="2" fillId="7" borderId="96" xfId="0" applyFont="1" applyFill="1" applyBorder="1"/>
    <xf numFmtId="0" fontId="0" fillId="7" borderId="48" xfId="0" applyFill="1" applyBorder="1" applyAlignment="1">
      <alignment horizontal="left" vertical="top" wrapText="1"/>
    </xf>
    <xf numFmtId="0" fontId="0" fillId="7" borderId="97" xfId="0" applyFill="1" applyBorder="1" applyAlignment="1">
      <alignment horizontal="left" vertical="top" wrapText="1"/>
    </xf>
    <xf numFmtId="0" fontId="0" fillId="7" borderId="0" xfId="0" applyFill="1" applyAlignment="1">
      <alignment horizontal="center" vertical="top" wrapText="1"/>
    </xf>
    <xf numFmtId="0" fontId="2" fillId="7" borderId="96" xfId="0" applyFont="1" applyFill="1" applyBorder="1" applyAlignment="1">
      <alignment horizontal="left" vertical="top" wrapText="1"/>
    </xf>
    <xf numFmtId="0" fontId="0" fillId="7" borderId="48" xfId="0" applyFont="1" applyFill="1" applyBorder="1" applyAlignment="1">
      <alignment horizontal="left" vertical="top" wrapText="1"/>
    </xf>
    <xf numFmtId="0" fontId="0" fillId="7" borderId="9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5" xfId="0" applyFont="1" applyFill="1" applyBorder="1" applyAlignment="1">
      <alignment horizontal="left" vertical="top" wrapText="1"/>
    </xf>
    <xf numFmtId="0" fontId="0" fillId="8" borderId="6" xfId="0" applyFont="1" applyFill="1" applyBorder="1" applyAlignment="1">
      <alignment horizontal="left"/>
    </xf>
    <xf numFmtId="0" fontId="0" fillId="15" borderId="0" xfId="0" applyFont="1" applyFill="1" applyAlignment="1">
      <alignment horizontal="left" vertical="top" wrapText="1"/>
    </xf>
    <xf numFmtId="0" fontId="0" fillId="8" borderId="7" xfId="0" applyFont="1" applyFill="1" applyBorder="1" applyAlignment="1">
      <alignment horizontal="left" vertical="top" wrapText="1"/>
    </xf>
    <xf numFmtId="0" fontId="0" fillId="8" borderId="9" xfId="0" applyFont="1" applyFill="1" applyBorder="1" applyAlignment="1">
      <alignment horizontal="left"/>
    </xf>
    <xf numFmtId="0" fontId="0" fillId="8" borderId="6" xfId="0" applyFill="1" applyBorder="1" applyAlignment="1">
      <alignment horizontal="left"/>
    </xf>
    <xf numFmtId="0" fontId="0" fillId="8" borderId="9" xfId="0" applyFill="1" applyBorder="1" applyAlignment="1">
      <alignment horizontal="left"/>
    </xf>
    <xf numFmtId="0" fontId="2" fillId="8" borderId="2" xfId="0" applyFont="1" applyFill="1" applyBorder="1" applyAlignment="1">
      <alignment vertical="top" wrapText="1"/>
    </xf>
    <xf numFmtId="0" fontId="0" fillId="8" borderId="5" xfId="0" applyFill="1" applyBorder="1" applyAlignment="1">
      <alignment vertical="top" wrapText="1"/>
    </xf>
    <xf numFmtId="0" fontId="0" fillId="8" borderId="7" xfId="0" applyFill="1" applyBorder="1" applyAlignment="1">
      <alignment vertical="top" wrapText="1"/>
    </xf>
    <xf numFmtId="0" fontId="2" fillId="6" borderId="2" xfId="0" applyFont="1" applyFill="1" applyBorder="1" applyAlignment="1">
      <alignment vertical="top" wrapText="1"/>
    </xf>
    <xf numFmtId="0" fontId="0" fillId="6" borderId="4" xfId="0" applyFill="1" applyBorder="1" applyAlignment="1"/>
    <xf numFmtId="0" fontId="0" fillId="6" borderId="5" xfId="0" applyFill="1" applyBorder="1" applyAlignment="1">
      <alignment horizontal="left" vertical="top" wrapText="1"/>
    </xf>
    <xf numFmtId="0" fontId="0" fillId="6" borderId="6" xfId="0" applyFill="1" applyBorder="1" applyAlignment="1"/>
    <xf numFmtId="0" fontId="0" fillId="6" borderId="7" xfId="0" applyFill="1" applyBorder="1" applyAlignment="1">
      <alignment horizontal="left" vertical="top" wrapText="1"/>
    </xf>
    <xf numFmtId="0" fontId="0" fillId="6" borderId="7" xfId="0" applyFill="1" applyBorder="1"/>
    <xf numFmtId="0" fontId="47" fillId="6" borderId="2" xfId="0" applyFont="1" applyFill="1" applyBorder="1"/>
    <xf numFmtId="0" fontId="39" fillId="0" borderId="0" xfId="0" applyFont="1" applyFill="1"/>
    <xf numFmtId="0" fontId="40" fillId="0" borderId="0" xfId="0" applyFont="1" applyFill="1"/>
    <xf numFmtId="0" fontId="41" fillId="0" borderId="0" xfId="0" applyFont="1" applyFill="1"/>
    <xf numFmtId="0" fontId="43" fillId="0" borderId="0" xfId="0" applyFont="1" applyFill="1"/>
    <xf numFmtId="0" fontId="7" fillId="0" borderId="0" xfId="0" applyFont="1" applyFill="1"/>
    <xf numFmtId="0" fontId="7" fillId="0" borderId="32" xfId="0" applyFont="1" applyFill="1" applyBorder="1"/>
    <xf numFmtId="0" fontId="7" fillId="0" borderId="51" xfId="0" applyFont="1" applyFill="1" applyBorder="1"/>
    <xf numFmtId="0" fontId="44" fillId="0" borderId="51" xfId="0" applyFont="1" applyFill="1" applyBorder="1" applyAlignment="1">
      <alignment horizontal="center" vertical="center"/>
    </xf>
    <xf numFmtId="0" fontId="7" fillId="0" borderId="0" xfId="0" applyFont="1" applyFill="1" applyAlignment="1">
      <alignment vertical="center"/>
    </xf>
    <xf numFmtId="0" fontId="45" fillId="0" borderId="56" xfId="0" applyFont="1" applyFill="1" applyBorder="1"/>
    <xf numFmtId="0" fontId="45" fillId="0" borderId="53" xfId="0" applyFont="1" applyFill="1" applyBorder="1"/>
    <xf numFmtId="0" fontId="25" fillId="0" borderId="53" xfId="0" applyFont="1" applyFill="1" applyBorder="1" applyAlignment="1">
      <alignment horizontal="center"/>
    </xf>
    <xf numFmtId="0" fontId="25" fillId="0" borderId="92" xfId="0" applyFont="1" applyFill="1" applyBorder="1" applyAlignment="1">
      <alignment horizontal="center"/>
    </xf>
    <xf numFmtId="0" fontId="25" fillId="0" borderId="93" xfId="0" applyFont="1" applyFill="1" applyBorder="1" applyAlignment="1">
      <alignment horizontal="center"/>
    </xf>
    <xf numFmtId="0" fontId="46" fillId="0" borderId="0" xfId="0" applyFont="1" applyFill="1"/>
    <xf numFmtId="0" fontId="46" fillId="0" borderId="56" xfId="0" applyFont="1" applyFill="1" applyBorder="1"/>
    <xf numFmtId="0" fontId="46" fillId="0" borderId="63" xfId="0" applyFont="1" applyFill="1" applyBorder="1"/>
    <xf numFmtId="0" fontId="46" fillId="0" borderId="94" xfId="0" applyFont="1" applyFill="1" applyBorder="1"/>
    <xf numFmtId="177" fontId="46" fillId="0" borderId="0" xfId="1" applyNumberFormat="1" applyFont="1" applyFill="1"/>
    <xf numFmtId="0" fontId="45" fillId="0" borderId="26" xfId="0" applyFont="1" applyFill="1" applyBorder="1"/>
    <xf numFmtId="177" fontId="45" fillId="0" borderId="26" xfId="1" applyNumberFormat="1" applyFont="1" applyFill="1" applyBorder="1"/>
    <xf numFmtId="177" fontId="46" fillId="0" borderId="95" xfId="1" applyNumberFormat="1" applyFont="1" applyFill="1" applyBorder="1"/>
    <xf numFmtId="177" fontId="46" fillId="0" borderId="56" xfId="1" applyNumberFormat="1" applyFont="1" applyFill="1" applyBorder="1"/>
    <xf numFmtId="177" fontId="46" fillId="0" borderId="63" xfId="1" applyNumberFormat="1" applyFont="1" applyFill="1" applyBorder="1"/>
    <xf numFmtId="177" fontId="46" fillId="0" borderId="94" xfId="1" applyNumberFormat="1" applyFont="1" applyFill="1" applyBorder="1"/>
    <xf numFmtId="0" fontId="45" fillId="0" borderId="32" xfId="0" applyFont="1" applyFill="1" applyBorder="1"/>
    <xf numFmtId="177" fontId="46" fillId="0" borderId="95" xfId="1" applyNumberFormat="1" applyFont="1" applyFill="1" applyBorder="1" applyAlignment="1">
      <alignment horizontal="right"/>
    </xf>
    <xf numFmtId="0" fontId="45" fillId="0" borderId="0" xfId="0" applyFont="1" applyFill="1"/>
    <xf numFmtId="177" fontId="45" fillId="0" borderId="32" xfId="1" applyNumberFormat="1" applyFont="1" applyFill="1" applyBorder="1"/>
    <xf numFmtId="0" fontId="46" fillId="7" borderId="32" xfId="0" applyFont="1" applyFill="1" applyBorder="1"/>
    <xf numFmtId="177" fontId="46" fillId="7" borderId="32" xfId="1" applyNumberFormat="1" applyFont="1" applyFill="1" applyBorder="1"/>
    <xf numFmtId="0" fontId="46" fillId="8" borderId="32" xfId="0" applyFont="1" applyFill="1" applyBorder="1"/>
    <xf numFmtId="177" fontId="46" fillId="8" borderId="32" xfId="1" applyNumberFormat="1" applyFont="1" applyFill="1" applyBorder="1" applyAlignment="1">
      <alignment horizontal="right"/>
    </xf>
    <xf numFmtId="177" fontId="46" fillId="8" borderId="32" xfId="1" applyNumberFormat="1" applyFont="1" applyFill="1" applyBorder="1"/>
    <xf numFmtId="0" fontId="46" fillId="6" borderId="32" xfId="0" applyFont="1" applyFill="1" applyBorder="1"/>
    <xf numFmtId="0" fontId="45" fillId="6" borderId="32" xfId="0" applyFont="1" applyFill="1" applyBorder="1"/>
    <xf numFmtId="177" fontId="46" fillId="6" borderId="32" xfId="1" applyNumberFormat="1" applyFont="1" applyFill="1" applyBorder="1"/>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8" fillId="0" borderId="8" xfId="4" applyFont="1" applyBorder="1" applyAlignment="1">
      <alignment horizontal="center" vertical="center" wrapText="1"/>
    </xf>
    <xf numFmtId="0" fontId="9" fillId="0" borderId="2" xfId="4" applyFont="1" applyBorder="1" applyAlignment="1">
      <alignment horizontal="left" vertical="center"/>
    </xf>
    <xf numFmtId="0" fontId="9" fillId="0" borderId="3" xfId="4" applyFont="1" applyBorder="1" applyAlignment="1">
      <alignment horizontal="left" vertical="center"/>
    </xf>
    <xf numFmtId="0" fontId="9" fillId="0" borderId="4" xfId="4" applyFont="1" applyBorder="1" applyAlignment="1">
      <alignment horizontal="left" vertical="center"/>
    </xf>
    <xf numFmtId="40" fontId="10" fillId="0" borderId="13" xfId="4" applyNumberFormat="1" applyFont="1" applyBorder="1" applyAlignment="1">
      <alignment horizontal="center" vertical="center"/>
    </xf>
    <xf numFmtId="40" fontId="10" fillId="0" borderId="14" xfId="4" applyNumberFormat="1" applyFont="1" applyBorder="1" applyAlignment="1">
      <alignment horizontal="center" vertical="center"/>
    </xf>
    <xf numFmtId="40" fontId="10" fillId="0" borderId="15" xfId="4" applyNumberFormat="1" applyFont="1" applyBorder="1" applyAlignment="1">
      <alignment horizontal="center" vertical="center"/>
    </xf>
    <xf numFmtId="40" fontId="10" fillId="0" borderId="7" xfId="4" applyNumberFormat="1" applyFont="1" applyBorder="1" applyAlignment="1">
      <alignment horizontal="left" vertical="center"/>
    </xf>
    <xf numFmtId="40" fontId="10" fillId="0" borderId="8" xfId="4" applyNumberFormat="1" applyFont="1" applyBorder="1" applyAlignment="1">
      <alignment horizontal="left" vertical="center"/>
    </xf>
    <xf numFmtId="40" fontId="10" fillId="0" borderId="9" xfId="4" applyNumberFormat="1" applyFont="1" applyBorder="1" applyAlignment="1">
      <alignment horizontal="left" vertical="center"/>
    </xf>
    <xf numFmtId="0" fontId="9" fillId="0" borderId="0" xfId="4" applyFont="1" applyFill="1" applyBorder="1" applyAlignment="1">
      <alignment horizontal="left" vertical="center"/>
    </xf>
    <xf numFmtId="40" fontId="10" fillId="0" borderId="0" xfId="4" applyNumberFormat="1" applyFont="1" applyFill="1" applyBorder="1" applyAlignment="1">
      <alignment horizontal="center" vertical="center"/>
    </xf>
    <xf numFmtId="40" fontId="12" fillId="0" borderId="0" xfId="4" applyNumberFormat="1" applyFont="1" applyFill="1" applyBorder="1" applyAlignment="1">
      <alignment horizontal="left" vertical="center"/>
    </xf>
    <xf numFmtId="0" fontId="42" fillId="0" borderId="0" xfId="0" applyFont="1" applyFill="1" applyAlignment="1">
      <alignment horizontal="center"/>
    </xf>
    <xf numFmtId="40" fontId="12" fillId="0" borderId="22" xfId="4" applyNumberFormat="1" applyFont="1" applyBorder="1" applyAlignment="1">
      <alignment horizontal="left" vertical="center"/>
    </xf>
    <xf numFmtId="40" fontId="12" fillId="0" borderId="65" xfId="4" applyNumberFormat="1" applyFont="1" applyBorder="1" applyAlignment="1">
      <alignment horizontal="left" vertical="center"/>
    </xf>
    <xf numFmtId="40" fontId="12" fillId="0" borderId="66" xfId="4" applyNumberFormat="1" applyFont="1" applyBorder="1" applyAlignment="1">
      <alignment horizontal="left" vertical="center"/>
    </xf>
    <xf numFmtId="40" fontId="12" fillId="0" borderId="77" xfId="4" applyNumberFormat="1" applyFont="1" applyBorder="1" applyAlignment="1">
      <alignment horizontal="left" vertical="center"/>
    </xf>
    <xf numFmtId="40" fontId="12" fillId="0" borderId="84" xfId="4" applyNumberFormat="1" applyFont="1" applyBorder="1" applyAlignment="1">
      <alignment horizontal="left" vertical="center"/>
    </xf>
    <xf numFmtId="40" fontId="12" fillId="0" borderId="85" xfId="4" applyNumberFormat="1" applyFont="1" applyBorder="1" applyAlignment="1">
      <alignment horizontal="left" vertical="center"/>
    </xf>
    <xf numFmtId="40" fontId="34" fillId="13" borderId="88" xfId="4" applyNumberFormat="1" applyFont="1" applyFill="1" applyBorder="1" applyAlignment="1">
      <alignment horizontal="center" vertical="center" wrapText="1"/>
    </xf>
    <xf numFmtId="40" fontId="34" fillId="13" borderId="34" xfId="4" applyNumberFormat="1" applyFont="1" applyFill="1" applyBorder="1" applyAlignment="1">
      <alignment horizontal="center" vertical="center" wrapText="1"/>
    </xf>
    <xf numFmtId="40" fontId="34" fillId="0" borderId="89" xfId="4" applyNumberFormat="1" applyFont="1" applyBorder="1" applyAlignment="1">
      <alignment horizontal="center" vertical="center" wrapText="1"/>
    </xf>
    <xf numFmtId="40" fontId="34" fillId="0" borderId="35" xfId="4" applyNumberFormat="1" applyFont="1" applyBorder="1" applyAlignment="1">
      <alignment horizontal="center" vertical="center" wrapText="1"/>
    </xf>
    <xf numFmtId="0" fontId="9" fillId="0" borderId="16" xfId="4" applyFont="1" applyBorder="1" applyAlignment="1">
      <alignment horizontal="left" vertical="center"/>
    </xf>
    <xf numFmtId="0" fontId="9" fillId="0" borderId="73" xfId="4" applyFont="1" applyBorder="1" applyAlignment="1">
      <alignment horizontal="left" vertical="center"/>
    </xf>
    <xf numFmtId="0" fontId="9" fillId="0" borderId="74" xfId="4" applyFont="1" applyBorder="1" applyAlignment="1">
      <alignment horizontal="left" vertical="center"/>
    </xf>
    <xf numFmtId="40" fontId="10" fillId="0" borderId="87" xfId="4" applyNumberFormat="1" applyFont="1" applyBorder="1" applyAlignment="1">
      <alignment horizontal="center" vertical="center"/>
    </xf>
    <xf numFmtId="0" fontId="35" fillId="14" borderId="0" xfId="0" applyFont="1" applyFill="1" applyAlignment="1">
      <alignment horizontal="center" vertical="center"/>
    </xf>
  </cellXfs>
  <cellStyles count="5">
    <cellStyle name="Comma" xfId="2" builtinId="3"/>
    <cellStyle name="Currency" xfId="1" builtinId="4"/>
    <cellStyle name="Normal" xfId="0" builtinId="0"/>
    <cellStyle name="Normal_Sheet" xfId="4" xr:uid="{A9B63F97-B631-4B4E-9A42-5C9C51D9563E}"/>
    <cellStyle name="Percent" xfId="3" builtinId="5"/>
  </cellStyles>
  <dxfs count="10">
    <dxf>
      <font>
        <color auto="1"/>
      </font>
    </dxf>
    <dxf>
      <font>
        <color auto="1"/>
      </font>
    </dxf>
    <dxf>
      <font>
        <color theme="1"/>
      </font>
    </dxf>
    <dxf>
      <font>
        <color auto="1"/>
      </font>
    </dxf>
    <dxf>
      <font>
        <color auto="1"/>
      </font>
    </dxf>
    <dxf>
      <font>
        <color rgb="FFFF0000"/>
      </font>
    </dxf>
    <dxf>
      <font>
        <color auto="1"/>
      </font>
    </dxf>
    <dxf>
      <font>
        <color rgb="FFFF0000"/>
      </font>
    </dxf>
    <dxf>
      <font>
        <color auto="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AU" sz="2000" b="1" i="0" u="sng" strike="noStrike" baseline="0">
                <a:solidFill>
                  <a:srgbClr val="A50021"/>
                </a:solidFill>
                <a:effectLst/>
              </a:rPr>
              <a:t>Earnings before Interest, Depreciation &amp; Amortisation (EBIDA) - YTD</a:t>
            </a:r>
            <a:r>
              <a:rPr lang="en-AU" sz="2000" b="1" i="0" u="none" strike="noStrike" baseline="0">
                <a:solidFill>
                  <a:srgbClr val="A50021"/>
                </a:solidFill>
              </a:rPr>
              <a:t> </a:t>
            </a:r>
            <a:endParaRPr lang="en-AU" sz="2000" b="1">
              <a:solidFill>
                <a:srgbClr val="A50021"/>
              </a:solidFill>
            </a:endParaRPr>
          </a:p>
        </c:rich>
      </c:tx>
      <c:overlay val="0"/>
    </c:title>
    <c:autoTitleDeleted val="0"/>
    <c:plotArea>
      <c:layout>
        <c:manualLayout>
          <c:layoutTarget val="inner"/>
          <c:xMode val="edge"/>
          <c:yMode val="edge"/>
          <c:x val="5.0717306229407705E-2"/>
          <c:y val="0.17194570135746781"/>
          <c:w val="0.94186008261879628"/>
          <c:h val="0.66063348416289969"/>
        </c:manualLayout>
      </c:layout>
      <c:barChart>
        <c:barDir val="col"/>
        <c:grouping val="clustered"/>
        <c:varyColors val="0"/>
        <c:ser>
          <c:idx val="1"/>
          <c:order val="1"/>
          <c:tx>
            <c:strRef>
              <c:f>'[1]GRAPH DATA'!$A$75:$B$75</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DATA'!$C$73:$N$73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DATA'!$B$75:$N$75</c:f>
              <c:numCache>
                <c:formatCode>General</c:formatCode>
                <c:ptCount val="13"/>
                <c:pt idx="1">
                  <c:v>1</c:v>
                </c:pt>
                <c:pt idx="2">
                  <c:v>2</c:v>
                </c:pt>
                <c:pt idx="3">
                  <c:v>3</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F29B-4A48-98A4-611911E3F6A1}"/>
            </c:ext>
          </c:extLst>
        </c:ser>
        <c:dLbls>
          <c:showLegendKey val="0"/>
          <c:showVal val="0"/>
          <c:showCatName val="0"/>
          <c:showSerName val="0"/>
          <c:showPercent val="0"/>
          <c:showBubbleSize val="0"/>
        </c:dLbls>
        <c:gapWidth val="150"/>
        <c:axId val="222915424"/>
        <c:axId val="222939528"/>
      </c:barChart>
      <c:lineChart>
        <c:grouping val="standard"/>
        <c:varyColors val="0"/>
        <c:ser>
          <c:idx val="0"/>
          <c:order val="0"/>
          <c:tx>
            <c:strRef>
              <c:f>'[1]GRAPH DATA'!$A$74:$B$74</c:f>
              <c:strCache>
                <c:ptCount val="1"/>
                <c:pt idx="0">
                  <c:v>Budget</c:v>
                </c:pt>
              </c:strCache>
            </c:strRef>
          </c:tx>
          <c:spPr>
            <a:ln w="28575">
              <a:solidFill>
                <a:srgbClr val="A50021"/>
              </a:solidFill>
            </a:ln>
          </c:spPr>
          <c:marker>
            <c:symbol val="diamond"/>
            <c:size val="7"/>
            <c:spPr>
              <a:solidFill>
                <a:srgbClr val="A50021"/>
              </a:solidFill>
              <a:ln w="28575">
                <a:solidFill>
                  <a:srgbClr val="A50021"/>
                </a:solidFill>
                <a:prstDash val="solid"/>
              </a:ln>
            </c:spPr>
          </c:marker>
          <c:cat>
            <c:strRef>
              <c:f>'[1]GRAPH DATA'!$B$73:$N$73</c:f>
              <c:strCache>
                <c:ptCount val="13"/>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'[1]GRAPH DATA'!$B$74:$N$74</c:f>
              <c:numCache>
                <c:formatCode>General</c:formatCode>
                <c:ptCount val="13"/>
                <c:pt idx="1">
                  <c:v>-328169.89053789247</c:v>
                </c:pt>
                <c:pt idx="2">
                  <c:v>-648089.78107578494</c:v>
                </c:pt>
                <c:pt idx="3">
                  <c:v>-1140129.5519492903</c:v>
                </c:pt>
                <c:pt idx="4">
                  <c:v>-1468299.442487183</c:v>
                </c:pt>
                <c:pt idx="5">
                  <c:v>-1793412.1135888803</c:v>
                </c:pt>
                <c:pt idx="6">
                  <c:v>-2121582.0041267732</c:v>
                </c:pt>
                <c:pt idx="7">
                  <c:v>-2450433.1920955712</c:v>
                </c:pt>
                <c:pt idx="8">
                  <c:v>-2787534.3800643701</c:v>
                </c:pt>
                <c:pt idx="9">
                  <c:v>-3116385.5680331686</c:v>
                </c:pt>
                <c:pt idx="10">
                  <c:v>-3621822.2850530338</c:v>
                </c:pt>
                <c:pt idx="11">
                  <c:v>-3958923.4730218304</c:v>
                </c:pt>
                <c:pt idx="12">
                  <c:v>-4352613.3043617476</c:v>
                </c:pt>
              </c:numCache>
            </c:numRef>
          </c:val>
          <c:smooth val="1"/>
          <c:extLst>
            <c:ext xmlns:c16="http://schemas.microsoft.com/office/drawing/2014/chart" uri="{C3380CC4-5D6E-409C-BE32-E72D297353CC}">
              <c16:uniqueId val="{00000001-F29B-4A48-98A4-611911E3F6A1}"/>
            </c:ext>
          </c:extLst>
        </c:ser>
        <c:ser>
          <c:idx val="2"/>
          <c:order val="2"/>
          <c:tx>
            <c:strRef>
              <c:f>'[1]GRAPH DATA'!$A$76:$B$76</c:f>
              <c:strCache>
                <c:ptCount val="1"/>
                <c:pt idx="0">
                  <c:v>Forecast</c:v>
                </c:pt>
              </c:strCache>
            </c:strRef>
          </c:tx>
          <c:marker>
            <c:symbol val="square"/>
            <c:size val="7"/>
            <c:spPr>
              <a:solidFill>
                <a:srgbClr val="00B050"/>
              </a:solidFill>
              <a:ln>
                <a:solidFill>
                  <a:srgbClr val="00B050"/>
                </a:solidFill>
              </a:ln>
            </c:spPr>
          </c:marker>
          <c:cat>
            <c:strRef>
              <c:f>'[1]GRAPH DATA'!$B$73:$N$73</c:f>
              <c:strCache>
                <c:ptCount val="13"/>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'[1]GRAPH DATA'!$B$76:$N$76</c:f>
              <c:numCache>
                <c:formatCode>General</c:formatCode>
                <c:ptCount val="13"/>
                <c:pt idx="12">
                  <c:v>0</c:v>
                </c:pt>
              </c:numCache>
            </c:numRef>
          </c:val>
          <c:smooth val="0"/>
          <c:extLst>
            <c:ext xmlns:c16="http://schemas.microsoft.com/office/drawing/2014/chart" uri="{C3380CC4-5D6E-409C-BE32-E72D297353CC}">
              <c16:uniqueId val="{00000002-F29B-4A48-98A4-611911E3F6A1}"/>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000" b="1"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74767796855386515"/>
          <c:y val="3.3678671213595968E-2"/>
          <c:w val="0.20232916666666667"/>
          <c:h val="8.1527745425497858E-2"/>
        </c:manualLayout>
      </c:layout>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0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State Grants</a:t>
            </a:r>
            <a:r>
              <a:rPr lang="en-US" b="1" u="sng" baseline="0"/>
              <a:t> - YTD</a:t>
            </a:r>
            <a:endParaRPr lang="en-US" b="1" u="sng"/>
          </a:p>
        </c:rich>
      </c:tx>
      <c:layout>
        <c:manualLayout>
          <c:xMode val="edge"/>
          <c:yMode val="edge"/>
          <c:x val="0.27574490740740742"/>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DATA'!$A$27</c:f>
              <c:strCache>
                <c:ptCount val="1"/>
                <c:pt idx="0">
                  <c:v>Actual</c:v>
                </c:pt>
              </c:strCache>
            </c:strRef>
          </c:tx>
          <c:spPr>
            <a:gradFill flip="none" rotWithShape="1">
              <a:gsLst>
                <a:gs pos="0">
                  <a:srgbClr val="FFCC66">
                    <a:tint val="66000"/>
                    <a:satMod val="160000"/>
                  </a:srgbClr>
                </a:gs>
                <a:gs pos="50000">
                  <a:srgbClr val="FFCC66">
                    <a:tint val="44500"/>
                    <a:satMod val="160000"/>
                  </a:srgbClr>
                </a:gs>
                <a:gs pos="100000">
                  <a:srgbClr val="FFCC66">
                    <a:tint val="23500"/>
                    <a:satMod val="160000"/>
                  </a:srgbClr>
                </a:gs>
              </a:gsLst>
              <a:lin ang="5400000" scaled="1"/>
              <a:tileRect/>
            </a:gradFill>
            <a:ln>
              <a:solidFill>
                <a:sysClr val="windowText" lastClr="000000"/>
              </a:solidFill>
            </a:ln>
          </c:spPr>
          <c:invertIfNegative val="0"/>
          <c:cat>
            <c:strRef>
              <c:f>'[1]GRAPH DATA'!$B$26:$M$26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DATA'!$B$27:$M$27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FD4-49E9-B9E3-201E4BEE9439}"/>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DATA'!$A$28</c:f>
              <c:strCache>
                <c:ptCount val="1"/>
                <c:pt idx="0">
                  <c:v>Budget</c:v>
                </c:pt>
              </c:strCache>
            </c:strRef>
          </c:tx>
          <c:spPr>
            <a:ln>
              <a:solidFill>
                <a:srgbClr val="A50021"/>
              </a:solidFill>
            </a:ln>
          </c:spPr>
          <c:marker>
            <c:spPr>
              <a:solidFill>
                <a:srgbClr val="A50021"/>
              </a:solidFill>
              <a:ln>
                <a:solidFill>
                  <a:srgbClr val="A50021"/>
                </a:solidFill>
              </a:ln>
            </c:spPr>
          </c:marker>
          <c:cat>
            <c:strRef>
              <c:f>'[1]GRAPH DATA'!$B$26:$M$26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DATA'!$B$28:$M$28</c:f>
              <c:numCache>
                <c:formatCode>General</c:formatCode>
                <c:ptCount val="12"/>
                <c:pt idx="0">
                  <c:v>134885.92570833335</c:v>
                </c:pt>
                <c:pt idx="1">
                  <c:v>269771.8514166667</c:v>
                </c:pt>
                <c:pt idx="2">
                  <c:v>404657.77712500002</c:v>
                </c:pt>
                <c:pt idx="3">
                  <c:v>539543.7028333334</c:v>
                </c:pt>
                <c:pt idx="4">
                  <c:v>674429.62854166678</c:v>
                </c:pt>
                <c:pt idx="5">
                  <c:v>809315.55425000016</c:v>
                </c:pt>
                <c:pt idx="6">
                  <c:v>944201.47995833354</c:v>
                </c:pt>
                <c:pt idx="7">
                  <c:v>1079087.4056666668</c:v>
                </c:pt>
                <c:pt idx="8">
                  <c:v>1213973.3313750001</c:v>
                </c:pt>
                <c:pt idx="9">
                  <c:v>1348859.2570833333</c:v>
                </c:pt>
                <c:pt idx="10">
                  <c:v>1483745.1827916666</c:v>
                </c:pt>
                <c:pt idx="11">
                  <c:v>1618631.1084999999</c:v>
                </c:pt>
              </c:numCache>
            </c:numRef>
          </c:val>
          <c:smooth val="0"/>
          <c:extLst>
            <c:ext xmlns:c16="http://schemas.microsoft.com/office/drawing/2014/chart" uri="{C3380CC4-5D6E-409C-BE32-E72D297353CC}">
              <c16:uniqueId val="{00000001-8FD4-49E9-B9E3-201E4BEE9439}"/>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Commonwealth Grants </a:t>
            </a:r>
            <a:r>
              <a:rPr lang="en-US" b="1" u="sng" baseline="0"/>
              <a:t>- YTD</a:t>
            </a:r>
            <a:endParaRPr lang="en-US" b="1" u="sng"/>
          </a:p>
        </c:rich>
      </c:tx>
      <c:layout>
        <c:manualLayout>
          <c:xMode val="edge"/>
          <c:yMode val="edge"/>
          <c:x val="0.26692546296296299"/>
          <c:y val="3.5277777777777776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DATA'!$A$31</c:f>
              <c:strCache>
                <c:ptCount val="1"/>
                <c:pt idx="0">
                  <c:v>Actual</c:v>
                </c:pt>
              </c:strCache>
            </c:strRef>
          </c:tx>
          <c:spPr>
            <a:gradFill flip="none" rotWithShape="1">
              <a:gsLst>
                <a:gs pos="0">
                  <a:srgbClr val="FFCC66">
                    <a:tint val="66000"/>
                    <a:satMod val="160000"/>
                  </a:srgbClr>
                </a:gs>
                <a:gs pos="50000">
                  <a:srgbClr val="FFCC66">
                    <a:tint val="44500"/>
                    <a:satMod val="160000"/>
                  </a:srgbClr>
                </a:gs>
                <a:gs pos="100000">
                  <a:srgbClr val="FFCC66">
                    <a:tint val="23500"/>
                    <a:satMod val="160000"/>
                  </a:srgbClr>
                </a:gs>
              </a:gsLst>
              <a:lin ang="5400000" scaled="1"/>
              <a:tileRect/>
            </a:gradFill>
            <a:ln>
              <a:solidFill>
                <a:sysClr val="windowText" lastClr="000000"/>
              </a:solidFill>
            </a:ln>
          </c:spPr>
          <c:invertIfNegative val="0"/>
          <c:cat>
            <c:strRef>
              <c:f>'[1]GRAPH DATA'!$B$30:$M$30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DATA'!$B$31:$M$31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1D3-42C2-8C87-529402154EB5}"/>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DATA'!$A$32</c:f>
              <c:strCache>
                <c:ptCount val="1"/>
                <c:pt idx="0">
                  <c:v>Budget</c:v>
                </c:pt>
              </c:strCache>
            </c:strRef>
          </c:tx>
          <c:spPr>
            <a:ln>
              <a:solidFill>
                <a:srgbClr val="A50021"/>
              </a:solidFill>
            </a:ln>
          </c:spPr>
          <c:marker>
            <c:spPr>
              <a:solidFill>
                <a:srgbClr val="A50021"/>
              </a:solidFill>
              <a:ln>
                <a:solidFill>
                  <a:srgbClr val="A50021"/>
                </a:solidFill>
              </a:ln>
            </c:spPr>
          </c:marker>
          <c:cat>
            <c:strRef>
              <c:f>'[1]GRAPH DATA'!$B$30:$M$30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DATA'!$B$32:$M$32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D3-42C2-8C87-529402154EB5}"/>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Teaching</a:t>
            </a:r>
            <a:r>
              <a:rPr lang="en-US" b="1" u="sng" baseline="0"/>
              <a:t> Salaries - YTD</a:t>
            </a:r>
            <a:endParaRPr lang="en-US" b="1" u="sng"/>
          </a:p>
        </c:rich>
      </c:tx>
      <c:layout>
        <c:manualLayout>
          <c:xMode val="edge"/>
          <c:yMode val="edge"/>
          <c:x val="0.2698652777777778"/>
          <c:y val="4.1157407407407406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DATA'!$A$35</c:f>
              <c:strCache>
                <c:ptCount val="1"/>
                <c:pt idx="0">
                  <c:v>Actual</c:v>
                </c:pt>
              </c:strCache>
            </c:strRef>
          </c:tx>
          <c:spPr>
            <a:gradFill flip="none" rotWithShape="1">
              <a:gsLst>
                <a:gs pos="0">
                  <a:srgbClr val="FFCC66">
                    <a:tint val="66000"/>
                    <a:satMod val="160000"/>
                  </a:srgbClr>
                </a:gs>
                <a:gs pos="50000">
                  <a:srgbClr val="FFCC66">
                    <a:tint val="44500"/>
                    <a:satMod val="160000"/>
                  </a:srgbClr>
                </a:gs>
                <a:gs pos="100000">
                  <a:srgbClr val="FFCC66">
                    <a:tint val="23500"/>
                    <a:satMod val="160000"/>
                  </a:srgbClr>
                </a:gs>
              </a:gsLst>
              <a:lin ang="5400000" scaled="1"/>
              <a:tileRect/>
            </a:gradFill>
            <a:ln>
              <a:solidFill>
                <a:sysClr val="windowText" lastClr="000000"/>
              </a:solidFill>
            </a:ln>
          </c:spPr>
          <c:invertIfNegative val="0"/>
          <c:cat>
            <c:strRef>
              <c:f>'[1]GRAPH DATA'!$B$34:$M$34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DATA'!$B$35:$M$35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D7E-440F-A546-06F16F16F0EB}"/>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DATA'!$A$36</c:f>
              <c:strCache>
                <c:ptCount val="1"/>
                <c:pt idx="0">
                  <c:v>Budget</c:v>
                </c:pt>
              </c:strCache>
            </c:strRef>
          </c:tx>
          <c:spPr>
            <a:ln>
              <a:solidFill>
                <a:srgbClr val="A50021"/>
              </a:solidFill>
            </a:ln>
          </c:spPr>
          <c:marker>
            <c:spPr>
              <a:solidFill>
                <a:srgbClr val="A50021"/>
              </a:solidFill>
              <a:ln>
                <a:solidFill>
                  <a:srgbClr val="A50021"/>
                </a:solidFill>
              </a:ln>
            </c:spPr>
          </c:marker>
          <c:cat>
            <c:strRef>
              <c:f>'[1]GRAPH DATA'!$B$34:$M$34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DATA'!$B$36:$M$36</c:f>
              <c:numCache>
                <c:formatCode>General</c:formatCode>
                <c:ptCount val="12"/>
                <c:pt idx="0">
                  <c:v>234009.83076923079</c:v>
                </c:pt>
                <c:pt idx="1">
                  <c:v>468019.66153846157</c:v>
                </c:pt>
                <c:pt idx="2">
                  <c:v>819034.40769230772</c:v>
                </c:pt>
                <c:pt idx="3">
                  <c:v>1053044.2384615385</c:v>
                </c:pt>
                <c:pt idx="4">
                  <c:v>1287054.0692307693</c:v>
                </c:pt>
                <c:pt idx="5">
                  <c:v>1521063.9000000001</c:v>
                </c:pt>
                <c:pt idx="6">
                  <c:v>1762094.0256923079</c:v>
                </c:pt>
                <c:pt idx="7">
                  <c:v>2003124.1513846156</c:v>
                </c:pt>
                <c:pt idx="8">
                  <c:v>2244154.2770769233</c:v>
                </c:pt>
                <c:pt idx="9">
                  <c:v>2605699.4656153847</c:v>
                </c:pt>
                <c:pt idx="10">
                  <c:v>2846729.5913076922</c:v>
                </c:pt>
                <c:pt idx="11">
                  <c:v>3129183.914974242</c:v>
                </c:pt>
              </c:numCache>
            </c:numRef>
          </c:val>
          <c:smooth val="0"/>
          <c:extLst>
            <c:ext xmlns:c16="http://schemas.microsoft.com/office/drawing/2014/chart" uri="{C3380CC4-5D6E-409C-BE32-E72D297353CC}">
              <c16:uniqueId val="{00000001-FD7E-440F-A546-06F16F16F0EB}"/>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roun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Non-Teaching</a:t>
            </a:r>
            <a:r>
              <a:rPr lang="en-US" b="1" u="sng" baseline="0"/>
              <a:t> Salaries - YTD</a:t>
            </a:r>
            <a:endParaRPr lang="en-US" b="1" u="sng"/>
          </a:p>
        </c:rich>
      </c:tx>
      <c:layout>
        <c:manualLayout>
          <c:xMode val="edge"/>
          <c:yMode val="edge"/>
          <c:x val="0.19049027777777777"/>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DATA'!$A$39</c:f>
              <c:strCache>
                <c:ptCount val="1"/>
                <c:pt idx="0">
                  <c:v>Actual</c:v>
                </c:pt>
              </c:strCache>
            </c:strRef>
          </c:tx>
          <c:spPr>
            <a:gradFill flip="none" rotWithShape="1">
              <a:gsLst>
                <a:gs pos="0">
                  <a:srgbClr val="FFCC66">
                    <a:tint val="66000"/>
                    <a:satMod val="160000"/>
                  </a:srgbClr>
                </a:gs>
                <a:gs pos="50000">
                  <a:srgbClr val="FFCC66">
                    <a:tint val="44500"/>
                    <a:satMod val="160000"/>
                  </a:srgbClr>
                </a:gs>
                <a:gs pos="100000">
                  <a:srgbClr val="FFCC66">
                    <a:tint val="23500"/>
                    <a:satMod val="160000"/>
                  </a:srgbClr>
                </a:gs>
              </a:gsLst>
              <a:lin ang="5400000" scaled="1"/>
              <a:tileRect/>
            </a:gradFill>
            <a:ln>
              <a:solidFill>
                <a:sysClr val="windowText" lastClr="000000"/>
              </a:solidFill>
            </a:ln>
          </c:spPr>
          <c:invertIfNegative val="0"/>
          <c:cat>
            <c:strRef>
              <c:f>'[1]GRAPH DATA'!$B$38:$M$38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DATA'!$B$39:$M$39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0E3-44B5-AC56-659E2E96799A}"/>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DATA'!$A$40</c:f>
              <c:strCache>
                <c:ptCount val="1"/>
                <c:pt idx="0">
                  <c:v>Budget</c:v>
                </c:pt>
              </c:strCache>
            </c:strRef>
          </c:tx>
          <c:spPr>
            <a:ln>
              <a:solidFill>
                <a:srgbClr val="A50021"/>
              </a:solidFill>
            </a:ln>
          </c:spPr>
          <c:marker>
            <c:spPr>
              <a:solidFill>
                <a:srgbClr val="A50021"/>
              </a:solidFill>
              <a:ln>
                <a:solidFill>
                  <a:srgbClr val="A50021"/>
                </a:solidFill>
              </a:ln>
            </c:spPr>
          </c:marker>
          <c:cat>
            <c:strRef>
              <c:f>'[1]GRAPH DATA'!$B$38:$M$38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DATA'!$B$40:$M$40</c:f>
              <c:numCache>
                <c:formatCode>General</c:formatCode>
                <c:ptCount val="12"/>
                <c:pt idx="0">
                  <c:v>52250.768996011393</c:v>
                </c:pt>
                <c:pt idx="1">
                  <c:v>104501.53799202279</c:v>
                </c:pt>
                <c:pt idx="2">
                  <c:v>182877.6914860399</c:v>
                </c:pt>
                <c:pt idx="3">
                  <c:v>235128.46048205131</c:v>
                </c:pt>
                <c:pt idx="4">
                  <c:v>291914.80512991454</c:v>
                </c:pt>
                <c:pt idx="5">
                  <c:v>344165.57412592595</c:v>
                </c:pt>
                <c:pt idx="6">
                  <c:v>397196.98926874076</c:v>
                </c:pt>
                <c:pt idx="7">
                  <c:v>450228.40441155556</c:v>
                </c:pt>
                <c:pt idx="8">
                  <c:v>503259.81955437036</c:v>
                </c:pt>
                <c:pt idx="9">
                  <c:v>582806.94226859254</c:v>
                </c:pt>
                <c:pt idx="10">
                  <c:v>635838.3574114074</c:v>
                </c:pt>
                <c:pt idx="11">
                  <c:v>698111.38474303659</c:v>
                </c:pt>
              </c:numCache>
            </c:numRef>
          </c:val>
          <c:smooth val="0"/>
          <c:extLst>
            <c:ext xmlns:c16="http://schemas.microsoft.com/office/drawing/2014/chart" uri="{C3380CC4-5D6E-409C-BE32-E72D297353CC}">
              <c16:uniqueId val="{00000001-80E3-44B5-AC56-659E2E96799A}"/>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Tuition</a:t>
            </a:r>
            <a:r>
              <a:rPr lang="en-US" b="1" u="sng" baseline="0"/>
              <a:t> Costs - YTD</a:t>
            </a:r>
            <a:endParaRPr lang="en-US" b="1" u="sng"/>
          </a:p>
        </c:rich>
      </c:tx>
      <c:layout>
        <c:manualLayout>
          <c:xMode val="edge"/>
          <c:yMode val="edge"/>
          <c:x val="0.28162453703703705"/>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DATA'!$A$43</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DATA'!$B$42:$M$42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DATA'!$B$43:$M$43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F75-4E82-B3B9-08DE56CE5394}"/>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DATA'!$A$44</c:f>
              <c:strCache>
                <c:ptCount val="1"/>
                <c:pt idx="0">
                  <c:v>Budget</c:v>
                </c:pt>
              </c:strCache>
            </c:strRef>
          </c:tx>
          <c:spPr>
            <a:ln>
              <a:solidFill>
                <a:srgbClr val="A50021"/>
              </a:solidFill>
            </a:ln>
          </c:spPr>
          <c:marker>
            <c:spPr>
              <a:solidFill>
                <a:srgbClr val="A50021"/>
              </a:solidFill>
              <a:ln>
                <a:solidFill>
                  <a:srgbClr val="A50021"/>
                </a:solidFill>
              </a:ln>
            </c:spPr>
          </c:marker>
          <c:cat>
            <c:strRef>
              <c:f>'[1]GRAPH DATA'!$B$42:$M$42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DATA'!$B$44:$M$44</c:f>
              <c:numCache>
                <c:formatCode>General</c:formatCode>
                <c:ptCount val="12"/>
                <c:pt idx="0">
                  <c:v>12905.945491666665</c:v>
                </c:pt>
                <c:pt idx="1">
                  <c:v>25811.890983333331</c:v>
                </c:pt>
                <c:pt idx="2">
                  <c:v>38717.836474999996</c:v>
                </c:pt>
                <c:pt idx="3">
                  <c:v>51623.781966666662</c:v>
                </c:pt>
                <c:pt idx="4">
                  <c:v>64529.727458333327</c:v>
                </c:pt>
                <c:pt idx="5">
                  <c:v>77435.672949999993</c:v>
                </c:pt>
                <c:pt idx="6">
                  <c:v>90341.618441666651</c:v>
                </c:pt>
                <c:pt idx="7">
                  <c:v>103247.56393333332</c:v>
                </c:pt>
                <c:pt idx="8">
                  <c:v>116153.509425</c:v>
                </c:pt>
                <c:pt idx="9">
                  <c:v>129059.45491666667</c:v>
                </c:pt>
                <c:pt idx="10">
                  <c:v>141965.40040833334</c:v>
                </c:pt>
                <c:pt idx="11">
                  <c:v>154871.34590000001</c:v>
                </c:pt>
              </c:numCache>
            </c:numRef>
          </c:val>
          <c:smooth val="0"/>
          <c:extLst>
            <c:ext xmlns:c16="http://schemas.microsoft.com/office/drawing/2014/chart" uri="{C3380CC4-5D6E-409C-BE32-E72D297353CC}">
              <c16:uniqueId val="{00000001-6F75-4E82-B3B9-08DE56CE5394}"/>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Administration Costs </a:t>
            </a:r>
            <a:r>
              <a:rPr lang="en-US" b="1" u="sng" baseline="0"/>
              <a:t>- YTD</a:t>
            </a:r>
            <a:endParaRPr lang="en-US" b="1" u="sng"/>
          </a:p>
        </c:rich>
      </c:tx>
      <c:layout>
        <c:manualLayout>
          <c:xMode val="edge"/>
          <c:yMode val="edge"/>
          <c:x val="0.21400879629629629"/>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DATA'!$A$47</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DATA'!$B$46:$M$46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DATA'!$B$47:$M$47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187-4961-A773-C72593FADDBC}"/>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DATA'!$A$48</c:f>
              <c:strCache>
                <c:ptCount val="1"/>
                <c:pt idx="0">
                  <c:v>Budget</c:v>
                </c:pt>
              </c:strCache>
            </c:strRef>
          </c:tx>
          <c:spPr>
            <a:ln>
              <a:solidFill>
                <a:srgbClr val="A50021"/>
              </a:solidFill>
            </a:ln>
          </c:spPr>
          <c:marker>
            <c:spPr>
              <a:solidFill>
                <a:srgbClr val="A50021"/>
              </a:solidFill>
              <a:ln>
                <a:solidFill>
                  <a:srgbClr val="A50021"/>
                </a:solidFill>
              </a:ln>
            </c:spPr>
          </c:marker>
          <c:cat>
            <c:strRef>
              <c:f>'[1]GRAPH DATA'!$B$46:$M$46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DATA'!$B$48:$M$48</c:f>
              <c:numCache>
                <c:formatCode>General</c:formatCode>
                <c:ptCount val="12"/>
                <c:pt idx="0">
                  <c:v>171537.1476</c:v>
                </c:pt>
                <c:pt idx="1">
                  <c:v>343074.29519999999</c:v>
                </c:pt>
                <c:pt idx="2">
                  <c:v>514611.44279999996</c:v>
                </c:pt>
                <c:pt idx="3">
                  <c:v>686148.59039999999</c:v>
                </c:pt>
                <c:pt idx="4">
                  <c:v>857685.73800000001</c:v>
                </c:pt>
                <c:pt idx="5">
                  <c:v>1029222.8856</c:v>
                </c:pt>
                <c:pt idx="6">
                  <c:v>1200760.0331999999</c:v>
                </c:pt>
                <c:pt idx="7">
                  <c:v>1372297.1808</c:v>
                </c:pt>
                <c:pt idx="8">
                  <c:v>1543834.3284</c:v>
                </c:pt>
                <c:pt idx="9">
                  <c:v>1715371.476</c:v>
                </c:pt>
                <c:pt idx="10">
                  <c:v>1886908.6236</c:v>
                </c:pt>
                <c:pt idx="11">
                  <c:v>2058445.7712000001</c:v>
                </c:pt>
              </c:numCache>
            </c:numRef>
          </c:val>
          <c:smooth val="0"/>
          <c:extLst>
            <c:ext xmlns:c16="http://schemas.microsoft.com/office/drawing/2014/chart" uri="{C3380CC4-5D6E-409C-BE32-E72D297353CC}">
              <c16:uniqueId val="{00000001-1187-4961-A773-C72593FADDBC}"/>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AU" sz="2000" b="1" i="0" u="sng" strike="noStrike" baseline="0">
                <a:solidFill>
                  <a:srgbClr val="A50021"/>
                </a:solidFill>
                <a:effectLst/>
              </a:rPr>
              <a:t>Earnings before Interest, Depreciation &amp; Amortisation (EBIDA) - YTD</a:t>
            </a:r>
            <a:r>
              <a:rPr lang="en-AU" sz="2000" b="1" i="0" u="none" strike="noStrike" baseline="0">
                <a:solidFill>
                  <a:srgbClr val="A50021"/>
                </a:solidFill>
              </a:rPr>
              <a:t> </a:t>
            </a:r>
            <a:endParaRPr lang="en-AU" sz="2000" b="1">
              <a:solidFill>
                <a:srgbClr val="A50021"/>
              </a:solidFill>
            </a:endParaRPr>
          </a:p>
        </c:rich>
      </c:tx>
      <c:overlay val="0"/>
    </c:title>
    <c:autoTitleDeleted val="0"/>
    <c:plotArea>
      <c:layout>
        <c:manualLayout>
          <c:layoutTarget val="inner"/>
          <c:xMode val="edge"/>
          <c:yMode val="edge"/>
          <c:x val="5.0717306229407705E-2"/>
          <c:y val="0.17194570135746781"/>
          <c:w val="0.94186008261879628"/>
          <c:h val="0.66063348416289969"/>
        </c:manualLayout>
      </c:layout>
      <c:barChart>
        <c:barDir val="col"/>
        <c:grouping val="clustered"/>
        <c:varyColors val="0"/>
        <c:ser>
          <c:idx val="1"/>
          <c:order val="1"/>
          <c:tx>
            <c:strRef>
              <c:f>'[1]GRAPH DATA'!$A$75:$B$75</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DATA'!$C$73:$N$73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DATA'!$B$75:$N$75</c:f>
              <c:numCache>
                <c:formatCode>General</c:formatCode>
                <c:ptCount val="13"/>
                <c:pt idx="1">
                  <c:v>1</c:v>
                </c:pt>
                <c:pt idx="2">
                  <c:v>2</c:v>
                </c:pt>
                <c:pt idx="3">
                  <c:v>3</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5AA5-4403-8DAD-B6B436C3A335}"/>
            </c:ext>
          </c:extLst>
        </c:ser>
        <c:dLbls>
          <c:showLegendKey val="0"/>
          <c:showVal val="0"/>
          <c:showCatName val="0"/>
          <c:showSerName val="0"/>
          <c:showPercent val="0"/>
          <c:showBubbleSize val="0"/>
        </c:dLbls>
        <c:gapWidth val="150"/>
        <c:axId val="222915424"/>
        <c:axId val="222939528"/>
      </c:barChart>
      <c:lineChart>
        <c:grouping val="standard"/>
        <c:varyColors val="0"/>
        <c:ser>
          <c:idx val="0"/>
          <c:order val="0"/>
          <c:tx>
            <c:strRef>
              <c:f>'[1]GRAPH DATA'!$A$74:$B$74</c:f>
              <c:strCache>
                <c:ptCount val="1"/>
                <c:pt idx="0">
                  <c:v>Budget</c:v>
                </c:pt>
              </c:strCache>
            </c:strRef>
          </c:tx>
          <c:spPr>
            <a:ln w="28575">
              <a:solidFill>
                <a:srgbClr val="A50021"/>
              </a:solidFill>
            </a:ln>
          </c:spPr>
          <c:marker>
            <c:symbol val="diamond"/>
            <c:size val="7"/>
            <c:spPr>
              <a:solidFill>
                <a:srgbClr val="A50021"/>
              </a:solidFill>
              <a:ln w="28575">
                <a:solidFill>
                  <a:srgbClr val="A50021"/>
                </a:solidFill>
                <a:prstDash val="solid"/>
              </a:ln>
            </c:spPr>
          </c:marker>
          <c:cat>
            <c:strRef>
              <c:f>'[1]GRAPH DATA'!$B$73:$N$73</c:f>
              <c:strCache>
                <c:ptCount val="13"/>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'[1]GRAPH DATA'!$B$74:$N$74</c:f>
              <c:numCache>
                <c:formatCode>General</c:formatCode>
                <c:ptCount val="13"/>
                <c:pt idx="1">
                  <c:v>-328169.89053789247</c:v>
                </c:pt>
                <c:pt idx="2">
                  <c:v>-648089.78107578494</c:v>
                </c:pt>
                <c:pt idx="3">
                  <c:v>-1140129.5519492903</c:v>
                </c:pt>
                <c:pt idx="4">
                  <c:v>-1468299.442487183</c:v>
                </c:pt>
                <c:pt idx="5">
                  <c:v>-1793412.1135888803</c:v>
                </c:pt>
                <c:pt idx="6">
                  <c:v>-2121582.0041267732</c:v>
                </c:pt>
                <c:pt idx="7">
                  <c:v>-2450433.1920955712</c:v>
                </c:pt>
                <c:pt idx="8">
                  <c:v>-2787534.3800643701</c:v>
                </c:pt>
                <c:pt idx="9">
                  <c:v>-3116385.5680331686</c:v>
                </c:pt>
                <c:pt idx="10">
                  <c:v>-3621822.2850530338</c:v>
                </c:pt>
                <c:pt idx="11">
                  <c:v>-3958923.4730218304</c:v>
                </c:pt>
                <c:pt idx="12">
                  <c:v>-4352613.3043617476</c:v>
                </c:pt>
              </c:numCache>
            </c:numRef>
          </c:val>
          <c:smooth val="1"/>
          <c:extLst>
            <c:ext xmlns:c16="http://schemas.microsoft.com/office/drawing/2014/chart" uri="{C3380CC4-5D6E-409C-BE32-E72D297353CC}">
              <c16:uniqueId val="{00000001-5AA5-4403-8DAD-B6B436C3A335}"/>
            </c:ext>
          </c:extLst>
        </c:ser>
        <c:ser>
          <c:idx val="2"/>
          <c:order val="2"/>
          <c:tx>
            <c:strRef>
              <c:f>'[1]GRAPH DATA'!$A$76:$B$76</c:f>
              <c:strCache>
                <c:ptCount val="1"/>
                <c:pt idx="0">
                  <c:v>Forecast</c:v>
                </c:pt>
              </c:strCache>
            </c:strRef>
          </c:tx>
          <c:marker>
            <c:symbol val="square"/>
            <c:size val="7"/>
            <c:spPr>
              <a:solidFill>
                <a:srgbClr val="00B050"/>
              </a:solidFill>
              <a:ln>
                <a:solidFill>
                  <a:srgbClr val="00B050"/>
                </a:solidFill>
              </a:ln>
            </c:spPr>
          </c:marker>
          <c:cat>
            <c:strRef>
              <c:f>'[1]GRAPH DATA'!$B$73:$N$73</c:f>
              <c:strCache>
                <c:ptCount val="13"/>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'[1]GRAPH DATA'!$B$76:$N$76</c:f>
              <c:numCache>
                <c:formatCode>General</c:formatCode>
                <c:ptCount val="13"/>
                <c:pt idx="12">
                  <c:v>0</c:v>
                </c:pt>
              </c:numCache>
            </c:numRef>
          </c:val>
          <c:smooth val="0"/>
          <c:extLst>
            <c:ext xmlns:c16="http://schemas.microsoft.com/office/drawing/2014/chart" uri="{C3380CC4-5D6E-409C-BE32-E72D297353CC}">
              <c16:uniqueId val="{00000002-5AA5-4403-8DAD-B6B436C3A335}"/>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000" b="1"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74767796855386515"/>
          <c:y val="3.3678671213595968E-2"/>
          <c:w val="0.20232916666666667"/>
          <c:h val="8.1527745425497858E-2"/>
        </c:manualLayout>
      </c:layout>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0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AU" sz="2000" b="1" u="sng">
                <a:solidFill>
                  <a:srgbClr val="A50021"/>
                </a:solidFill>
              </a:rPr>
              <a:t>Cash &amp; Cash Equivalents</a:t>
            </a:r>
            <a:r>
              <a:rPr lang="en-AU" sz="2000" b="1" u="sng" baseline="0">
                <a:solidFill>
                  <a:srgbClr val="A50021"/>
                </a:solidFill>
              </a:rPr>
              <a:t> </a:t>
            </a:r>
            <a:r>
              <a:rPr lang="en-AU" sz="2000" b="1" u="sng">
                <a:solidFill>
                  <a:srgbClr val="A50021"/>
                </a:solidFill>
              </a:rPr>
              <a:t>- EOM</a:t>
            </a:r>
          </a:p>
        </c:rich>
      </c:tx>
      <c:overlay val="0"/>
    </c:title>
    <c:autoTitleDeleted val="0"/>
    <c:plotArea>
      <c:layout>
        <c:manualLayout>
          <c:layoutTarget val="inner"/>
          <c:xMode val="edge"/>
          <c:yMode val="edge"/>
          <c:x val="5.431305812717991E-2"/>
          <c:y val="0.14170068497889721"/>
          <c:w val="0.93298956964564239"/>
          <c:h val="0.71255201589388262"/>
        </c:manualLayout>
      </c:layout>
      <c:barChart>
        <c:barDir val="col"/>
        <c:grouping val="clustered"/>
        <c:varyColors val="0"/>
        <c:ser>
          <c:idx val="1"/>
          <c:order val="1"/>
          <c:tx>
            <c:v>Actual</c:v>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Lit>
              <c:ptCount val="13"/>
              <c:pt idx="0">
                <c:v>Pr Yr Dec</c:v>
              </c:pt>
              <c:pt idx="1">
                <c:v>Jan</c:v>
              </c:pt>
              <c:pt idx="2">
                <c:v>Feb</c:v>
              </c:pt>
              <c:pt idx="3">
                <c:v>Mar</c:v>
              </c:pt>
              <c:pt idx="4">
                <c:v>Apr</c:v>
              </c:pt>
              <c:pt idx="5">
                <c:v>May</c:v>
              </c:pt>
              <c:pt idx="6">
                <c:v>Jun</c:v>
              </c:pt>
              <c:pt idx="7">
                <c:v>Jul</c:v>
              </c:pt>
              <c:pt idx="8">
                <c:v>Aug</c:v>
              </c:pt>
              <c:pt idx="9">
                <c:v>Sep</c:v>
              </c:pt>
              <c:pt idx="10">
                <c:v>Oct</c:v>
              </c:pt>
              <c:pt idx="11">
                <c:v>Nov</c:v>
              </c:pt>
              <c:pt idx="12">
                <c:v>Dec</c:v>
              </c:pt>
            </c:strLit>
          </c:cat>
          <c:val>
            <c:numRef>
              <c:f>[1]ACTUALS!$B$52:$N$52</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E33-4470-B2BB-634237E155D1}"/>
            </c:ext>
          </c:extLst>
        </c:ser>
        <c:dLbls>
          <c:showLegendKey val="0"/>
          <c:showVal val="0"/>
          <c:showCatName val="0"/>
          <c:showSerName val="0"/>
          <c:showPercent val="0"/>
          <c:showBubbleSize val="0"/>
        </c:dLbls>
        <c:gapWidth val="150"/>
        <c:axId val="222951800"/>
        <c:axId val="223281384"/>
      </c:barChart>
      <c:lineChart>
        <c:grouping val="standard"/>
        <c:varyColors val="0"/>
        <c:ser>
          <c:idx val="0"/>
          <c:order val="0"/>
          <c:tx>
            <c:v>Budget</c:v>
          </c:tx>
          <c:spPr>
            <a:ln w="28575">
              <a:solidFill>
                <a:srgbClr val="A50021"/>
              </a:solidFill>
            </a:ln>
          </c:spPr>
          <c:marker>
            <c:symbol val="diamond"/>
            <c:size val="7"/>
            <c:spPr>
              <a:solidFill>
                <a:srgbClr val="A50021"/>
              </a:solidFill>
              <a:ln w="28575">
                <a:solidFill>
                  <a:srgbClr val="A50021"/>
                </a:solidFill>
                <a:prstDash val="solid"/>
              </a:ln>
            </c:spPr>
          </c:marker>
          <c:cat>
            <c:strRef>
              <c:f>[1]BUDGET!$B$2:$N$2</c:f>
              <c:strCache>
                <c:ptCount val="13"/>
                <c:pt idx="0">
                  <c:v>PR YR</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[1]BUDGET!$B$52:$N$52</c:f>
              <c:numCache>
                <c:formatCode>General</c:formatCode>
                <c:ptCount val="13"/>
                <c:pt idx="0">
                  <c:v>3272099.2</c:v>
                </c:pt>
                <c:pt idx="1">
                  <c:v>2807527.7952972013</c:v>
                </c:pt>
                <c:pt idx="2">
                  <c:v>2778434.3677194021</c:v>
                </c:pt>
                <c:pt idx="3">
                  <c:v>2137452.9868277037</c:v>
                </c:pt>
                <c:pt idx="4">
                  <c:v>1695451.7821249047</c:v>
                </c:pt>
                <c:pt idx="5">
                  <c:v>1529790.0301015524</c:v>
                </c:pt>
                <c:pt idx="6">
                  <c:v>910535.12114875333</c:v>
                </c:pt>
                <c:pt idx="7">
                  <c:v>449003.04536500497</c:v>
                </c:pt>
                <c:pt idx="8">
                  <c:v>402946.74670625664</c:v>
                </c:pt>
                <c:pt idx="9">
                  <c:v>-78962.920299689635</c:v>
                </c:pt>
                <c:pt idx="10">
                  <c:v>-290772.05646588508</c:v>
                </c:pt>
                <c:pt idx="11">
                  <c:v>-745787.2080359481</c:v>
                </c:pt>
                <c:pt idx="12">
                  <c:v>-1300699.5176053008</c:v>
                </c:pt>
              </c:numCache>
            </c:numRef>
          </c:val>
          <c:smooth val="1"/>
          <c:extLst>
            <c:ext xmlns:c16="http://schemas.microsoft.com/office/drawing/2014/chart" uri="{C3380CC4-5D6E-409C-BE32-E72D297353CC}">
              <c16:uniqueId val="{00000001-7E33-4470-B2BB-634237E155D1}"/>
            </c:ext>
          </c:extLst>
        </c:ser>
        <c:ser>
          <c:idx val="2"/>
          <c:order val="2"/>
          <c:tx>
            <c:v>Forecast</c:v>
          </c:tx>
          <c:marker>
            <c:symbol val="square"/>
            <c:size val="7"/>
            <c:spPr>
              <a:solidFill>
                <a:srgbClr val="00B050"/>
              </a:solidFill>
              <a:ln>
                <a:solidFill>
                  <a:srgbClr val="00B050"/>
                </a:solidFill>
                <a:prstDash val="solid"/>
              </a:ln>
            </c:spPr>
          </c:marker>
          <c:cat>
            <c:strRef>
              <c:f>[1]BUDGET!$B$2:$N$2</c:f>
              <c:strCache>
                <c:ptCount val="13"/>
                <c:pt idx="0">
                  <c:v>PR YR</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'[1]ACTUAL &amp; FORECAST DATA'!$B$175:$N$175</c:f>
              <c:numCache>
                <c:formatCode>General</c:formatCode>
                <c:ptCount val="13"/>
                <c:pt idx="12">
                  <c:v>0</c:v>
                </c:pt>
              </c:numCache>
            </c:numRef>
          </c:val>
          <c:smooth val="0"/>
          <c:extLst>
            <c:ext xmlns:c16="http://schemas.microsoft.com/office/drawing/2014/chart" uri="{C3380CC4-5D6E-409C-BE32-E72D297353CC}">
              <c16:uniqueId val="{00000002-7E33-4470-B2BB-634237E155D1}"/>
            </c:ext>
          </c:extLst>
        </c:ser>
        <c:dLbls>
          <c:showLegendKey val="0"/>
          <c:showVal val="0"/>
          <c:showCatName val="0"/>
          <c:showSerName val="0"/>
          <c:showPercent val="0"/>
          <c:showBubbleSize val="0"/>
        </c:dLbls>
        <c:marker val="1"/>
        <c:smooth val="0"/>
        <c:axId val="222951800"/>
        <c:axId val="223281384"/>
      </c:lineChart>
      <c:catAx>
        <c:axId val="22295180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3281384"/>
        <c:crosses val="autoZero"/>
        <c:auto val="1"/>
        <c:lblAlgn val="ctr"/>
        <c:lblOffset val="100"/>
        <c:tickLblSkip val="1"/>
        <c:tickMarkSkip val="1"/>
        <c:noMultiLvlLbl val="0"/>
      </c:catAx>
      <c:valAx>
        <c:axId val="223281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000" b="1" i="0" u="none" strike="noStrike" baseline="0">
                <a:solidFill>
                  <a:srgbClr val="000000"/>
                </a:solidFill>
                <a:latin typeface="Arial"/>
                <a:ea typeface="Arial"/>
                <a:cs typeface="Arial"/>
              </a:defRPr>
            </a:pPr>
            <a:endParaRPr lang="en-US"/>
          </a:p>
        </c:txPr>
        <c:crossAx val="222951800"/>
        <c:crosses val="autoZero"/>
        <c:crossBetween val="between"/>
      </c:valAx>
      <c:spPr>
        <a:noFill/>
        <a:ln w="25400">
          <a:noFill/>
        </a:ln>
      </c:spPr>
    </c:plotArea>
    <c:legend>
      <c:legendPos val="r"/>
      <c:layout>
        <c:manualLayout>
          <c:xMode val="edge"/>
          <c:yMode val="edge"/>
          <c:x val="0.71680185102346328"/>
          <c:y val="3.033368210138079E-2"/>
          <c:w val="0.24676036912583699"/>
          <c:h val="7.5834339725939323E-2"/>
        </c:manualLayout>
      </c:layout>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00"/>
      </a:solidFill>
      <a:prstDash val="solid"/>
    </a:ln>
    <a:effectLst>
      <a:outerShdw dist="35921" dir="2700000" algn="br">
        <a:srgbClr val="000000"/>
      </a:outerShdw>
    </a:effectLst>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Debtors</a:t>
            </a:r>
            <a:r>
              <a:rPr lang="en-US" b="1" u="sng" baseline="0"/>
              <a:t> - EOM</a:t>
            </a:r>
            <a:endParaRPr lang="en-US" b="1" u="sng"/>
          </a:p>
        </c:rich>
      </c:tx>
      <c:layout>
        <c:manualLayout>
          <c:xMode val="edge"/>
          <c:yMode val="edge"/>
          <c:x val="0.32278194444444447"/>
          <c:y val="4.1157407407407406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DATA'!$A$3</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DATA'!$B$3:$M$3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74-4BF9-96EC-1B992D00E91A}"/>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DATA'!$A$4</c:f>
              <c:strCache>
                <c:ptCount val="1"/>
                <c:pt idx="0">
                  <c:v>Budget</c:v>
                </c:pt>
              </c:strCache>
            </c:strRef>
          </c:tx>
          <c:spPr>
            <a:ln>
              <a:solidFill>
                <a:srgbClr val="A50021"/>
              </a:solidFill>
            </a:ln>
          </c:spPr>
          <c:marker>
            <c:spPr>
              <a:solidFill>
                <a:srgbClr val="A50021"/>
              </a:solidFill>
              <a:ln>
                <a:solidFill>
                  <a:srgbClr val="A50021"/>
                </a:solidFill>
              </a:ln>
            </c:spPr>
          </c:marker>
          <c:cat>
            <c:strRef>
              <c:f>'[1]GRAPH DATA'!$B$2:$M$2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DATA'!$B$4:$M$4</c:f>
              <c:numCache>
                <c:formatCode>General</c:formatCode>
                <c:ptCount val="12"/>
                <c:pt idx="0">
                  <c:v>-49910.888499999986</c:v>
                </c:pt>
                <c:pt idx="1">
                  <c:v>575976.21949999989</c:v>
                </c:pt>
                <c:pt idx="2">
                  <c:v>575976.21949999989</c:v>
                </c:pt>
                <c:pt idx="3">
                  <c:v>497740.33099999989</c:v>
                </c:pt>
                <c:pt idx="4">
                  <c:v>419504.44249999989</c:v>
                </c:pt>
                <c:pt idx="5">
                  <c:v>380386.49824999989</c:v>
                </c:pt>
                <c:pt idx="6">
                  <c:v>302150.60974999989</c:v>
                </c:pt>
                <c:pt idx="7">
                  <c:v>263032.66549999989</c:v>
                </c:pt>
                <c:pt idx="8">
                  <c:v>223914.72124999989</c:v>
                </c:pt>
                <c:pt idx="9">
                  <c:v>145678.83274999988</c:v>
                </c:pt>
                <c:pt idx="10">
                  <c:v>67442.944249999899</c:v>
                </c:pt>
                <c:pt idx="11">
                  <c:v>28324.999999999905</c:v>
                </c:pt>
              </c:numCache>
            </c:numRef>
          </c:val>
          <c:smooth val="0"/>
          <c:extLst>
            <c:ext xmlns:c16="http://schemas.microsoft.com/office/drawing/2014/chart" uri="{C3380CC4-5D6E-409C-BE32-E72D297353CC}">
              <c16:uniqueId val="{00000001-1D74-4BF9-96EC-1B992D00E91A}"/>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roun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Trade Creditors</a:t>
            </a:r>
            <a:r>
              <a:rPr lang="en-US" b="1" u="sng" baseline="0"/>
              <a:t> - EOM</a:t>
            </a:r>
            <a:endParaRPr lang="en-US" b="1" u="sng"/>
          </a:p>
        </c:rich>
      </c:tx>
      <c:layout>
        <c:manualLayout>
          <c:xMode val="edge"/>
          <c:yMode val="edge"/>
          <c:x val="0.26692546296296299"/>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DATA'!$A$7</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DATA'!$B$7:$M$7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E62-4396-95A7-4BAF6DFFDAB0}"/>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DATA'!$A$8</c:f>
              <c:strCache>
                <c:ptCount val="1"/>
                <c:pt idx="0">
                  <c:v>Budget</c:v>
                </c:pt>
              </c:strCache>
            </c:strRef>
          </c:tx>
          <c:spPr>
            <a:ln>
              <a:solidFill>
                <a:srgbClr val="A50021"/>
              </a:solidFill>
            </a:ln>
          </c:spPr>
          <c:marker>
            <c:spPr>
              <a:solidFill>
                <a:srgbClr val="A50021"/>
              </a:solidFill>
              <a:ln>
                <a:solidFill>
                  <a:srgbClr val="A50021"/>
                </a:solidFill>
              </a:ln>
            </c:spPr>
          </c:marker>
          <c:cat>
            <c:strRef>
              <c:f>'[1]GRAPH DATA'!$B$6:$M$6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DATA'!$B$8:$M$8</c:f>
              <c:numCache>
                <c:formatCode>General</c:formatCode>
                <c:ptCount val="12"/>
                <c:pt idx="0">
                  <c:v>72904</c:v>
                </c:pt>
                <c:pt idx="1">
                  <c:v>72904</c:v>
                </c:pt>
                <c:pt idx="2">
                  <c:v>72904</c:v>
                </c:pt>
                <c:pt idx="3">
                  <c:v>72904</c:v>
                </c:pt>
                <c:pt idx="4">
                  <c:v>72904</c:v>
                </c:pt>
                <c:pt idx="5">
                  <c:v>72904</c:v>
                </c:pt>
                <c:pt idx="6">
                  <c:v>72904</c:v>
                </c:pt>
                <c:pt idx="7">
                  <c:v>72904</c:v>
                </c:pt>
                <c:pt idx="8">
                  <c:v>72904</c:v>
                </c:pt>
                <c:pt idx="9">
                  <c:v>72904</c:v>
                </c:pt>
                <c:pt idx="10">
                  <c:v>72904</c:v>
                </c:pt>
                <c:pt idx="11">
                  <c:v>72904</c:v>
                </c:pt>
              </c:numCache>
            </c:numRef>
          </c:val>
          <c:smooth val="0"/>
          <c:extLst>
            <c:ext xmlns:c16="http://schemas.microsoft.com/office/drawing/2014/chart" uri="{C3380CC4-5D6E-409C-BE32-E72D297353CC}">
              <c16:uniqueId val="{00000001-6E62-4396-95A7-4BAF6DFFDAB0}"/>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Loans</a:t>
            </a:r>
            <a:r>
              <a:rPr lang="en-US" b="1" u="sng" baseline="0"/>
              <a:t> - EOM</a:t>
            </a:r>
            <a:endParaRPr lang="en-US" b="1" u="sng"/>
          </a:p>
        </c:rich>
      </c:tx>
      <c:layout>
        <c:manualLayout>
          <c:xMode val="edge"/>
          <c:yMode val="edge"/>
          <c:x val="0.34042083333333334"/>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DATA'!$A$11</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DATA'!$B$10:$M$10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DATA'!$B$11:$M$11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CC2-4BBE-9E63-6C9CDFA8222E}"/>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DATA'!$A$12</c:f>
              <c:strCache>
                <c:ptCount val="1"/>
                <c:pt idx="0">
                  <c:v>Budget</c:v>
                </c:pt>
              </c:strCache>
            </c:strRef>
          </c:tx>
          <c:spPr>
            <a:ln>
              <a:solidFill>
                <a:srgbClr val="A50021"/>
              </a:solidFill>
            </a:ln>
          </c:spPr>
          <c:marker>
            <c:spPr>
              <a:solidFill>
                <a:srgbClr val="A50021"/>
              </a:solidFill>
              <a:ln>
                <a:solidFill>
                  <a:srgbClr val="A50021"/>
                </a:solidFill>
              </a:ln>
            </c:spPr>
          </c:marker>
          <c:cat>
            <c:strRef>
              <c:f>'[1]GRAPH DATA'!$B$10:$M$10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DATA'!$B$12:$M$12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CC2-4BBE-9E63-6C9CDFA8222E}"/>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Capital</a:t>
            </a:r>
            <a:r>
              <a:rPr lang="en-US" b="1" u="sng" baseline="0"/>
              <a:t> Expenditure - YTD</a:t>
            </a:r>
            <a:endParaRPr lang="en-US" b="1" u="sng"/>
          </a:p>
        </c:rich>
      </c:tx>
      <c:layout>
        <c:manualLayout>
          <c:xMode val="edge"/>
          <c:yMode val="edge"/>
          <c:x val="0.21400879629629629"/>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DATA'!$A$15</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DATA'!$B$14:$M$14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DATA'!$B$15:$M$15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360-4B6E-80C4-2AED75298656}"/>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DATA'!$A$16</c:f>
              <c:strCache>
                <c:ptCount val="1"/>
                <c:pt idx="0">
                  <c:v>Budget</c:v>
                </c:pt>
              </c:strCache>
            </c:strRef>
          </c:tx>
          <c:spPr>
            <a:ln>
              <a:solidFill>
                <a:srgbClr val="A50021"/>
              </a:solidFill>
            </a:ln>
          </c:spPr>
          <c:marker>
            <c:spPr>
              <a:solidFill>
                <a:srgbClr val="A50021"/>
              </a:solidFill>
              <a:ln>
                <a:solidFill>
                  <a:srgbClr val="A50021"/>
                </a:solidFill>
              </a:ln>
            </c:spPr>
          </c:marker>
          <c:cat>
            <c:strRef>
              <c:f>'[1]GRAPH DATA'!$B$14:$M$14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DATA'!$B$16:$M$16</c:f>
              <c:numCache>
                <c:formatCode>General</c:formatCode>
                <c:ptCount val="12"/>
                <c:pt idx="0">
                  <c:v>22570.2</c:v>
                </c:pt>
                <c:pt idx="1">
                  <c:v>22570.2</c:v>
                </c:pt>
                <c:pt idx="2">
                  <c:v>22570.2</c:v>
                </c:pt>
                <c:pt idx="3">
                  <c:v>22570.2</c:v>
                </c:pt>
                <c:pt idx="4">
                  <c:v>154072.74000000002</c:v>
                </c:pt>
                <c:pt idx="5">
                  <c:v>292208.5</c:v>
                </c:pt>
                <c:pt idx="6">
                  <c:v>311276.5</c:v>
                </c:pt>
                <c:pt idx="7">
                  <c:v>311276.5</c:v>
                </c:pt>
                <c:pt idx="8">
                  <c:v>311276.5</c:v>
                </c:pt>
                <c:pt idx="9">
                  <c:v>311276.5</c:v>
                </c:pt>
                <c:pt idx="10">
                  <c:v>311276.5</c:v>
                </c:pt>
                <c:pt idx="11">
                  <c:v>311276.5</c:v>
                </c:pt>
              </c:numCache>
            </c:numRef>
          </c:val>
          <c:smooth val="0"/>
          <c:extLst>
            <c:ext xmlns:c16="http://schemas.microsoft.com/office/drawing/2014/chart" uri="{C3380CC4-5D6E-409C-BE32-E72D297353CC}">
              <c16:uniqueId val="{00000001-3360-4B6E-80C4-2AED75298656}"/>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cmpd="sng">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Fee</a:t>
            </a:r>
            <a:r>
              <a:rPr lang="en-US" b="1" u="sng" baseline="0"/>
              <a:t> Income - YTD</a:t>
            </a:r>
            <a:endParaRPr lang="en-US" b="1" u="sng"/>
          </a:p>
        </c:rich>
      </c:tx>
      <c:layout>
        <c:manualLayout>
          <c:xMode val="edge"/>
          <c:yMode val="edge"/>
          <c:x val="0.32278194444444447"/>
          <c:y val="4.1157407407407406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DATA'!$A$19</c:f>
              <c:strCache>
                <c:ptCount val="1"/>
                <c:pt idx="0">
                  <c:v>Actual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5400000" scaled="1"/>
              <a:tileRect/>
            </a:gradFill>
            <a:ln>
              <a:solidFill>
                <a:sysClr val="windowText" lastClr="000000"/>
              </a:solidFill>
            </a:ln>
          </c:spPr>
          <c:invertIfNegative val="0"/>
          <c:cat>
            <c:strRef>
              <c:f>'[1]GRAPH DATA'!$B$18:$M$18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DATA'!$B$19:$M$19</c:f>
              <c:numCache>
                <c:formatCode>General</c:formatCode>
                <c:ptCount val="12"/>
                <c:pt idx="0">
                  <c:v>1</c:v>
                </c:pt>
                <c:pt idx="1">
                  <c:v>2</c:v>
                </c:pt>
                <c:pt idx="2">
                  <c:v>3</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E30-4D11-853C-EB2E7D4352B6}"/>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DATA'!$A$20</c:f>
              <c:strCache>
                <c:ptCount val="1"/>
                <c:pt idx="0">
                  <c:v>Budget</c:v>
                </c:pt>
              </c:strCache>
            </c:strRef>
          </c:tx>
          <c:spPr>
            <a:ln>
              <a:solidFill>
                <a:srgbClr val="A50021"/>
              </a:solidFill>
            </a:ln>
          </c:spPr>
          <c:marker>
            <c:spPr>
              <a:solidFill>
                <a:srgbClr val="A50021"/>
              </a:solidFill>
              <a:ln>
                <a:solidFill>
                  <a:srgbClr val="A50021"/>
                </a:solidFill>
              </a:ln>
            </c:spPr>
          </c:marker>
          <c:cat>
            <c:strRef>
              <c:f>'[1]GRAPH DATA'!$B$18:$M$18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DATA'!$B$20:$M$20</c:f>
              <c:numCache>
                <c:formatCode>General</c:formatCode>
                <c:ptCount val="12"/>
                <c:pt idx="0">
                  <c:v>65196.573749999996</c:v>
                </c:pt>
                <c:pt idx="1">
                  <c:v>130393.14749999999</c:v>
                </c:pt>
                <c:pt idx="2">
                  <c:v>195589.72125</c:v>
                </c:pt>
                <c:pt idx="3">
                  <c:v>260786.29499999998</c:v>
                </c:pt>
                <c:pt idx="4">
                  <c:v>325982.86874999997</c:v>
                </c:pt>
                <c:pt idx="5">
                  <c:v>391179.44249999995</c:v>
                </c:pt>
                <c:pt idx="6">
                  <c:v>456376.01624999993</c:v>
                </c:pt>
                <c:pt idx="7">
                  <c:v>521572.58999999991</c:v>
                </c:pt>
                <c:pt idx="8">
                  <c:v>586769.16374999995</c:v>
                </c:pt>
                <c:pt idx="9">
                  <c:v>651965.73749999993</c:v>
                </c:pt>
                <c:pt idx="10">
                  <c:v>717162.31124999991</c:v>
                </c:pt>
                <c:pt idx="11">
                  <c:v>782358.88499999989</c:v>
                </c:pt>
              </c:numCache>
            </c:numRef>
          </c:val>
          <c:smooth val="0"/>
          <c:extLst>
            <c:ext xmlns:c16="http://schemas.microsoft.com/office/drawing/2014/chart" uri="{C3380CC4-5D6E-409C-BE32-E72D297353CC}">
              <c16:uniqueId val="{00000001-1E30-4D11-853C-EB2E7D4352B6}"/>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roun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b="1" u="sng"/>
            </a:pPr>
            <a:r>
              <a:rPr lang="en-US" b="1" u="sng"/>
              <a:t>Other Fee Income</a:t>
            </a:r>
            <a:r>
              <a:rPr lang="en-US" b="1" u="sng" baseline="0"/>
              <a:t> - YTD</a:t>
            </a:r>
            <a:endParaRPr lang="en-US" b="1" u="sng"/>
          </a:p>
        </c:rich>
      </c:tx>
      <c:layout>
        <c:manualLayout>
          <c:xMode val="edge"/>
          <c:yMode val="edge"/>
          <c:x val="0.26692546296296299"/>
          <c:y val="2.9398148148148149E-2"/>
        </c:manualLayout>
      </c:layout>
      <c:overlay val="0"/>
    </c:title>
    <c:autoTitleDeleted val="0"/>
    <c:plotArea>
      <c:layout>
        <c:manualLayout>
          <c:layoutTarget val="inner"/>
          <c:xMode val="edge"/>
          <c:yMode val="edge"/>
          <c:x val="0.10861999575107817"/>
          <c:y val="0.17194570135746781"/>
          <c:w val="0.89138000424892183"/>
          <c:h val="0.66063348416289969"/>
        </c:manualLayout>
      </c:layout>
      <c:barChart>
        <c:barDir val="col"/>
        <c:grouping val="clustered"/>
        <c:varyColors val="0"/>
        <c:ser>
          <c:idx val="0"/>
          <c:order val="0"/>
          <c:tx>
            <c:strRef>
              <c:f>'[1]GRAPH DATA'!$A$23</c:f>
              <c:strCache>
                <c:ptCount val="1"/>
                <c:pt idx="0">
                  <c:v>Actual</c:v>
                </c:pt>
              </c:strCache>
            </c:strRef>
          </c:tx>
          <c:spPr>
            <a:gradFill flip="none" rotWithShape="1">
              <a:gsLst>
                <a:gs pos="0">
                  <a:srgbClr val="FFCC66">
                    <a:tint val="66000"/>
                    <a:satMod val="160000"/>
                  </a:srgbClr>
                </a:gs>
                <a:gs pos="50000">
                  <a:srgbClr val="FFCC66">
                    <a:tint val="44500"/>
                    <a:satMod val="160000"/>
                  </a:srgbClr>
                </a:gs>
                <a:gs pos="100000">
                  <a:srgbClr val="FFCC66">
                    <a:tint val="23500"/>
                    <a:satMod val="160000"/>
                  </a:srgbClr>
                </a:gs>
              </a:gsLst>
              <a:lin ang="5400000" scaled="1"/>
              <a:tileRect/>
            </a:gradFill>
            <a:ln>
              <a:solidFill>
                <a:sysClr val="windowText" lastClr="000000"/>
              </a:solidFill>
            </a:ln>
          </c:spPr>
          <c:invertIfNegative val="0"/>
          <c:cat>
            <c:strRef>
              <c:f>'[1]GRAPH DATA'!$B$22:$M$22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DATA'!$B$23:$M$23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B57-4EE5-AE92-4684AF35F03F}"/>
            </c:ext>
          </c:extLst>
        </c:ser>
        <c:dLbls>
          <c:showLegendKey val="0"/>
          <c:showVal val="0"/>
          <c:showCatName val="0"/>
          <c:showSerName val="0"/>
          <c:showPercent val="0"/>
          <c:showBubbleSize val="0"/>
        </c:dLbls>
        <c:gapWidth val="150"/>
        <c:axId val="222915424"/>
        <c:axId val="222939528"/>
      </c:barChart>
      <c:lineChart>
        <c:grouping val="stacked"/>
        <c:varyColors val="0"/>
        <c:ser>
          <c:idx val="1"/>
          <c:order val="1"/>
          <c:tx>
            <c:strRef>
              <c:f>'[1]GRAPH DATA'!$A$24</c:f>
              <c:strCache>
                <c:ptCount val="1"/>
                <c:pt idx="0">
                  <c:v>Budget</c:v>
                </c:pt>
              </c:strCache>
            </c:strRef>
          </c:tx>
          <c:spPr>
            <a:ln>
              <a:solidFill>
                <a:srgbClr val="A50021"/>
              </a:solidFill>
            </a:ln>
          </c:spPr>
          <c:marker>
            <c:spPr>
              <a:solidFill>
                <a:srgbClr val="A50021"/>
              </a:solidFill>
              <a:ln>
                <a:solidFill>
                  <a:srgbClr val="A50021"/>
                </a:solidFill>
              </a:ln>
            </c:spPr>
          </c:marker>
          <c:cat>
            <c:strRef>
              <c:f>'[1]GRAPH DATA'!$B$22:$M$22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'[1]GRAPH DATA'!$B$24:$M$24</c:f>
              <c:numCache>
                <c:formatCode>General</c:formatCode>
                <c:ptCount val="12"/>
                <c:pt idx="0">
                  <c:v>5307.9668333333329</c:v>
                </c:pt>
                <c:pt idx="1">
                  <c:v>18865.933666666664</c:v>
                </c:pt>
                <c:pt idx="2">
                  <c:v>24173.900499999996</c:v>
                </c:pt>
                <c:pt idx="3">
                  <c:v>29481.867333333328</c:v>
                </c:pt>
                <c:pt idx="4">
                  <c:v>43039.83416666666</c:v>
                </c:pt>
                <c:pt idx="5">
                  <c:v>48347.800999999992</c:v>
                </c:pt>
                <c:pt idx="6">
                  <c:v>61905.767833333324</c:v>
                </c:pt>
                <c:pt idx="7">
                  <c:v>67213.734666666656</c:v>
                </c:pt>
                <c:pt idx="8">
                  <c:v>80771.701499999996</c:v>
                </c:pt>
                <c:pt idx="9">
                  <c:v>86079.668333333335</c:v>
                </c:pt>
                <c:pt idx="10">
                  <c:v>91387.635166666674</c:v>
                </c:pt>
                <c:pt idx="11">
                  <c:v>96695.602000000014</c:v>
                </c:pt>
              </c:numCache>
            </c:numRef>
          </c:val>
          <c:smooth val="0"/>
          <c:extLst>
            <c:ext xmlns:c16="http://schemas.microsoft.com/office/drawing/2014/chart" uri="{C3380CC4-5D6E-409C-BE32-E72D297353CC}">
              <c16:uniqueId val="{00000001-6B57-4EE5-AE92-4684AF35F03F}"/>
            </c:ext>
          </c:extLst>
        </c:ser>
        <c:dLbls>
          <c:showLegendKey val="0"/>
          <c:showVal val="0"/>
          <c:showCatName val="0"/>
          <c:showSerName val="0"/>
          <c:showPercent val="0"/>
          <c:showBubbleSize val="0"/>
        </c:dLbls>
        <c:marker val="1"/>
        <c:smooth val="0"/>
        <c:axId val="222915424"/>
        <c:axId val="222939528"/>
      </c:lineChart>
      <c:catAx>
        <c:axId val="2229154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22939528"/>
        <c:crosses val="autoZero"/>
        <c:auto val="1"/>
        <c:lblAlgn val="ctr"/>
        <c:lblOffset val="100"/>
        <c:tickLblSkip val="1"/>
        <c:tickMarkSkip val="1"/>
        <c:noMultiLvlLbl val="0"/>
      </c:catAx>
      <c:valAx>
        <c:axId val="222939528"/>
        <c:scaling>
          <c:orientation val="minMax"/>
        </c:scaling>
        <c:delete val="0"/>
        <c:axPos val="l"/>
        <c:majorGridlines/>
        <c:numFmt formatCode="General" sourceLinked="1"/>
        <c:majorTickMark val="out"/>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222915424"/>
        <c:crosses val="autoZero"/>
        <c:crossBetween val="between"/>
      </c:valAx>
      <c:spPr>
        <a:noFill/>
        <a:ln w="25400">
          <a:noFill/>
        </a:ln>
      </c:spPr>
    </c:plotArea>
    <c:legend>
      <c:legendPos val="t"/>
      <c:layout>
        <c:manualLayout>
          <c:xMode val="edge"/>
          <c:yMode val="edge"/>
          <c:x val="0.82728879819046552"/>
          <c:y val="2.0339050084492862E-2"/>
          <c:w val="0.17271094064821807"/>
          <c:h val="0.1637217592592592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a:effectLst>
      <a:outerShdw dist="35921" dir="2700000" algn="br">
        <a:srgbClr val="000000"/>
      </a:outerShdw>
    </a:effectLst>
  </c:spPr>
  <c:txPr>
    <a:bodyPr anchor="t" anchorCtr="0"/>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4535</xdr:colOff>
      <xdr:row>38</xdr:row>
      <xdr:rowOff>27213</xdr:rowOff>
    </xdr:from>
    <xdr:to>
      <xdr:col>10</xdr:col>
      <xdr:colOff>0</xdr:colOff>
      <xdr:row>55</xdr:row>
      <xdr:rowOff>117928</xdr:rowOff>
    </xdr:to>
    <xdr:graphicFrame macro="">
      <xdr:nvGraphicFramePr>
        <xdr:cNvPr id="2" name="Chart 1">
          <a:extLst>
            <a:ext uri="{FF2B5EF4-FFF2-40B4-BE49-F238E27FC236}">
              <a16:creationId xmlns:a16="http://schemas.microsoft.com/office/drawing/2014/main" id="{4C367860-461A-4302-B81A-DE5AD75CF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0</xdr:row>
      <xdr:rowOff>27214</xdr:rowOff>
    </xdr:from>
    <xdr:to>
      <xdr:col>10</xdr:col>
      <xdr:colOff>0</xdr:colOff>
      <xdr:row>2</xdr:row>
      <xdr:rowOff>247650</xdr:rowOff>
    </xdr:to>
    <xdr:pic>
      <xdr:nvPicPr>
        <xdr:cNvPr id="4" name="Picture 3">
          <a:extLst>
            <a:ext uri="{FF2B5EF4-FFF2-40B4-BE49-F238E27FC236}">
              <a16:creationId xmlns:a16="http://schemas.microsoft.com/office/drawing/2014/main" id="{510F5D2A-1977-4C2D-A240-D7F63A826FB5}"/>
            </a:ext>
          </a:extLst>
        </xdr:cNvPr>
        <xdr:cNvPicPr>
          <a:picLocks noChangeAspect="1"/>
        </xdr:cNvPicPr>
      </xdr:nvPicPr>
      <xdr:blipFill>
        <a:blip xmlns:r="http://schemas.openxmlformats.org/officeDocument/2006/relationships" r:embed="rId2"/>
        <a:stretch>
          <a:fillRect/>
        </a:stretch>
      </xdr:blipFill>
      <xdr:spPr>
        <a:xfrm>
          <a:off x="15772039" y="27214"/>
          <a:ext cx="1692461" cy="77288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1.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2.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3.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4.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5.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6.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100"/>
            <a:t>s</a:t>
          </a:r>
        </a:p>
      </cdr:txBody>
    </cdr:sp>
  </cdr:relSizeAnchor>
</c:userShapes>
</file>

<file path=xl/drawings/drawing17.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18.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2.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4535</xdr:colOff>
      <xdr:row>46</xdr:row>
      <xdr:rowOff>27213</xdr:rowOff>
    </xdr:from>
    <xdr:to>
      <xdr:col>14</xdr:col>
      <xdr:colOff>843642</xdr:colOff>
      <xdr:row>63</xdr:row>
      <xdr:rowOff>117928</xdr:rowOff>
    </xdr:to>
    <xdr:graphicFrame macro="">
      <xdr:nvGraphicFramePr>
        <xdr:cNvPr id="2" name="Chart 1">
          <a:extLst>
            <a:ext uri="{FF2B5EF4-FFF2-40B4-BE49-F238E27FC236}">
              <a16:creationId xmlns:a16="http://schemas.microsoft.com/office/drawing/2014/main" id="{106C3A6E-0FC0-452B-8E95-1BCA64B51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6804</xdr:colOff>
      <xdr:row>64</xdr:row>
      <xdr:rowOff>90714</xdr:rowOff>
    </xdr:from>
    <xdr:to>
      <xdr:col>14</xdr:col>
      <xdr:colOff>816429</xdr:colOff>
      <xdr:row>83</xdr:row>
      <xdr:rowOff>77107</xdr:rowOff>
    </xdr:to>
    <xdr:graphicFrame macro="">
      <xdr:nvGraphicFramePr>
        <xdr:cNvPr id="3" name="Chart 2">
          <a:extLst>
            <a:ext uri="{FF2B5EF4-FFF2-40B4-BE49-F238E27FC236}">
              <a16:creationId xmlns:a16="http://schemas.microsoft.com/office/drawing/2014/main" id="{BEF32519-1889-4A84-AC44-A226EE4F8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122464</xdr:colOff>
      <xdr:row>0</xdr:row>
      <xdr:rowOff>27214</xdr:rowOff>
    </xdr:from>
    <xdr:to>
      <xdr:col>13</xdr:col>
      <xdr:colOff>122464</xdr:colOff>
      <xdr:row>2</xdr:row>
      <xdr:rowOff>247650</xdr:rowOff>
    </xdr:to>
    <xdr:pic>
      <xdr:nvPicPr>
        <xdr:cNvPr id="4" name="Picture 3">
          <a:extLst>
            <a:ext uri="{FF2B5EF4-FFF2-40B4-BE49-F238E27FC236}">
              <a16:creationId xmlns:a16="http://schemas.microsoft.com/office/drawing/2014/main" id="{7BDD2AF5-3034-4D1F-B430-122F99A7424D}"/>
            </a:ext>
          </a:extLst>
        </xdr:cNvPr>
        <xdr:cNvPicPr>
          <a:picLocks noChangeAspect="1"/>
        </xdr:cNvPicPr>
      </xdr:nvPicPr>
      <xdr:blipFill>
        <a:blip xmlns:r="http://schemas.openxmlformats.org/officeDocument/2006/relationships" r:embed="rId3"/>
        <a:stretch>
          <a:fillRect/>
        </a:stretch>
      </xdr:blipFill>
      <xdr:spPr>
        <a:xfrm>
          <a:off x="15772039" y="27214"/>
          <a:ext cx="1692461" cy="772886"/>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0.73775</cdr:x>
      <cdr:y>0.95675</cdr:y>
    </cdr:from>
    <cdr:to>
      <cdr:x>0.74023</cdr:x>
      <cdr:y>0.96207</cdr:y>
    </cdr:to>
    <cdr:sp macro="" textlink="">
      <cdr:nvSpPr>
        <cdr:cNvPr id="868353" name="Text Box 1"/>
        <cdr:cNvSpPr txBox="1">
          <a:spLocks xmlns:a="http://schemas.openxmlformats.org/drawingml/2006/main" noChangeArrowheads="1"/>
        </cdr:cNvSpPr>
      </cdr:nvSpPr>
      <cdr:spPr bwMode="auto">
        <a:xfrm xmlns:a="http://schemas.openxmlformats.org/drawingml/2006/main">
          <a:off x="8811874" y="11196243"/>
          <a:ext cx="190652" cy="1505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AU" sz="950" b="0" i="0" u="none" strike="noStrike" baseline="0">
              <a:solidFill>
                <a:srgbClr val="000000"/>
              </a:solidFill>
              <a:latin typeface="Arial"/>
              <a:cs typeface="Arial"/>
            </a:rPr>
            <a:t>Actual</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85725</xdr:colOff>
      <xdr:row>2</xdr:row>
      <xdr:rowOff>76199</xdr:rowOff>
    </xdr:from>
    <xdr:to>
      <xdr:col>2</xdr:col>
      <xdr:colOff>2034000</xdr:colOff>
      <xdr:row>13</xdr:row>
      <xdr:rowOff>178799</xdr:rowOff>
    </xdr:to>
    <xdr:graphicFrame macro="">
      <xdr:nvGraphicFramePr>
        <xdr:cNvPr id="2" name="Chart 1">
          <a:extLst>
            <a:ext uri="{FF2B5EF4-FFF2-40B4-BE49-F238E27FC236}">
              <a16:creationId xmlns:a16="http://schemas.microsoft.com/office/drawing/2014/main" id="{3F727671-98BB-413B-8A5D-F577A4E21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xdr:row>
      <xdr:rowOff>85725</xdr:rowOff>
    </xdr:from>
    <xdr:to>
      <xdr:col>4</xdr:col>
      <xdr:colOff>2148300</xdr:colOff>
      <xdr:row>13</xdr:row>
      <xdr:rowOff>188325</xdr:rowOff>
    </xdr:to>
    <xdr:graphicFrame macro="">
      <xdr:nvGraphicFramePr>
        <xdr:cNvPr id="3" name="Chart 2">
          <a:extLst>
            <a:ext uri="{FF2B5EF4-FFF2-40B4-BE49-F238E27FC236}">
              <a16:creationId xmlns:a16="http://schemas.microsoft.com/office/drawing/2014/main" id="{5F24D555-7A4B-420E-ACF3-460B1CF3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14</xdr:row>
      <xdr:rowOff>114300</xdr:rowOff>
    </xdr:from>
    <xdr:to>
      <xdr:col>2</xdr:col>
      <xdr:colOff>2043525</xdr:colOff>
      <xdr:row>25</xdr:row>
      <xdr:rowOff>216900</xdr:rowOff>
    </xdr:to>
    <xdr:graphicFrame macro="">
      <xdr:nvGraphicFramePr>
        <xdr:cNvPr id="4" name="Chart 3">
          <a:extLst>
            <a:ext uri="{FF2B5EF4-FFF2-40B4-BE49-F238E27FC236}">
              <a16:creationId xmlns:a16="http://schemas.microsoft.com/office/drawing/2014/main" id="{2A241B8C-0CC3-48C7-903E-1BB06438B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85725</xdr:colOff>
      <xdr:row>14</xdr:row>
      <xdr:rowOff>104775</xdr:rowOff>
    </xdr:from>
    <xdr:to>
      <xdr:col>4</xdr:col>
      <xdr:colOff>2176875</xdr:colOff>
      <xdr:row>25</xdr:row>
      <xdr:rowOff>207375</xdr:rowOff>
    </xdr:to>
    <xdr:graphicFrame macro="">
      <xdr:nvGraphicFramePr>
        <xdr:cNvPr id="5" name="Chart 4">
          <a:extLst>
            <a:ext uri="{FF2B5EF4-FFF2-40B4-BE49-F238E27FC236}">
              <a16:creationId xmlns:a16="http://schemas.microsoft.com/office/drawing/2014/main" id="{BAA6879E-8DFE-40E1-AE1E-9C347B5BE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28575</xdr:colOff>
      <xdr:row>31</xdr:row>
      <xdr:rowOff>95249</xdr:rowOff>
    </xdr:from>
    <xdr:to>
      <xdr:col>2</xdr:col>
      <xdr:colOff>2119725</xdr:colOff>
      <xdr:row>42</xdr:row>
      <xdr:rowOff>197849</xdr:rowOff>
    </xdr:to>
    <xdr:graphicFrame macro="">
      <xdr:nvGraphicFramePr>
        <xdr:cNvPr id="10" name="Chart 9">
          <a:extLst>
            <a:ext uri="{FF2B5EF4-FFF2-40B4-BE49-F238E27FC236}">
              <a16:creationId xmlns:a16="http://schemas.microsoft.com/office/drawing/2014/main" id="{BE2517BF-0E8F-485A-98CC-3A18106DC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66675</xdr:colOff>
      <xdr:row>31</xdr:row>
      <xdr:rowOff>85725</xdr:rowOff>
    </xdr:from>
    <xdr:to>
      <xdr:col>4</xdr:col>
      <xdr:colOff>2157825</xdr:colOff>
      <xdr:row>42</xdr:row>
      <xdr:rowOff>188325</xdr:rowOff>
    </xdr:to>
    <xdr:graphicFrame macro="">
      <xdr:nvGraphicFramePr>
        <xdr:cNvPr id="11" name="Chart 10">
          <a:extLst>
            <a:ext uri="{FF2B5EF4-FFF2-40B4-BE49-F238E27FC236}">
              <a16:creationId xmlns:a16="http://schemas.microsoft.com/office/drawing/2014/main" id="{4FD9DEBB-EEBC-4D84-A8F8-85B9E209E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28575</xdr:colOff>
      <xdr:row>43</xdr:row>
      <xdr:rowOff>95250</xdr:rowOff>
    </xdr:from>
    <xdr:to>
      <xdr:col>2</xdr:col>
      <xdr:colOff>2119725</xdr:colOff>
      <xdr:row>54</xdr:row>
      <xdr:rowOff>197850</xdr:rowOff>
    </xdr:to>
    <xdr:graphicFrame macro="">
      <xdr:nvGraphicFramePr>
        <xdr:cNvPr id="12" name="Chart 11">
          <a:extLst>
            <a:ext uri="{FF2B5EF4-FFF2-40B4-BE49-F238E27FC236}">
              <a16:creationId xmlns:a16="http://schemas.microsoft.com/office/drawing/2014/main" id="{19BE9CD0-0A42-4831-B3B5-585043441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85725</xdr:colOff>
      <xdr:row>43</xdr:row>
      <xdr:rowOff>104775</xdr:rowOff>
    </xdr:from>
    <xdr:to>
      <xdr:col>4</xdr:col>
      <xdr:colOff>2176875</xdr:colOff>
      <xdr:row>54</xdr:row>
      <xdr:rowOff>207375</xdr:rowOff>
    </xdr:to>
    <xdr:graphicFrame macro="">
      <xdr:nvGraphicFramePr>
        <xdr:cNvPr id="13" name="Chart 12">
          <a:extLst>
            <a:ext uri="{FF2B5EF4-FFF2-40B4-BE49-F238E27FC236}">
              <a16:creationId xmlns:a16="http://schemas.microsoft.com/office/drawing/2014/main" id="{ECAC218F-7FB0-4B50-B57E-6BC9A8222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104775</xdr:colOff>
      <xdr:row>59</xdr:row>
      <xdr:rowOff>76199</xdr:rowOff>
    </xdr:from>
    <xdr:to>
      <xdr:col>2</xdr:col>
      <xdr:colOff>2053050</xdr:colOff>
      <xdr:row>70</xdr:row>
      <xdr:rowOff>178799</xdr:rowOff>
    </xdr:to>
    <xdr:graphicFrame macro="">
      <xdr:nvGraphicFramePr>
        <xdr:cNvPr id="14" name="Chart 13">
          <a:extLst>
            <a:ext uri="{FF2B5EF4-FFF2-40B4-BE49-F238E27FC236}">
              <a16:creationId xmlns:a16="http://schemas.microsoft.com/office/drawing/2014/main" id="{4C5CD78F-249F-4345-A15C-76BD57542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66675</xdr:colOff>
      <xdr:row>59</xdr:row>
      <xdr:rowOff>85725</xdr:rowOff>
    </xdr:from>
    <xdr:to>
      <xdr:col>4</xdr:col>
      <xdr:colOff>2157825</xdr:colOff>
      <xdr:row>70</xdr:row>
      <xdr:rowOff>188325</xdr:rowOff>
    </xdr:to>
    <xdr:graphicFrame macro="">
      <xdr:nvGraphicFramePr>
        <xdr:cNvPr id="15" name="Chart 14">
          <a:extLst>
            <a:ext uri="{FF2B5EF4-FFF2-40B4-BE49-F238E27FC236}">
              <a16:creationId xmlns:a16="http://schemas.microsoft.com/office/drawing/2014/main" id="{44D488CB-9FA1-45AD-8AB5-7D0B578B1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133350</xdr:colOff>
      <xdr:row>71</xdr:row>
      <xdr:rowOff>104775</xdr:rowOff>
    </xdr:from>
    <xdr:to>
      <xdr:col>2</xdr:col>
      <xdr:colOff>2081625</xdr:colOff>
      <xdr:row>82</xdr:row>
      <xdr:rowOff>207375</xdr:rowOff>
    </xdr:to>
    <xdr:graphicFrame macro="">
      <xdr:nvGraphicFramePr>
        <xdr:cNvPr id="16" name="Chart 15">
          <a:extLst>
            <a:ext uri="{FF2B5EF4-FFF2-40B4-BE49-F238E27FC236}">
              <a16:creationId xmlns:a16="http://schemas.microsoft.com/office/drawing/2014/main" id="{78FE3ACA-6A61-4F23-80EF-CFA205048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66675</xdr:colOff>
      <xdr:row>71</xdr:row>
      <xdr:rowOff>114300</xdr:rowOff>
    </xdr:from>
    <xdr:to>
      <xdr:col>4</xdr:col>
      <xdr:colOff>2157825</xdr:colOff>
      <xdr:row>82</xdr:row>
      <xdr:rowOff>216900</xdr:rowOff>
    </xdr:to>
    <xdr:graphicFrame macro="">
      <xdr:nvGraphicFramePr>
        <xdr:cNvPr id="17" name="Chart 16">
          <a:extLst>
            <a:ext uri="{FF2B5EF4-FFF2-40B4-BE49-F238E27FC236}">
              <a16:creationId xmlns:a16="http://schemas.microsoft.com/office/drawing/2014/main" id="{DFB264B1-8DBF-4CDC-98A5-9CC1F0854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8.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drawings/drawing9.xml><?xml version="1.0" encoding="utf-8"?>
<c:userShapes xmlns:c="http://schemas.openxmlformats.org/drawingml/2006/chart">
  <cdr:relSizeAnchor xmlns:cdr="http://schemas.openxmlformats.org/drawingml/2006/chartDrawing">
    <cdr:from>
      <cdr:x>0.8005</cdr:x>
      <cdr:y>0.77875</cdr:y>
    </cdr:from>
    <cdr:to>
      <cdr:x>0.80323</cdr:x>
      <cdr:y>0.78477</cdr:y>
    </cdr:to>
    <cdr:sp macro="" textlink="">
      <cdr:nvSpPr>
        <cdr:cNvPr id="867329" name="Text Box 1"/>
        <cdr:cNvSpPr txBox="1">
          <a:spLocks xmlns:a="http://schemas.openxmlformats.org/drawingml/2006/main" noChangeArrowheads="1"/>
        </cdr:cNvSpPr>
      </cdr:nvSpPr>
      <cdr:spPr bwMode="auto">
        <a:xfrm xmlns:a="http://schemas.openxmlformats.org/drawingml/2006/main">
          <a:off x="9535464" y="38363927"/>
          <a:ext cx="226038" cy="5618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AU" sz="950" b="0" i="0" u="none" strike="noStrike" baseline="0">
            <a:solidFill>
              <a:srgbClr val="000000"/>
            </a:solidFill>
            <a:latin typeface="Arial"/>
            <a:cs typeface="Arial"/>
          </a:endParaRPr>
        </a:p>
      </cdr:txBody>
    </cdr:sp>
  </cdr:relSizeAnchor>
  <cdr:relSizeAnchor xmlns:cdr="http://schemas.openxmlformats.org/drawingml/2006/chartDrawing">
    <cdr:from>
      <cdr:x>0.2481</cdr:x>
      <cdr:y>0.03761</cdr:y>
    </cdr:from>
    <cdr:to>
      <cdr:x>0.57912</cdr:x>
      <cdr:y>0.15726</cdr:y>
    </cdr:to>
    <cdr:sp macro="" textlink="">
      <cdr:nvSpPr>
        <cdr:cNvPr id="2" name="TextBox 1">
          <a:extLst xmlns:a="http://schemas.openxmlformats.org/drawingml/2006/main">
            <a:ext uri="{FF2B5EF4-FFF2-40B4-BE49-F238E27FC236}">
              <a16:creationId xmlns:a16="http://schemas.microsoft.com/office/drawing/2014/main" id="{2E9F6047-A5B8-4E96-B440-73DB01D2AFE5}"/>
            </a:ext>
          </a:extLst>
        </cdr:cNvPr>
        <cdr:cNvSpPr txBox="1"/>
      </cdr:nvSpPr>
      <cdr:spPr>
        <a:xfrm xmlns:a="http://schemas.openxmlformats.org/drawingml/2006/main">
          <a:off x="3390900" y="104776"/>
          <a:ext cx="4524375" cy="3333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icperth.sharepoint.com/sites/AIC-Finance/DOCLibrary/FINANCE/2.%20ACCOUNTING%20DEPARTMENT/ACCOUNTS/Finance%20Reports%202020/Board%20Report%20Day%20Australian%20Islamic%20College%20v20200501%20ADELAI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uhdun\Australian%20Islamic%20College%20Perth\AIC%20-%20Finance%20-%20DOC-Library\FINANCE\2.%20ACCOUNTING%20DEPARTMENT\ACCOUNTS\Budget\SE%20Budget%20-%20DAY%20Australian%20Islamic%20College%20v20200528%20-KEWDALE%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SCORECARD"/>
      <sheetName val="ACTUALS"/>
      <sheetName val="BUDGET"/>
      <sheetName val="FINANCE GRAPHS"/>
      <sheetName val="INCOME GRAPHS"/>
      <sheetName val="EXPENSE GRAPHS"/>
      <sheetName val="BUDGET IMPORT"/>
      <sheetName val="ACTUAL IMPORT"/>
      <sheetName val="Sheet1"/>
      <sheetName val="Sheet2"/>
      <sheetName val="Sheet3"/>
      <sheetName val="Sheet4"/>
      <sheetName val="Sheet5"/>
      <sheetName val="ACTUAL &amp; FORECAST DATA"/>
      <sheetName val="BUDGET DATA"/>
      <sheetName val="GRAPH DATA"/>
    </sheetNames>
    <sheetDataSet>
      <sheetData sheetId="0">
        <row r="2">
          <cell r="B2" t="str">
            <v>AUSTRALIAN ISLAMIC COLLEGE</v>
          </cell>
        </row>
        <row r="5">
          <cell r="C5" t="str">
            <v>March</v>
          </cell>
        </row>
        <row r="6">
          <cell r="C6">
            <v>2020</v>
          </cell>
        </row>
        <row r="7">
          <cell r="C7"/>
        </row>
        <row r="13">
          <cell r="H13">
            <v>0</v>
          </cell>
        </row>
        <row r="14">
          <cell r="H14">
            <v>0</v>
          </cell>
        </row>
        <row r="15">
          <cell r="H15">
            <v>0</v>
          </cell>
        </row>
        <row r="16">
          <cell r="H16">
            <v>0</v>
          </cell>
        </row>
        <row r="17">
          <cell r="H17">
            <v>0</v>
          </cell>
        </row>
        <row r="18">
          <cell r="H18">
            <v>0</v>
          </cell>
        </row>
        <row r="35">
          <cell r="C35"/>
        </row>
        <row r="36">
          <cell r="C36"/>
        </row>
      </sheetData>
      <sheetData sheetId="1"/>
      <sheetData sheetId="2">
        <row r="4">
          <cell r="A4" t="str">
            <v>Domestic Fee Income (net Concessions)</v>
          </cell>
        </row>
        <row r="5">
          <cell r="A5" t="str">
            <v>Other Fee Income</v>
          </cell>
        </row>
        <row r="6">
          <cell r="A6" t="str">
            <v>FFPOS Student Income (net Concessions)</v>
          </cell>
        </row>
        <row r="7">
          <cell r="A7" t="str">
            <v xml:space="preserve">Capital Fees and Levies - Tuition </v>
          </cell>
        </row>
        <row r="8">
          <cell r="A8" t="str">
            <v>Private Income</v>
          </cell>
        </row>
        <row r="9">
          <cell r="A9" t="str">
            <v>State Grants</v>
          </cell>
        </row>
        <row r="10">
          <cell r="A10" t="str">
            <v>Commonwealth Grants</v>
          </cell>
        </row>
        <row r="11">
          <cell r="A11" t="str">
            <v>Boarding Income</v>
          </cell>
        </row>
        <row r="12">
          <cell r="A12" t="str">
            <v>Capital Fees and Levies - Boarding</v>
          </cell>
        </row>
        <row r="16">
          <cell r="A16" t="str">
            <v>Teaching Salaries</v>
          </cell>
        </row>
        <row r="17">
          <cell r="A17" t="str">
            <v>Non-Teaching Salaries</v>
          </cell>
        </row>
        <row r="21">
          <cell r="A21" t="str">
            <v>Tuition Costs</v>
          </cell>
        </row>
        <row r="22">
          <cell r="A22" t="str">
            <v>Administration Costs</v>
          </cell>
        </row>
        <row r="23">
          <cell r="A23" t="str">
            <v>Maintenance Costs</v>
          </cell>
        </row>
        <row r="24">
          <cell r="A24" t="str">
            <v xml:space="preserve">Interest </v>
          </cell>
        </row>
        <row r="25">
          <cell r="A25" t="str">
            <v xml:space="preserve">Depreciation </v>
          </cell>
        </row>
        <row r="26">
          <cell r="A26" t="str">
            <v>Bad &amp; Doubtful Debts Exp</v>
          </cell>
        </row>
        <row r="27">
          <cell r="A27" t="str">
            <v>Boarding Costs</v>
          </cell>
        </row>
        <row r="49">
          <cell r="Q49">
            <v>0</v>
          </cell>
        </row>
        <row r="52">
          <cell r="B52">
            <v>0</v>
          </cell>
          <cell r="C52">
            <v>0</v>
          </cell>
          <cell r="D52">
            <v>0</v>
          </cell>
          <cell r="E52">
            <v>0</v>
          </cell>
          <cell r="F52">
            <v>0</v>
          </cell>
          <cell r="G52">
            <v>0</v>
          </cell>
          <cell r="H52">
            <v>0</v>
          </cell>
          <cell r="I52">
            <v>0</v>
          </cell>
          <cell r="J52">
            <v>0</v>
          </cell>
          <cell r="K52">
            <v>0</v>
          </cell>
          <cell r="L52">
            <v>0</v>
          </cell>
          <cell r="M52">
            <v>0</v>
          </cell>
          <cell r="N52">
            <v>0</v>
          </cell>
        </row>
        <row r="55">
          <cell r="Q55">
            <v>0</v>
          </cell>
        </row>
        <row r="57">
          <cell r="Q57">
            <v>0</v>
          </cell>
        </row>
        <row r="66">
          <cell r="Q66">
            <v>0</v>
          </cell>
        </row>
        <row r="67">
          <cell r="Q67">
            <v>0</v>
          </cell>
        </row>
      </sheetData>
      <sheetData sheetId="3">
        <row r="2">
          <cell r="B2" t="str">
            <v>PR YR</v>
          </cell>
          <cell r="C2" t="str">
            <v>JAN</v>
          </cell>
          <cell r="D2" t="str">
            <v>FEB</v>
          </cell>
          <cell r="E2" t="str">
            <v>MAR</v>
          </cell>
          <cell r="F2" t="str">
            <v>APR</v>
          </cell>
          <cell r="G2" t="str">
            <v>MAY</v>
          </cell>
          <cell r="H2" t="str">
            <v>JUN</v>
          </cell>
          <cell r="I2" t="str">
            <v>JUL</v>
          </cell>
          <cell r="J2" t="str">
            <v>AUG</v>
          </cell>
          <cell r="K2" t="str">
            <v>SEP</v>
          </cell>
          <cell r="L2" t="str">
            <v>OCT</v>
          </cell>
          <cell r="M2" t="str">
            <v>NOV</v>
          </cell>
          <cell r="N2" t="str">
            <v>DEC</v>
          </cell>
        </row>
        <row r="4">
          <cell r="O4">
            <v>782358.88499999989</v>
          </cell>
        </row>
        <row r="5">
          <cell r="O5">
            <v>96695.602000000014</v>
          </cell>
        </row>
        <row r="6">
          <cell r="O6">
            <v>0</v>
          </cell>
        </row>
        <row r="7">
          <cell r="O7">
            <v>0</v>
          </cell>
        </row>
        <row r="8">
          <cell r="O8">
            <v>119065.61999999998</v>
          </cell>
        </row>
        <row r="9">
          <cell r="O9">
            <v>1618631.1084999999</v>
          </cell>
        </row>
        <row r="10">
          <cell r="O10">
            <v>0</v>
          </cell>
        </row>
        <row r="11">
          <cell r="O11">
            <v>0</v>
          </cell>
        </row>
        <row r="12">
          <cell r="O12">
            <v>0</v>
          </cell>
        </row>
        <row r="16">
          <cell r="O16">
            <v>3129183.914974242</v>
          </cell>
        </row>
        <row r="17">
          <cell r="O17">
            <v>698111.38474303659</v>
          </cell>
        </row>
        <row r="18">
          <cell r="O18">
            <v>83817.767063808395</v>
          </cell>
        </row>
        <row r="19">
          <cell r="O19">
            <v>363593.05347314157</v>
          </cell>
        </row>
        <row r="20">
          <cell r="O20">
            <v>105745.62570751822</v>
          </cell>
        </row>
        <row r="21">
          <cell r="O21">
            <v>154871.34590000001</v>
          </cell>
        </row>
        <row r="22">
          <cell r="O22">
            <v>2058445.7712000001</v>
          </cell>
        </row>
        <row r="23">
          <cell r="O23">
            <v>375595.65679999994</v>
          </cell>
        </row>
        <row r="24">
          <cell r="O24">
            <v>14654.538951071976</v>
          </cell>
        </row>
        <row r="25">
          <cell r="O25">
            <v>310198.7</v>
          </cell>
        </row>
        <row r="26">
          <cell r="O26">
            <v>0</v>
          </cell>
        </row>
        <row r="27">
          <cell r="O27">
            <v>0</v>
          </cell>
        </row>
        <row r="32">
          <cell r="O32">
            <v>0</v>
          </cell>
        </row>
        <row r="36">
          <cell r="O36">
            <v>0</v>
          </cell>
        </row>
        <row r="43">
          <cell r="O43">
            <v>0</v>
          </cell>
        </row>
        <row r="49">
          <cell r="O49">
            <v>0</v>
          </cell>
        </row>
        <row r="52">
          <cell r="B52">
            <v>3272099.2</v>
          </cell>
          <cell r="C52">
            <v>2807527.7952972013</v>
          </cell>
          <cell r="D52">
            <v>2778434.3677194021</v>
          </cell>
          <cell r="E52">
            <v>2137452.9868277037</v>
          </cell>
          <cell r="F52">
            <v>1695451.7821249047</v>
          </cell>
          <cell r="G52">
            <v>1529790.0301015524</v>
          </cell>
          <cell r="H52">
            <v>910535.12114875333</v>
          </cell>
          <cell r="I52">
            <v>449003.04536500497</v>
          </cell>
          <cell r="J52">
            <v>402946.74670625664</v>
          </cell>
          <cell r="K52">
            <v>-78962.920299689635</v>
          </cell>
          <cell r="L52">
            <v>-290772.05646588508</v>
          </cell>
          <cell r="M52">
            <v>-745787.2080359481</v>
          </cell>
          <cell r="N52">
            <v>-1300699.5176053008</v>
          </cell>
          <cell r="O52">
            <v>-1300699.5176053008</v>
          </cell>
        </row>
        <row r="53">
          <cell r="O53">
            <v>28324.999999999905</v>
          </cell>
        </row>
        <row r="54">
          <cell r="O54">
            <v>72904</v>
          </cell>
        </row>
        <row r="55">
          <cell r="O55">
            <v>296587.99999999953</v>
          </cell>
        </row>
        <row r="56">
          <cell r="O56">
            <v>0</v>
          </cell>
        </row>
        <row r="57">
          <cell r="O57">
            <v>0</v>
          </cell>
        </row>
        <row r="58">
          <cell r="O58">
            <v>311276.5</v>
          </cell>
        </row>
        <row r="61">
          <cell r="O61">
            <v>525</v>
          </cell>
        </row>
        <row r="62">
          <cell r="O62">
            <v>0</v>
          </cell>
        </row>
        <row r="63">
          <cell r="O63">
            <v>39.100000000000009</v>
          </cell>
        </row>
        <row r="64">
          <cell r="O64">
            <v>0</v>
          </cell>
        </row>
        <row r="65">
          <cell r="O65">
            <v>15.340000000000003</v>
          </cell>
        </row>
        <row r="66">
          <cell r="O66">
            <v>13.42710997442455</v>
          </cell>
        </row>
        <row r="67">
          <cell r="O67">
            <v>0</v>
          </cell>
        </row>
      </sheetData>
      <sheetData sheetId="4"/>
      <sheetData sheetId="5"/>
      <sheetData sheetId="6"/>
      <sheetData sheetId="7"/>
      <sheetData sheetId="8"/>
      <sheetData sheetId="9"/>
      <sheetData sheetId="10"/>
      <sheetData sheetId="11"/>
      <sheetData sheetId="12"/>
      <sheetData sheetId="13"/>
      <sheetData sheetId="14">
        <row r="7">
          <cell r="N7">
            <v>1</v>
          </cell>
        </row>
        <row r="8">
          <cell r="N8">
            <v>0</v>
          </cell>
        </row>
        <row r="9">
          <cell r="N9">
            <v>0</v>
          </cell>
        </row>
        <row r="10">
          <cell r="N10">
            <v>0</v>
          </cell>
        </row>
        <row r="11">
          <cell r="N11">
            <v>0</v>
          </cell>
        </row>
        <row r="12">
          <cell r="N12">
            <v>0</v>
          </cell>
        </row>
        <row r="13">
          <cell r="N13">
            <v>0</v>
          </cell>
        </row>
        <row r="14">
          <cell r="N14">
            <v>0</v>
          </cell>
        </row>
        <row r="15">
          <cell r="N15">
            <v>0</v>
          </cell>
        </row>
        <row r="19">
          <cell r="N19">
            <v>0</v>
          </cell>
        </row>
        <row r="20">
          <cell r="N20">
            <v>0</v>
          </cell>
        </row>
        <row r="21">
          <cell r="N21">
            <v>0</v>
          </cell>
        </row>
        <row r="22">
          <cell r="N22">
            <v>0</v>
          </cell>
        </row>
        <row r="23">
          <cell r="N23">
            <v>0</v>
          </cell>
        </row>
        <row r="24">
          <cell r="N24">
            <v>0</v>
          </cell>
        </row>
        <row r="25">
          <cell r="N25">
            <v>0</v>
          </cell>
        </row>
        <row r="26">
          <cell r="N26">
            <v>0</v>
          </cell>
        </row>
        <row r="27">
          <cell r="N27">
            <v>0</v>
          </cell>
        </row>
        <row r="28">
          <cell r="N28">
            <v>0</v>
          </cell>
        </row>
        <row r="29">
          <cell r="N29">
            <v>0</v>
          </cell>
        </row>
        <row r="30">
          <cell r="N30">
            <v>0</v>
          </cell>
        </row>
        <row r="35">
          <cell r="N35">
            <v>0</v>
          </cell>
        </row>
        <row r="39">
          <cell r="N39">
            <v>0</v>
          </cell>
        </row>
        <row r="46">
          <cell r="N46">
            <v>0</v>
          </cell>
        </row>
        <row r="53">
          <cell r="N53">
            <v>0</v>
          </cell>
        </row>
        <row r="54">
          <cell r="N54">
            <v>0</v>
          </cell>
        </row>
        <row r="55">
          <cell r="N55">
            <v>0</v>
          </cell>
        </row>
        <row r="56">
          <cell r="N56">
            <v>0</v>
          </cell>
        </row>
        <row r="57">
          <cell r="N57">
            <v>0</v>
          </cell>
        </row>
        <row r="64">
          <cell r="N64">
            <v>3</v>
          </cell>
        </row>
        <row r="65">
          <cell r="N65">
            <v>0</v>
          </cell>
        </row>
        <row r="66">
          <cell r="N66">
            <v>0</v>
          </cell>
        </row>
        <row r="67">
          <cell r="N67">
            <v>0</v>
          </cell>
        </row>
        <row r="68">
          <cell r="N68">
            <v>0</v>
          </cell>
        </row>
        <row r="69">
          <cell r="N69">
            <v>0</v>
          </cell>
        </row>
        <row r="70">
          <cell r="N70">
            <v>0</v>
          </cell>
        </row>
        <row r="71">
          <cell r="N71">
            <v>0</v>
          </cell>
        </row>
        <row r="72">
          <cell r="N72">
            <v>0</v>
          </cell>
        </row>
        <row r="76">
          <cell r="N76">
            <v>0</v>
          </cell>
        </row>
        <row r="77">
          <cell r="N77">
            <v>0</v>
          </cell>
        </row>
        <row r="78">
          <cell r="N78">
            <v>0</v>
          </cell>
        </row>
        <row r="79">
          <cell r="N79">
            <v>0</v>
          </cell>
        </row>
        <row r="80">
          <cell r="N80">
            <v>0</v>
          </cell>
        </row>
        <row r="81">
          <cell r="N81">
            <v>0</v>
          </cell>
        </row>
        <row r="82">
          <cell r="N82">
            <v>0</v>
          </cell>
        </row>
        <row r="83">
          <cell r="N83">
            <v>0</v>
          </cell>
        </row>
        <row r="84">
          <cell r="N84">
            <v>0</v>
          </cell>
        </row>
        <row r="85">
          <cell r="N85">
            <v>0</v>
          </cell>
        </row>
        <row r="86">
          <cell r="N86">
            <v>0</v>
          </cell>
        </row>
        <row r="87">
          <cell r="N87">
            <v>0</v>
          </cell>
        </row>
        <row r="92">
          <cell r="N92">
            <v>0</v>
          </cell>
        </row>
        <row r="96">
          <cell r="N96">
            <v>0</v>
          </cell>
        </row>
        <row r="103">
          <cell r="N103">
            <v>0</v>
          </cell>
        </row>
        <row r="110">
          <cell r="N110">
            <v>0</v>
          </cell>
        </row>
        <row r="111">
          <cell r="N111">
            <v>0</v>
          </cell>
        </row>
        <row r="114">
          <cell r="N114">
            <v>0</v>
          </cell>
        </row>
        <row r="115">
          <cell r="N115">
            <v>0</v>
          </cell>
        </row>
        <row r="116">
          <cell r="N116">
            <v>0</v>
          </cell>
        </row>
        <row r="117">
          <cell r="N117">
            <v>0</v>
          </cell>
        </row>
        <row r="118">
          <cell r="N118">
            <v>0</v>
          </cell>
        </row>
        <row r="119">
          <cell r="N119">
            <v>0</v>
          </cell>
        </row>
        <row r="120">
          <cell r="N120">
            <v>0</v>
          </cell>
        </row>
        <row r="123">
          <cell r="N123">
            <v>0</v>
          </cell>
        </row>
        <row r="127">
          <cell r="N127">
            <v>0</v>
          </cell>
        </row>
        <row r="128">
          <cell r="N128">
            <v>0</v>
          </cell>
        </row>
        <row r="129">
          <cell r="N129">
            <v>0</v>
          </cell>
        </row>
        <row r="130">
          <cell r="N130">
            <v>0</v>
          </cell>
        </row>
        <row r="131">
          <cell r="N131">
            <v>0</v>
          </cell>
        </row>
        <row r="132">
          <cell r="N132">
            <v>0</v>
          </cell>
        </row>
        <row r="133">
          <cell r="N133">
            <v>0</v>
          </cell>
        </row>
        <row r="134">
          <cell r="N134">
            <v>0</v>
          </cell>
        </row>
        <row r="135">
          <cell r="N135">
            <v>0</v>
          </cell>
        </row>
        <row r="139">
          <cell r="N139">
            <v>0</v>
          </cell>
        </row>
        <row r="140">
          <cell r="N140">
            <v>0</v>
          </cell>
        </row>
        <row r="141">
          <cell r="N141">
            <v>0</v>
          </cell>
        </row>
        <row r="142">
          <cell r="N142">
            <v>0</v>
          </cell>
        </row>
        <row r="143">
          <cell r="N143">
            <v>0</v>
          </cell>
        </row>
        <row r="144">
          <cell r="N144">
            <v>0</v>
          </cell>
        </row>
        <row r="145">
          <cell r="N145">
            <v>0</v>
          </cell>
        </row>
        <row r="146">
          <cell r="N146">
            <v>0</v>
          </cell>
        </row>
        <row r="147">
          <cell r="N147">
            <v>0</v>
          </cell>
        </row>
        <row r="148">
          <cell r="N148">
            <v>0</v>
          </cell>
        </row>
        <row r="149">
          <cell r="N149">
            <v>0</v>
          </cell>
        </row>
        <row r="150">
          <cell r="N150">
            <v>0</v>
          </cell>
        </row>
        <row r="155">
          <cell r="N155">
            <v>0</v>
          </cell>
        </row>
        <row r="159">
          <cell r="N159">
            <v>0</v>
          </cell>
        </row>
        <row r="166">
          <cell r="N166">
            <v>0</v>
          </cell>
        </row>
        <row r="172">
          <cell r="N172">
            <v>0</v>
          </cell>
        </row>
        <row r="175">
          <cell r="B175"/>
          <cell r="C175"/>
          <cell r="D175"/>
          <cell r="E175"/>
          <cell r="F175"/>
          <cell r="G175"/>
          <cell r="H175"/>
          <cell r="I175"/>
          <cell r="J175"/>
          <cell r="K175"/>
          <cell r="L175"/>
          <cell r="M175"/>
          <cell r="N175">
            <v>0</v>
          </cell>
        </row>
        <row r="176">
          <cell r="N176">
            <v>0</v>
          </cell>
        </row>
        <row r="177">
          <cell r="N177">
            <v>0</v>
          </cell>
        </row>
        <row r="179">
          <cell r="N179">
            <v>0</v>
          </cell>
        </row>
        <row r="181">
          <cell r="N181">
            <v>0</v>
          </cell>
        </row>
        <row r="184">
          <cell r="N184">
            <v>0</v>
          </cell>
        </row>
        <row r="185">
          <cell r="N185">
            <v>0</v>
          </cell>
        </row>
        <row r="186">
          <cell r="N186">
            <v>0</v>
          </cell>
        </row>
        <row r="187">
          <cell r="N187">
            <v>0</v>
          </cell>
        </row>
        <row r="188">
          <cell r="N188">
            <v>0</v>
          </cell>
        </row>
      </sheetData>
      <sheetData sheetId="15">
        <row r="7">
          <cell r="N7">
            <v>65196.573749999996</v>
          </cell>
        </row>
        <row r="8">
          <cell r="N8">
            <v>5307.9668333333329</v>
          </cell>
        </row>
        <row r="9">
          <cell r="N9">
            <v>0</v>
          </cell>
        </row>
        <row r="10">
          <cell r="N10">
            <v>0</v>
          </cell>
        </row>
        <row r="11">
          <cell r="N11">
            <v>9922.1350000000002</v>
          </cell>
        </row>
        <row r="12">
          <cell r="N12">
            <v>134885.92570833335</v>
          </cell>
        </row>
        <row r="13">
          <cell r="N13">
            <v>0</v>
          </cell>
        </row>
        <row r="14">
          <cell r="N14">
            <v>0</v>
          </cell>
        </row>
        <row r="15">
          <cell r="N15">
            <v>0</v>
          </cell>
        </row>
        <row r="19">
          <cell r="N19">
            <v>351014.74615384615</v>
          </cell>
        </row>
        <row r="20">
          <cell r="N20">
            <v>78376.153494017097</v>
          </cell>
        </row>
        <row r="21">
          <cell r="N21">
            <v>9403.6607022882054</v>
          </cell>
        </row>
        <row r="22">
          <cell r="N22">
            <v>40792.135466547006</v>
          </cell>
        </row>
        <row r="23">
          <cell r="N23">
            <v>12022.945190140172</v>
          </cell>
        </row>
        <row r="24">
          <cell r="N24">
            <v>12905.945491666665</v>
          </cell>
        </row>
        <row r="25">
          <cell r="N25">
            <v>171537.1476</v>
          </cell>
        </row>
        <row r="26">
          <cell r="N26">
            <v>31299.638066666663</v>
          </cell>
        </row>
        <row r="27">
          <cell r="N27">
            <v>0</v>
          </cell>
        </row>
        <row r="28">
          <cell r="N28">
            <v>25849.891666666674</v>
          </cell>
        </row>
        <row r="29">
          <cell r="N29">
            <v>0</v>
          </cell>
        </row>
        <row r="30">
          <cell r="N30">
            <v>0</v>
          </cell>
        </row>
        <row r="35">
          <cell r="N35">
            <v>0</v>
          </cell>
        </row>
        <row r="39">
          <cell r="N39">
            <v>0</v>
          </cell>
        </row>
        <row r="46">
          <cell r="N46">
            <v>0</v>
          </cell>
        </row>
        <row r="53">
          <cell r="N53">
            <v>2137452.9868277037</v>
          </cell>
        </row>
        <row r="54">
          <cell r="N54">
            <v>575976.21949999989</v>
          </cell>
        </row>
        <row r="55">
          <cell r="N55">
            <v>72904</v>
          </cell>
        </row>
        <row r="56">
          <cell r="N56">
            <v>844239.21949999977</v>
          </cell>
        </row>
        <row r="57">
          <cell r="N57">
            <v>0</v>
          </cell>
        </row>
        <row r="64">
          <cell r="N64">
            <v>195589.72125</v>
          </cell>
        </row>
        <row r="65">
          <cell r="N65">
            <v>24173.900499999996</v>
          </cell>
        </row>
        <row r="66">
          <cell r="N66">
            <v>0</v>
          </cell>
        </row>
        <row r="67">
          <cell r="N67">
            <v>0</v>
          </cell>
        </row>
        <row r="68">
          <cell r="N68">
            <v>29766.404999999999</v>
          </cell>
        </row>
        <row r="69">
          <cell r="N69">
            <v>404657.77712500002</v>
          </cell>
        </row>
        <row r="70">
          <cell r="N70">
            <v>0</v>
          </cell>
        </row>
        <row r="71">
          <cell r="N71">
            <v>0</v>
          </cell>
        </row>
        <row r="72">
          <cell r="N72">
            <v>0</v>
          </cell>
        </row>
        <row r="76">
          <cell r="N76">
            <v>819034.40769230772</v>
          </cell>
        </row>
        <row r="77">
          <cell r="N77">
            <v>182877.6914860399</v>
          </cell>
        </row>
        <row r="78">
          <cell r="N78">
            <v>21941.874972005811</v>
          </cell>
        </row>
        <row r="79">
          <cell r="N79">
            <v>95181.649421943031</v>
          </cell>
        </row>
        <row r="80">
          <cell r="N80">
            <v>28053.538776993733</v>
          </cell>
        </row>
        <row r="81">
          <cell r="N81">
            <v>38717.836474999996</v>
          </cell>
        </row>
        <row r="82">
          <cell r="N82">
            <v>514611.44279999996</v>
          </cell>
        </row>
        <row r="83">
          <cell r="N83">
            <v>93898.914199999985</v>
          </cell>
        </row>
        <row r="84">
          <cell r="N84">
            <v>0</v>
          </cell>
        </row>
        <row r="85">
          <cell r="N85">
            <v>77549.675000000017</v>
          </cell>
        </row>
        <row r="86">
          <cell r="N86">
            <v>0</v>
          </cell>
        </row>
        <row r="87">
          <cell r="N87">
            <v>0</v>
          </cell>
        </row>
        <row r="92">
          <cell r="N92">
            <v>0</v>
          </cell>
        </row>
        <row r="96">
          <cell r="N96">
            <v>0</v>
          </cell>
        </row>
        <row r="103">
          <cell r="N103">
            <v>0</v>
          </cell>
        </row>
        <row r="110">
          <cell r="N110">
            <v>0</v>
          </cell>
        </row>
        <row r="111">
          <cell r="N111">
            <v>22570.2</v>
          </cell>
        </row>
        <row r="114">
          <cell r="N114">
            <v>525</v>
          </cell>
        </row>
        <row r="115">
          <cell r="N115">
            <v>0</v>
          </cell>
        </row>
        <row r="116">
          <cell r="N116">
            <v>39.100000000000009</v>
          </cell>
        </row>
        <row r="117">
          <cell r="N117">
            <v>0</v>
          </cell>
        </row>
        <row r="118">
          <cell r="N118">
            <v>15.340000000000003</v>
          </cell>
        </row>
        <row r="119">
          <cell r="N119">
            <v>13.42710997442455</v>
          </cell>
        </row>
        <row r="120">
          <cell r="N120">
            <v>0</v>
          </cell>
        </row>
        <row r="123">
          <cell r="N123">
            <v>0</v>
          </cell>
        </row>
      </sheetData>
      <sheetData sheetId="16">
        <row r="2">
          <cell r="B2" t="str">
            <v>JAN</v>
          </cell>
          <cell r="C2" t="str">
            <v>FEB</v>
          </cell>
          <cell r="D2" t="str">
            <v>MAR</v>
          </cell>
          <cell r="E2" t="str">
            <v>APR</v>
          </cell>
          <cell r="F2" t="str">
            <v>MAY</v>
          </cell>
          <cell r="G2" t="str">
            <v>JUN</v>
          </cell>
          <cell r="H2" t="str">
            <v>JUL</v>
          </cell>
          <cell r="I2" t="str">
            <v>AUG</v>
          </cell>
          <cell r="J2" t="str">
            <v>SEP</v>
          </cell>
          <cell r="K2" t="str">
            <v>OCT</v>
          </cell>
          <cell r="L2" t="str">
            <v>NOV</v>
          </cell>
          <cell r="M2" t="str">
            <v>DEC</v>
          </cell>
        </row>
        <row r="3">
          <cell r="A3" t="str">
            <v>Actual</v>
          </cell>
          <cell r="B3">
            <v>0</v>
          </cell>
          <cell r="C3">
            <v>0</v>
          </cell>
          <cell r="D3">
            <v>0</v>
          </cell>
          <cell r="E3">
            <v>0</v>
          </cell>
          <cell r="F3">
            <v>0</v>
          </cell>
          <cell r="G3">
            <v>0</v>
          </cell>
          <cell r="H3">
            <v>0</v>
          </cell>
          <cell r="I3">
            <v>0</v>
          </cell>
          <cell r="J3">
            <v>0</v>
          </cell>
          <cell r="K3">
            <v>0</v>
          </cell>
          <cell r="L3">
            <v>0</v>
          </cell>
          <cell r="M3">
            <v>0</v>
          </cell>
        </row>
        <row r="4">
          <cell r="A4" t="str">
            <v>Budget</v>
          </cell>
          <cell r="B4">
            <v>-49910.888499999986</v>
          </cell>
          <cell r="C4">
            <v>575976.21949999989</v>
          </cell>
          <cell r="D4">
            <v>575976.21949999989</v>
          </cell>
          <cell r="E4">
            <v>497740.33099999989</v>
          </cell>
          <cell r="F4">
            <v>419504.44249999989</v>
          </cell>
          <cell r="G4">
            <v>380386.49824999989</v>
          </cell>
          <cell r="H4">
            <v>302150.60974999989</v>
          </cell>
          <cell r="I4">
            <v>263032.66549999989</v>
          </cell>
          <cell r="J4">
            <v>223914.72124999989</v>
          </cell>
          <cell r="K4">
            <v>145678.83274999988</v>
          </cell>
          <cell r="L4">
            <v>67442.944249999899</v>
          </cell>
          <cell r="M4">
            <v>28324.999999999905</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row>
        <row r="7">
          <cell r="A7" t="str">
            <v>Actual</v>
          </cell>
          <cell r="B7">
            <v>0</v>
          </cell>
          <cell r="C7">
            <v>0</v>
          </cell>
          <cell r="D7">
            <v>0</v>
          </cell>
          <cell r="E7">
            <v>0</v>
          </cell>
          <cell r="F7">
            <v>0</v>
          </cell>
          <cell r="G7">
            <v>0</v>
          </cell>
          <cell r="H7">
            <v>0</v>
          </cell>
          <cell r="I7">
            <v>0</v>
          </cell>
          <cell r="J7">
            <v>0</v>
          </cell>
          <cell r="K7">
            <v>0</v>
          </cell>
          <cell r="L7">
            <v>0</v>
          </cell>
          <cell r="M7">
            <v>0</v>
          </cell>
        </row>
        <row r="8">
          <cell r="A8" t="str">
            <v>Budget</v>
          </cell>
          <cell r="B8">
            <v>72904</v>
          </cell>
          <cell r="C8">
            <v>72904</v>
          </cell>
          <cell r="D8">
            <v>72904</v>
          </cell>
          <cell r="E8">
            <v>72904</v>
          </cell>
          <cell r="F8">
            <v>72904</v>
          </cell>
          <cell r="G8">
            <v>72904</v>
          </cell>
          <cell r="H8">
            <v>72904</v>
          </cell>
          <cell r="I8">
            <v>72904</v>
          </cell>
          <cell r="J8">
            <v>72904</v>
          </cell>
          <cell r="K8">
            <v>72904</v>
          </cell>
          <cell r="L8">
            <v>72904</v>
          </cell>
          <cell r="M8">
            <v>72904</v>
          </cell>
        </row>
        <row r="10">
          <cell r="B10" t="str">
            <v>JAN</v>
          </cell>
          <cell r="C10" t="str">
            <v>FEB</v>
          </cell>
          <cell r="D10" t="str">
            <v>MAR</v>
          </cell>
          <cell r="E10" t="str">
            <v>APR</v>
          </cell>
          <cell r="F10" t="str">
            <v>MAY</v>
          </cell>
          <cell r="G10" t="str">
            <v>JUN</v>
          </cell>
          <cell r="H10" t="str">
            <v>JUL</v>
          </cell>
          <cell r="I10" t="str">
            <v>AUG</v>
          </cell>
          <cell r="J10" t="str">
            <v>SEP</v>
          </cell>
          <cell r="K10" t="str">
            <v>OCT</v>
          </cell>
          <cell r="L10" t="str">
            <v>NOV</v>
          </cell>
          <cell r="M10" t="str">
            <v>DEC</v>
          </cell>
        </row>
        <row r="11">
          <cell r="A11" t="str">
            <v>Actual</v>
          </cell>
          <cell r="B11">
            <v>0</v>
          </cell>
          <cell r="C11">
            <v>0</v>
          </cell>
          <cell r="D11">
            <v>0</v>
          </cell>
          <cell r="E11">
            <v>0</v>
          </cell>
          <cell r="F11">
            <v>0</v>
          </cell>
          <cell r="G11">
            <v>0</v>
          </cell>
          <cell r="H11">
            <v>0</v>
          </cell>
          <cell r="I11">
            <v>0</v>
          </cell>
          <cell r="J11">
            <v>0</v>
          </cell>
          <cell r="K11">
            <v>0</v>
          </cell>
          <cell r="L11">
            <v>0</v>
          </cell>
          <cell r="M11">
            <v>0</v>
          </cell>
        </row>
        <row r="12">
          <cell r="A12" t="str">
            <v>Budget</v>
          </cell>
          <cell r="B12">
            <v>0</v>
          </cell>
          <cell r="C12">
            <v>0</v>
          </cell>
          <cell r="D12">
            <v>0</v>
          </cell>
          <cell r="E12">
            <v>0</v>
          </cell>
          <cell r="F12">
            <v>0</v>
          </cell>
          <cell r="G12">
            <v>0</v>
          </cell>
          <cell r="H12">
            <v>0</v>
          </cell>
          <cell r="I12">
            <v>0</v>
          </cell>
          <cell r="J12">
            <v>0</v>
          </cell>
          <cell r="K12">
            <v>0</v>
          </cell>
          <cell r="L12">
            <v>0</v>
          </cell>
          <cell r="M12">
            <v>0</v>
          </cell>
        </row>
        <row r="14">
          <cell r="B14" t="str">
            <v>JAN</v>
          </cell>
          <cell r="C14" t="str">
            <v>FEB</v>
          </cell>
          <cell r="D14" t="str">
            <v>MAR</v>
          </cell>
          <cell r="E14" t="str">
            <v>APR</v>
          </cell>
          <cell r="F14" t="str">
            <v>MAY</v>
          </cell>
          <cell r="G14" t="str">
            <v>JUN</v>
          </cell>
          <cell r="H14" t="str">
            <v>JUL</v>
          </cell>
          <cell r="I14" t="str">
            <v>AUG</v>
          </cell>
          <cell r="J14" t="str">
            <v>SEP</v>
          </cell>
          <cell r="K14" t="str">
            <v>OCT</v>
          </cell>
          <cell r="L14" t="str">
            <v>NOV</v>
          </cell>
          <cell r="M14" t="str">
            <v>DEC</v>
          </cell>
        </row>
        <row r="15">
          <cell r="A15" t="str">
            <v>Actual</v>
          </cell>
          <cell r="B15">
            <v>0</v>
          </cell>
          <cell r="C15">
            <v>0</v>
          </cell>
          <cell r="D15">
            <v>0</v>
          </cell>
          <cell r="E15" t="str">
            <v/>
          </cell>
          <cell r="F15" t="str">
            <v/>
          </cell>
          <cell r="G15" t="str">
            <v/>
          </cell>
          <cell r="H15" t="str">
            <v/>
          </cell>
          <cell r="I15" t="str">
            <v/>
          </cell>
          <cell r="J15" t="str">
            <v/>
          </cell>
          <cell r="K15" t="str">
            <v/>
          </cell>
          <cell r="L15" t="str">
            <v/>
          </cell>
          <cell r="M15" t="str">
            <v/>
          </cell>
        </row>
        <row r="16">
          <cell r="A16" t="str">
            <v>Budget</v>
          </cell>
          <cell r="B16">
            <v>22570.2</v>
          </cell>
          <cell r="C16">
            <v>22570.2</v>
          </cell>
          <cell r="D16">
            <v>22570.2</v>
          </cell>
          <cell r="E16">
            <v>22570.2</v>
          </cell>
          <cell r="F16">
            <v>154072.74000000002</v>
          </cell>
          <cell r="G16">
            <v>292208.5</v>
          </cell>
          <cell r="H16">
            <v>311276.5</v>
          </cell>
          <cell r="I16">
            <v>311276.5</v>
          </cell>
          <cell r="J16">
            <v>311276.5</v>
          </cell>
          <cell r="K16">
            <v>311276.5</v>
          </cell>
          <cell r="L16">
            <v>311276.5</v>
          </cell>
          <cell r="M16">
            <v>311276.5</v>
          </cell>
        </row>
        <row r="18">
          <cell r="B18" t="str">
            <v>JAN</v>
          </cell>
          <cell r="C18" t="str">
            <v>FEB</v>
          </cell>
          <cell r="D18" t="str">
            <v>MAR</v>
          </cell>
          <cell r="E18" t="str">
            <v>APR</v>
          </cell>
          <cell r="F18" t="str">
            <v>MAY</v>
          </cell>
          <cell r="G18" t="str">
            <v>JUN</v>
          </cell>
          <cell r="H18" t="str">
            <v>JUL</v>
          </cell>
          <cell r="I18" t="str">
            <v>AUG</v>
          </cell>
          <cell r="J18" t="str">
            <v>SEP</v>
          </cell>
          <cell r="K18" t="str">
            <v>OCT</v>
          </cell>
          <cell r="L18" t="str">
            <v>NOV</v>
          </cell>
          <cell r="M18" t="str">
            <v>DEC</v>
          </cell>
        </row>
        <row r="19">
          <cell r="A19" t="str">
            <v>Actual</v>
          </cell>
          <cell r="B19">
            <v>1</v>
          </cell>
          <cell r="C19">
            <v>2</v>
          </cell>
          <cell r="D19">
            <v>3</v>
          </cell>
          <cell r="E19" t="str">
            <v/>
          </cell>
          <cell r="F19" t="str">
            <v/>
          </cell>
          <cell r="G19" t="str">
            <v/>
          </cell>
          <cell r="H19" t="str">
            <v/>
          </cell>
          <cell r="I19" t="str">
            <v/>
          </cell>
          <cell r="J19" t="str">
            <v/>
          </cell>
          <cell r="K19" t="str">
            <v/>
          </cell>
          <cell r="L19" t="str">
            <v/>
          </cell>
          <cell r="M19" t="str">
            <v/>
          </cell>
        </row>
        <row r="20">
          <cell r="A20" t="str">
            <v>Budget</v>
          </cell>
          <cell r="B20">
            <v>65196.573749999996</v>
          </cell>
          <cell r="C20">
            <v>130393.14749999999</v>
          </cell>
          <cell r="D20">
            <v>195589.72125</v>
          </cell>
          <cell r="E20">
            <v>260786.29499999998</v>
          </cell>
          <cell r="F20">
            <v>325982.86874999997</v>
          </cell>
          <cell r="G20">
            <v>391179.44249999995</v>
          </cell>
          <cell r="H20">
            <v>456376.01624999993</v>
          </cell>
          <cell r="I20">
            <v>521572.58999999991</v>
          </cell>
          <cell r="J20">
            <v>586769.16374999995</v>
          </cell>
          <cell r="K20">
            <v>651965.73749999993</v>
          </cell>
          <cell r="L20">
            <v>717162.31124999991</v>
          </cell>
          <cell r="M20">
            <v>782358.88499999989</v>
          </cell>
        </row>
        <row r="22">
          <cell r="B22" t="str">
            <v>JAN</v>
          </cell>
          <cell r="C22" t="str">
            <v>FEB</v>
          </cell>
          <cell r="D22" t="str">
            <v>MAR</v>
          </cell>
          <cell r="E22" t="str">
            <v>APR</v>
          </cell>
          <cell r="F22" t="str">
            <v>MAY</v>
          </cell>
          <cell r="G22" t="str">
            <v>JUN</v>
          </cell>
          <cell r="H22" t="str">
            <v>JUL</v>
          </cell>
          <cell r="I22" t="str">
            <v>AUG</v>
          </cell>
          <cell r="J22" t="str">
            <v>SEP</v>
          </cell>
          <cell r="K22" t="str">
            <v>OCT</v>
          </cell>
          <cell r="L22" t="str">
            <v>NOV</v>
          </cell>
          <cell r="M22" t="str">
            <v>DEC</v>
          </cell>
        </row>
        <row r="23">
          <cell r="A23" t="str">
            <v>Actual</v>
          </cell>
          <cell r="B23">
            <v>0</v>
          </cell>
          <cell r="C23">
            <v>0</v>
          </cell>
          <cell r="D23">
            <v>0</v>
          </cell>
          <cell r="E23" t="str">
            <v/>
          </cell>
          <cell r="F23" t="str">
            <v/>
          </cell>
          <cell r="G23" t="str">
            <v/>
          </cell>
          <cell r="H23" t="str">
            <v/>
          </cell>
          <cell r="I23" t="str">
            <v/>
          </cell>
          <cell r="J23" t="str">
            <v/>
          </cell>
          <cell r="K23" t="str">
            <v/>
          </cell>
          <cell r="L23" t="str">
            <v/>
          </cell>
          <cell r="M23" t="str">
            <v/>
          </cell>
        </row>
        <row r="24">
          <cell r="A24" t="str">
            <v>Budget</v>
          </cell>
          <cell r="B24">
            <v>5307.9668333333329</v>
          </cell>
          <cell r="C24">
            <v>18865.933666666664</v>
          </cell>
          <cell r="D24">
            <v>24173.900499999996</v>
          </cell>
          <cell r="E24">
            <v>29481.867333333328</v>
          </cell>
          <cell r="F24">
            <v>43039.83416666666</v>
          </cell>
          <cell r="G24">
            <v>48347.800999999992</v>
          </cell>
          <cell r="H24">
            <v>61905.767833333324</v>
          </cell>
          <cell r="I24">
            <v>67213.734666666656</v>
          </cell>
          <cell r="J24">
            <v>80771.701499999996</v>
          </cell>
          <cell r="K24">
            <v>86079.668333333335</v>
          </cell>
          <cell r="L24">
            <v>91387.635166666674</v>
          </cell>
          <cell r="M24">
            <v>96695.602000000014</v>
          </cell>
        </row>
        <row r="26">
          <cell r="B26" t="str">
            <v>JAN</v>
          </cell>
          <cell r="C26" t="str">
            <v>FEB</v>
          </cell>
          <cell r="D26" t="str">
            <v>MAR</v>
          </cell>
          <cell r="E26" t="str">
            <v>APR</v>
          </cell>
          <cell r="F26" t="str">
            <v>MAY</v>
          </cell>
          <cell r="G26" t="str">
            <v>JUN</v>
          </cell>
          <cell r="H26" t="str">
            <v>JUL</v>
          </cell>
          <cell r="I26" t="str">
            <v>AUG</v>
          </cell>
          <cell r="J26" t="str">
            <v>SEP</v>
          </cell>
          <cell r="K26" t="str">
            <v>OCT</v>
          </cell>
          <cell r="L26" t="str">
            <v>NOV</v>
          </cell>
          <cell r="M26" t="str">
            <v>DEC</v>
          </cell>
        </row>
        <row r="27">
          <cell r="A27" t="str">
            <v>Actual</v>
          </cell>
          <cell r="B27">
            <v>0</v>
          </cell>
          <cell r="C27">
            <v>0</v>
          </cell>
          <cell r="D27">
            <v>0</v>
          </cell>
          <cell r="E27" t="str">
            <v/>
          </cell>
          <cell r="F27" t="str">
            <v/>
          </cell>
          <cell r="G27" t="str">
            <v/>
          </cell>
          <cell r="H27" t="str">
            <v/>
          </cell>
          <cell r="I27" t="str">
            <v/>
          </cell>
          <cell r="J27" t="str">
            <v/>
          </cell>
          <cell r="K27" t="str">
            <v/>
          </cell>
          <cell r="L27" t="str">
            <v/>
          </cell>
          <cell r="M27" t="str">
            <v/>
          </cell>
        </row>
        <row r="28">
          <cell r="A28" t="str">
            <v>Budget</v>
          </cell>
          <cell r="B28">
            <v>134885.92570833335</v>
          </cell>
          <cell r="C28">
            <v>269771.8514166667</v>
          </cell>
          <cell r="D28">
            <v>404657.77712500002</v>
          </cell>
          <cell r="E28">
            <v>539543.7028333334</v>
          </cell>
          <cell r="F28">
            <v>674429.62854166678</v>
          </cell>
          <cell r="G28">
            <v>809315.55425000016</v>
          </cell>
          <cell r="H28">
            <v>944201.47995833354</v>
          </cell>
          <cell r="I28">
            <v>1079087.4056666668</v>
          </cell>
          <cell r="J28">
            <v>1213973.3313750001</v>
          </cell>
          <cell r="K28">
            <v>1348859.2570833333</v>
          </cell>
          <cell r="L28">
            <v>1483745.1827916666</v>
          </cell>
          <cell r="M28">
            <v>1618631.1084999999</v>
          </cell>
        </row>
        <row r="30">
          <cell r="B30" t="str">
            <v>JAN</v>
          </cell>
          <cell r="C30" t="str">
            <v>FEB</v>
          </cell>
          <cell r="D30" t="str">
            <v>MAR</v>
          </cell>
          <cell r="E30" t="str">
            <v>APR</v>
          </cell>
          <cell r="F30" t="str">
            <v>MAY</v>
          </cell>
          <cell r="G30" t="str">
            <v>JUN</v>
          </cell>
          <cell r="H30" t="str">
            <v>JUL</v>
          </cell>
          <cell r="I30" t="str">
            <v>AUG</v>
          </cell>
          <cell r="J30" t="str">
            <v>SEP</v>
          </cell>
          <cell r="K30" t="str">
            <v>OCT</v>
          </cell>
          <cell r="L30" t="str">
            <v>NOV</v>
          </cell>
          <cell r="M30" t="str">
            <v>DEC</v>
          </cell>
        </row>
        <row r="31">
          <cell r="A31" t="str">
            <v>Actual</v>
          </cell>
          <cell r="B31">
            <v>0</v>
          </cell>
          <cell r="C31">
            <v>0</v>
          </cell>
          <cell r="D31">
            <v>0</v>
          </cell>
          <cell r="E31" t="str">
            <v/>
          </cell>
          <cell r="F31" t="str">
            <v/>
          </cell>
          <cell r="G31" t="str">
            <v/>
          </cell>
          <cell r="H31" t="str">
            <v/>
          </cell>
          <cell r="I31" t="str">
            <v/>
          </cell>
          <cell r="J31" t="str">
            <v/>
          </cell>
          <cell r="K31" t="str">
            <v/>
          </cell>
          <cell r="L31" t="str">
            <v/>
          </cell>
          <cell r="M31" t="str">
            <v/>
          </cell>
        </row>
        <row r="32">
          <cell r="A32" t="str">
            <v>Budget</v>
          </cell>
          <cell r="B32">
            <v>0</v>
          </cell>
          <cell r="C32">
            <v>0</v>
          </cell>
          <cell r="D32">
            <v>0</v>
          </cell>
          <cell r="E32">
            <v>0</v>
          </cell>
          <cell r="F32">
            <v>0</v>
          </cell>
          <cell r="G32">
            <v>0</v>
          </cell>
          <cell r="H32">
            <v>0</v>
          </cell>
          <cell r="I32">
            <v>0</v>
          </cell>
          <cell r="J32">
            <v>0</v>
          </cell>
          <cell r="K32">
            <v>0</v>
          </cell>
          <cell r="L32">
            <v>0</v>
          </cell>
          <cell r="M32">
            <v>0</v>
          </cell>
        </row>
        <row r="34">
          <cell r="B34" t="str">
            <v>JAN</v>
          </cell>
          <cell r="C34" t="str">
            <v>FEB</v>
          </cell>
          <cell r="D34" t="str">
            <v>MAR</v>
          </cell>
          <cell r="E34" t="str">
            <v>APR</v>
          </cell>
          <cell r="F34" t="str">
            <v>MAY</v>
          </cell>
          <cell r="G34" t="str">
            <v>JUN</v>
          </cell>
          <cell r="H34" t="str">
            <v>JUL</v>
          </cell>
          <cell r="I34" t="str">
            <v>AUG</v>
          </cell>
          <cell r="J34" t="str">
            <v>SEP</v>
          </cell>
          <cell r="K34" t="str">
            <v>OCT</v>
          </cell>
          <cell r="L34" t="str">
            <v>NOV</v>
          </cell>
          <cell r="M34" t="str">
            <v>DEC</v>
          </cell>
        </row>
        <row r="35">
          <cell r="A35" t="str">
            <v>Actual</v>
          </cell>
          <cell r="B35">
            <v>0</v>
          </cell>
          <cell r="C35">
            <v>0</v>
          </cell>
          <cell r="D35">
            <v>0</v>
          </cell>
          <cell r="E35" t="str">
            <v/>
          </cell>
          <cell r="F35" t="str">
            <v/>
          </cell>
          <cell r="G35" t="str">
            <v/>
          </cell>
          <cell r="H35" t="str">
            <v/>
          </cell>
          <cell r="I35" t="str">
            <v/>
          </cell>
          <cell r="J35" t="str">
            <v/>
          </cell>
          <cell r="K35" t="str">
            <v/>
          </cell>
          <cell r="L35" t="str">
            <v/>
          </cell>
          <cell r="M35" t="str">
            <v/>
          </cell>
        </row>
        <row r="36">
          <cell r="A36" t="str">
            <v>Budget</v>
          </cell>
          <cell r="B36">
            <v>234009.83076923079</v>
          </cell>
          <cell r="C36">
            <v>468019.66153846157</v>
          </cell>
          <cell r="D36">
            <v>819034.40769230772</v>
          </cell>
          <cell r="E36">
            <v>1053044.2384615385</v>
          </cell>
          <cell r="F36">
            <v>1287054.0692307693</v>
          </cell>
          <cell r="G36">
            <v>1521063.9000000001</v>
          </cell>
          <cell r="H36">
            <v>1762094.0256923079</v>
          </cell>
          <cell r="I36">
            <v>2003124.1513846156</v>
          </cell>
          <cell r="J36">
            <v>2244154.2770769233</v>
          </cell>
          <cell r="K36">
            <v>2605699.4656153847</v>
          </cell>
          <cell r="L36">
            <v>2846729.5913076922</v>
          </cell>
          <cell r="M36">
            <v>3129183.914974242</v>
          </cell>
        </row>
        <row r="38">
          <cell r="B38" t="str">
            <v>JAN</v>
          </cell>
          <cell r="C38" t="str">
            <v>FEB</v>
          </cell>
          <cell r="D38" t="str">
            <v>MAR</v>
          </cell>
          <cell r="E38" t="str">
            <v>APR</v>
          </cell>
          <cell r="F38" t="str">
            <v>MAY</v>
          </cell>
          <cell r="G38" t="str">
            <v>JUN</v>
          </cell>
          <cell r="H38" t="str">
            <v>JUL</v>
          </cell>
          <cell r="I38" t="str">
            <v>AUG</v>
          </cell>
          <cell r="J38" t="str">
            <v>SEP</v>
          </cell>
          <cell r="K38" t="str">
            <v>OCT</v>
          </cell>
          <cell r="L38" t="str">
            <v>NOV</v>
          </cell>
          <cell r="M38" t="str">
            <v>DEC</v>
          </cell>
        </row>
        <row r="39">
          <cell r="A39" t="str">
            <v>Actual</v>
          </cell>
          <cell r="B39">
            <v>0</v>
          </cell>
          <cell r="C39">
            <v>0</v>
          </cell>
          <cell r="D39">
            <v>0</v>
          </cell>
          <cell r="E39" t="str">
            <v/>
          </cell>
          <cell r="F39" t="str">
            <v/>
          </cell>
          <cell r="G39" t="str">
            <v/>
          </cell>
          <cell r="H39" t="str">
            <v/>
          </cell>
          <cell r="I39" t="str">
            <v/>
          </cell>
          <cell r="J39" t="str">
            <v/>
          </cell>
          <cell r="K39" t="str">
            <v/>
          </cell>
          <cell r="L39" t="str">
            <v/>
          </cell>
          <cell r="M39" t="str">
            <v/>
          </cell>
        </row>
        <row r="40">
          <cell r="A40" t="str">
            <v>Budget</v>
          </cell>
          <cell r="B40">
            <v>52250.768996011393</v>
          </cell>
          <cell r="C40">
            <v>104501.53799202279</v>
          </cell>
          <cell r="D40">
            <v>182877.6914860399</v>
          </cell>
          <cell r="E40">
            <v>235128.46048205131</v>
          </cell>
          <cell r="F40">
            <v>291914.80512991454</v>
          </cell>
          <cell r="G40">
            <v>344165.57412592595</v>
          </cell>
          <cell r="H40">
            <v>397196.98926874076</v>
          </cell>
          <cell r="I40">
            <v>450228.40441155556</v>
          </cell>
          <cell r="J40">
            <v>503259.81955437036</v>
          </cell>
          <cell r="K40">
            <v>582806.94226859254</v>
          </cell>
          <cell r="L40">
            <v>635838.3574114074</v>
          </cell>
          <cell r="M40">
            <v>698111.38474303659</v>
          </cell>
        </row>
        <row r="42">
          <cell r="B42" t="str">
            <v>JAN</v>
          </cell>
          <cell r="C42" t="str">
            <v>FEB</v>
          </cell>
          <cell r="D42" t="str">
            <v>MAR</v>
          </cell>
          <cell r="E42" t="str">
            <v>APR</v>
          </cell>
          <cell r="F42" t="str">
            <v>MAY</v>
          </cell>
          <cell r="G42" t="str">
            <v>JUN</v>
          </cell>
          <cell r="H42" t="str">
            <v>JUL</v>
          </cell>
          <cell r="I42" t="str">
            <v>AUG</v>
          </cell>
          <cell r="J42" t="str">
            <v>SEP</v>
          </cell>
          <cell r="K42" t="str">
            <v>OCT</v>
          </cell>
          <cell r="L42" t="str">
            <v>NOV</v>
          </cell>
          <cell r="M42" t="str">
            <v>DEC</v>
          </cell>
        </row>
        <row r="43">
          <cell r="A43" t="str">
            <v>Actual</v>
          </cell>
          <cell r="B43">
            <v>0</v>
          </cell>
          <cell r="C43">
            <v>0</v>
          </cell>
          <cell r="D43">
            <v>0</v>
          </cell>
          <cell r="E43" t="str">
            <v/>
          </cell>
          <cell r="F43" t="str">
            <v/>
          </cell>
          <cell r="G43" t="str">
            <v/>
          </cell>
          <cell r="H43" t="str">
            <v/>
          </cell>
          <cell r="I43" t="str">
            <v/>
          </cell>
          <cell r="J43" t="str">
            <v/>
          </cell>
          <cell r="K43" t="str">
            <v/>
          </cell>
          <cell r="L43" t="str">
            <v/>
          </cell>
          <cell r="M43" t="str">
            <v/>
          </cell>
        </row>
        <row r="44">
          <cell r="A44" t="str">
            <v>Budget</v>
          </cell>
          <cell r="B44">
            <v>12905.945491666665</v>
          </cell>
          <cell r="C44">
            <v>25811.890983333331</v>
          </cell>
          <cell r="D44">
            <v>38717.836474999996</v>
          </cell>
          <cell r="E44">
            <v>51623.781966666662</v>
          </cell>
          <cell r="F44">
            <v>64529.727458333327</v>
          </cell>
          <cell r="G44">
            <v>77435.672949999993</v>
          </cell>
          <cell r="H44">
            <v>90341.618441666651</v>
          </cell>
          <cell r="I44">
            <v>103247.56393333332</v>
          </cell>
          <cell r="J44">
            <v>116153.509425</v>
          </cell>
          <cell r="K44">
            <v>129059.45491666667</v>
          </cell>
          <cell r="L44">
            <v>141965.40040833334</v>
          </cell>
          <cell r="M44">
            <v>154871.34590000001</v>
          </cell>
        </row>
        <row r="46">
          <cell r="B46" t="str">
            <v>JAN</v>
          </cell>
          <cell r="C46" t="str">
            <v>FEB</v>
          </cell>
          <cell r="D46" t="str">
            <v>MAR</v>
          </cell>
          <cell r="E46" t="str">
            <v>APR</v>
          </cell>
          <cell r="F46" t="str">
            <v>MAY</v>
          </cell>
          <cell r="G46" t="str">
            <v>JUN</v>
          </cell>
          <cell r="H46" t="str">
            <v>JUL</v>
          </cell>
          <cell r="I46" t="str">
            <v>AUG</v>
          </cell>
          <cell r="J46" t="str">
            <v>SEP</v>
          </cell>
          <cell r="K46" t="str">
            <v>OCT</v>
          </cell>
          <cell r="L46" t="str">
            <v>NOV</v>
          </cell>
          <cell r="M46" t="str">
            <v>DEC</v>
          </cell>
        </row>
        <row r="47">
          <cell r="A47" t="str">
            <v>Actual</v>
          </cell>
          <cell r="B47">
            <v>0</v>
          </cell>
          <cell r="C47">
            <v>0</v>
          </cell>
          <cell r="D47">
            <v>0</v>
          </cell>
          <cell r="E47" t="str">
            <v/>
          </cell>
          <cell r="F47" t="str">
            <v/>
          </cell>
          <cell r="G47" t="str">
            <v/>
          </cell>
          <cell r="H47" t="str">
            <v/>
          </cell>
          <cell r="I47" t="str">
            <v/>
          </cell>
          <cell r="J47" t="str">
            <v/>
          </cell>
          <cell r="K47" t="str">
            <v/>
          </cell>
          <cell r="L47" t="str">
            <v/>
          </cell>
          <cell r="M47" t="str">
            <v/>
          </cell>
        </row>
        <row r="48">
          <cell r="A48" t="str">
            <v>Budget</v>
          </cell>
          <cell r="B48">
            <v>171537.1476</v>
          </cell>
          <cell r="C48">
            <v>343074.29519999999</v>
          </cell>
          <cell r="D48">
            <v>514611.44279999996</v>
          </cell>
          <cell r="E48">
            <v>686148.59039999999</v>
          </cell>
          <cell r="F48">
            <v>857685.73800000001</v>
          </cell>
          <cell r="G48">
            <v>1029222.8856</v>
          </cell>
          <cell r="H48">
            <v>1200760.0331999999</v>
          </cell>
          <cell r="I48">
            <v>1372297.1808</v>
          </cell>
          <cell r="J48">
            <v>1543834.3284</v>
          </cell>
          <cell r="K48">
            <v>1715371.476</v>
          </cell>
          <cell r="L48">
            <v>1886908.6236</v>
          </cell>
          <cell r="M48">
            <v>2058445.7712000001</v>
          </cell>
        </row>
        <row r="54">
          <cell r="B54">
            <v>0</v>
          </cell>
          <cell r="D54">
            <v>0</v>
          </cell>
        </row>
        <row r="58">
          <cell r="B58">
            <v>0</v>
          </cell>
          <cell r="D58">
            <v>0</v>
          </cell>
        </row>
        <row r="64">
          <cell r="B64">
            <v>0</v>
          </cell>
          <cell r="D64">
            <v>0</v>
          </cell>
        </row>
        <row r="68">
          <cell r="B68">
            <v>0</v>
          </cell>
          <cell r="D68">
            <v>0</v>
          </cell>
        </row>
        <row r="73">
          <cell r="C73" t="str">
            <v>JAN</v>
          </cell>
          <cell r="D73" t="str">
            <v>FEB</v>
          </cell>
          <cell r="E73" t="str">
            <v>MAR</v>
          </cell>
          <cell r="F73" t="str">
            <v>APR</v>
          </cell>
          <cell r="G73" t="str">
            <v>MAY</v>
          </cell>
          <cell r="H73" t="str">
            <v>JUN</v>
          </cell>
          <cell r="I73" t="str">
            <v>JUL</v>
          </cell>
          <cell r="J73" t="str">
            <v>AUG</v>
          </cell>
          <cell r="K73" t="str">
            <v>SEP</v>
          </cell>
          <cell r="L73" t="str">
            <v>OCT</v>
          </cell>
          <cell r="M73" t="str">
            <v>NOV</v>
          </cell>
          <cell r="N73" t="str">
            <v>DEC</v>
          </cell>
        </row>
        <row r="74">
          <cell r="A74" t="str">
            <v>Budget</v>
          </cell>
          <cell r="B74"/>
          <cell r="C74">
            <v>-328169.89053789247</v>
          </cell>
          <cell r="D74">
            <v>-648089.78107578494</v>
          </cell>
          <cell r="E74">
            <v>-1140129.5519492903</v>
          </cell>
          <cell r="F74">
            <v>-1468299.442487183</v>
          </cell>
          <cell r="G74">
            <v>-1793412.1135888803</v>
          </cell>
          <cell r="H74">
            <v>-2121582.0041267732</v>
          </cell>
          <cell r="I74">
            <v>-2450433.1920955712</v>
          </cell>
          <cell r="J74">
            <v>-2787534.3800643701</v>
          </cell>
          <cell r="K74">
            <v>-3116385.5680331686</v>
          </cell>
          <cell r="L74">
            <v>-3621822.2850530338</v>
          </cell>
          <cell r="M74">
            <v>-3958923.4730218304</v>
          </cell>
          <cell r="N74">
            <v>-4352613.3043617476</v>
          </cell>
        </row>
        <row r="75">
          <cell r="A75" t="str">
            <v>Actual</v>
          </cell>
          <cell r="B75"/>
          <cell r="C75">
            <v>1</v>
          </cell>
          <cell r="D75">
            <v>2</v>
          </cell>
          <cell r="E75">
            <v>3</v>
          </cell>
          <cell r="F75" t="str">
            <v/>
          </cell>
          <cell r="G75" t="str">
            <v/>
          </cell>
          <cell r="H75" t="str">
            <v/>
          </cell>
          <cell r="I75" t="str">
            <v/>
          </cell>
          <cell r="J75" t="str">
            <v/>
          </cell>
          <cell r="K75" t="str">
            <v/>
          </cell>
          <cell r="L75" t="str">
            <v/>
          </cell>
          <cell r="M75" t="str">
            <v/>
          </cell>
          <cell r="N75" t="str">
            <v/>
          </cell>
        </row>
        <row r="76">
          <cell r="A76" t="str">
            <v>Forecast</v>
          </cell>
          <cell r="N7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UDGET EXPORT"/>
      <sheetName val="BR EXPORT"/>
      <sheetName val="SKI EXPORT"/>
      <sheetName val="GOLDEN RULES"/>
      <sheetName val="TERMS AND DISCLAIMER"/>
      <sheetName val="CHECKS"/>
      <sheetName val="INFO"/>
      <sheetName val="KPI"/>
      <sheetName val="START YEAR ACTUALS"/>
      <sheetName val="DATA EXTRACT"/>
      <sheetName val="12MTH COMP INCOME"/>
      <sheetName val="12MTH FINANCIAL POSITION"/>
      <sheetName val="12MTH CASH FLOWS"/>
      <sheetName val="12MTH DET ACC"/>
      <sheetName val="10YR COMP INCOME"/>
      <sheetName val="10YR FINANCIAL POSITION"/>
      <sheetName val="10YR CASH FLOWS"/>
      <sheetName val="10YR DET ACC"/>
      <sheetName val="ENROLMENTS"/>
      <sheetName val="BRD ENROLMENTS"/>
      <sheetName val="FEE INCOME"/>
      <sheetName val="OTHER STUDENT INCOME"/>
      <sheetName val="FFPOS INCOME"/>
      <sheetName val="CAPITAL FEES"/>
      <sheetName val="PRIVATE INCOME"/>
      <sheetName val="GRANT INCOME"/>
      <sheetName val="BRD FEE INCOME"/>
      <sheetName val="BRD OTHER INCOME"/>
      <sheetName val="FFPOS BRD INCOME"/>
      <sheetName val="BRD CAPITAL FEES"/>
      <sheetName val="BRD GRANTS"/>
      <sheetName val="STAFF INFO"/>
      <sheetName val="12MTH TEACHING SALARIES "/>
      <sheetName val="10YR TEACHING SALARIES"/>
      <sheetName val="12MTH SPECIALIST SUPP SALARIES"/>
      <sheetName val="12MTH TEACHER AIDES SALARIES"/>
      <sheetName val="12MTH ADMIN SALARIES"/>
      <sheetName val="12MTH MAINT SALARIES "/>
      <sheetName val="10 YR NON-TEACH SALARIES"/>
      <sheetName val="12MTH BRD SALARIES"/>
      <sheetName val="10YR BRD SALARIES"/>
      <sheetName val="TUITION COSTS"/>
      <sheetName val="ADMIN COSTS"/>
      <sheetName val="MAINT COSTS"/>
      <sheetName val="BRD COSTS"/>
      <sheetName val="TRADING ACT INCOME"/>
      <sheetName val="TRADING ACT EXPENSES"/>
      <sheetName val="12MTH TRAD ACT SALARIES"/>
      <sheetName val="10YR TRAD ACT SALARIES"/>
      <sheetName val="BRD TRADING ACT INCOME"/>
      <sheetName val="BRD TRADING ACT EXPENSES"/>
      <sheetName val="12MTH BRD TRAD ACT SALARIES"/>
      <sheetName val="10YR BRD TRAD ACT SALARIES"/>
      <sheetName val="CAPITAL INCOME"/>
      <sheetName val="CAPEX"/>
      <sheetName val="DEPRECIATION"/>
      <sheetName val="LOANS"/>
      <sheetName val="CHART OF ACCOUNTS"/>
      <sheetName val="Sheet1"/>
      <sheetName val="Sheet2"/>
      <sheetName val="Sheet3"/>
      <sheetName val="Sheet4"/>
      <sheetName val="Sheet5"/>
      <sheetName val="Sheet6"/>
      <sheetName val="Sheet7"/>
      <sheetName val="Sheet8"/>
      <sheetName val="Sheet9"/>
      <sheetName val="Sheet10"/>
    </sheetNames>
    <sheetDataSet>
      <sheetData sheetId="0"/>
      <sheetData sheetId="1"/>
      <sheetData sheetId="2"/>
      <sheetData sheetId="3"/>
      <sheetData sheetId="4"/>
      <sheetData sheetId="5"/>
      <sheetData sheetId="6"/>
      <sheetData sheetId="7">
        <row r="5">
          <cell r="B5">
            <v>2020</v>
          </cell>
        </row>
      </sheetData>
      <sheetData sheetId="8"/>
      <sheetData sheetId="9"/>
      <sheetData sheetId="10"/>
      <sheetData sheetId="11">
        <row r="4">
          <cell r="D4" t="str">
            <v>JAN 2020</v>
          </cell>
          <cell r="E4" t="str">
            <v>FEB 2020</v>
          </cell>
          <cell r="F4" t="str">
            <v>MAR 2020</v>
          </cell>
          <cell r="G4" t="str">
            <v>APR 2020</v>
          </cell>
          <cell r="H4" t="str">
            <v>MAY 2020</v>
          </cell>
          <cell r="I4" t="str">
            <v>JUN 2020</v>
          </cell>
          <cell r="J4" t="str">
            <v>JUL 2020</v>
          </cell>
          <cell r="K4" t="str">
            <v>AUG 2020</v>
          </cell>
          <cell r="L4" t="str">
            <v>SEP 2020</v>
          </cell>
          <cell r="M4" t="str">
            <v>OCT 2020</v>
          </cell>
          <cell r="N4" t="str">
            <v>NOV 2020</v>
          </cell>
          <cell r="O4" t="str">
            <v>DEC 2020</v>
          </cell>
        </row>
      </sheetData>
      <sheetData sheetId="12"/>
      <sheetData sheetId="13">
        <row r="57">
          <cell r="C57">
            <v>28420227.684564665</v>
          </cell>
          <cell r="D57">
            <v>27958667.114972331</v>
          </cell>
          <cell r="E57">
            <v>24569584.498538829</v>
          </cell>
          <cell r="F57">
            <v>22522266.195971496</v>
          </cell>
          <cell r="G57">
            <v>21974436.374847695</v>
          </cell>
          <cell r="H57">
            <v>19783345.070820361</v>
          </cell>
          <cell r="I57">
            <v>21690781.331819028</v>
          </cell>
          <cell r="J57">
            <v>21341765.032226697</v>
          </cell>
          <cell r="K57">
            <v>18636491.015793197</v>
          </cell>
          <cell r="L57">
            <v>23725413.951826863</v>
          </cell>
          <cell r="M57">
            <v>20352801.64925953</v>
          </cell>
          <cell r="N57">
            <v>14991549.103860792</v>
          </cell>
        </row>
      </sheetData>
      <sheetData sheetId="14">
        <row r="45">
          <cell r="B45">
            <v>-133310.00292</v>
          </cell>
          <cell r="C45">
            <v>1995776.0204400001</v>
          </cell>
          <cell r="D45">
            <v>1995251.0204400001</v>
          </cell>
          <cell r="E45">
            <v>1729299.0175200002</v>
          </cell>
          <cell r="F45">
            <v>1462927.0146000003</v>
          </cell>
          <cell r="G45">
            <v>1329636.0131400004</v>
          </cell>
          <cell r="H45">
            <v>1063978.0102200005</v>
          </cell>
          <cell r="I45">
            <v>930813.00876000046</v>
          </cell>
          <cell r="J45">
            <v>797522.0073000004</v>
          </cell>
          <cell r="K45">
            <v>531885.00438000041</v>
          </cell>
          <cell r="L45">
            <v>265723.00146000041</v>
          </cell>
          <cell r="M45">
            <v>132642.00000000041</v>
          </cell>
        </row>
        <row r="51">
          <cell r="B51">
            <v>0</v>
          </cell>
          <cell r="C51">
            <v>0</v>
          </cell>
          <cell r="D51">
            <v>0</v>
          </cell>
          <cell r="E51">
            <v>0</v>
          </cell>
          <cell r="F51">
            <v>0</v>
          </cell>
          <cell r="G51">
            <v>0</v>
          </cell>
          <cell r="H51">
            <v>0</v>
          </cell>
          <cell r="I51">
            <v>0</v>
          </cell>
          <cell r="J51">
            <v>0</v>
          </cell>
          <cell r="K51">
            <v>0</v>
          </cell>
          <cell r="L51">
            <v>0</v>
          </cell>
          <cell r="M51">
            <v>0</v>
          </cell>
        </row>
        <row r="58">
          <cell r="B58">
            <v>60156</v>
          </cell>
          <cell r="C58">
            <v>60156</v>
          </cell>
          <cell r="D58">
            <v>60156</v>
          </cell>
          <cell r="E58">
            <v>60156</v>
          </cell>
          <cell r="F58">
            <v>60156</v>
          </cell>
          <cell r="G58">
            <v>60156</v>
          </cell>
          <cell r="H58">
            <v>60156</v>
          </cell>
          <cell r="I58">
            <v>60156</v>
          </cell>
          <cell r="J58">
            <v>60156</v>
          </cell>
          <cell r="K58">
            <v>60156</v>
          </cell>
          <cell r="L58">
            <v>60156</v>
          </cell>
          <cell r="M58">
            <v>60156</v>
          </cell>
        </row>
        <row r="65">
          <cell r="B65">
            <v>32732.9</v>
          </cell>
          <cell r="C65">
            <v>32732.9</v>
          </cell>
          <cell r="D65">
            <v>32732.9</v>
          </cell>
          <cell r="E65">
            <v>32732.9</v>
          </cell>
          <cell r="F65">
            <v>32732.9</v>
          </cell>
          <cell r="G65">
            <v>32732.9</v>
          </cell>
          <cell r="H65">
            <v>32732.9</v>
          </cell>
          <cell r="I65">
            <v>32732.9</v>
          </cell>
          <cell r="J65">
            <v>32732.9</v>
          </cell>
          <cell r="K65">
            <v>32732.9</v>
          </cell>
          <cell r="L65">
            <v>32732.9</v>
          </cell>
          <cell r="M65">
            <v>32732.9</v>
          </cell>
        </row>
        <row r="173">
          <cell r="B173">
            <v>29288027</v>
          </cell>
          <cell r="C173">
            <v>29838254</v>
          </cell>
          <cell r="D173">
            <v>29890504</v>
          </cell>
          <cell r="E173">
            <v>29890504</v>
          </cell>
          <cell r="F173">
            <v>29890504</v>
          </cell>
          <cell r="G173">
            <v>29890504</v>
          </cell>
          <cell r="H173">
            <v>29890504</v>
          </cell>
          <cell r="I173">
            <v>29890504</v>
          </cell>
          <cell r="J173">
            <v>29890504</v>
          </cell>
          <cell r="K173">
            <v>29890504</v>
          </cell>
          <cell r="L173">
            <v>29890504</v>
          </cell>
          <cell r="M173">
            <v>29890504</v>
          </cell>
        </row>
        <row r="310">
          <cell r="B310">
            <v>66783</v>
          </cell>
          <cell r="C310">
            <v>66783</v>
          </cell>
          <cell r="D310">
            <v>66783</v>
          </cell>
          <cell r="E310">
            <v>66783</v>
          </cell>
          <cell r="F310">
            <v>66783</v>
          </cell>
          <cell r="G310">
            <v>66783</v>
          </cell>
          <cell r="H310">
            <v>66783</v>
          </cell>
          <cell r="I310">
            <v>66783</v>
          </cell>
          <cell r="J310">
            <v>66783</v>
          </cell>
          <cell r="K310">
            <v>66783</v>
          </cell>
          <cell r="L310">
            <v>66783</v>
          </cell>
          <cell r="M310">
            <v>66783</v>
          </cell>
        </row>
        <row r="453">
          <cell r="B453">
            <v>0</v>
          </cell>
          <cell r="C453">
            <v>0</v>
          </cell>
          <cell r="D453">
            <v>0</v>
          </cell>
          <cell r="E453">
            <v>0</v>
          </cell>
          <cell r="F453">
            <v>0</v>
          </cell>
          <cell r="G453">
            <v>0</v>
          </cell>
          <cell r="H453">
            <v>0</v>
          </cell>
          <cell r="I453">
            <v>0</v>
          </cell>
          <cell r="J453">
            <v>0</v>
          </cell>
          <cell r="K453">
            <v>0</v>
          </cell>
          <cell r="L453">
            <v>0</v>
          </cell>
          <cell r="M453">
            <v>0</v>
          </cell>
        </row>
        <row r="495">
          <cell r="B495">
            <v>0</v>
          </cell>
          <cell r="C495">
            <v>0</v>
          </cell>
          <cell r="D495">
            <v>0</v>
          </cell>
          <cell r="E495">
            <v>0</v>
          </cell>
          <cell r="F495">
            <v>0</v>
          </cell>
          <cell r="G495">
            <v>0</v>
          </cell>
          <cell r="H495">
            <v>0</v>
          </cell>
          <cell r="I495">
            <v>0</v>
          </cell>
          <cell r="J495">
            <v>0</v>
          </cell>
          <cell r="K495">
            <v>0</v>
          </cell>
          <cell r="L495">
            <v>0</v>
          </cell>
          <cell r="M495">
            <v>0</v>
          </cell>
        </row>
      </sheetData>
      <sheetData sheetId="15"/>
      <sheetData sheetId="16">
        <row r="68">
          <cell r="D68">
            <v>2042939</v>
          </cell>
        </row>
        <row r="71">
          <cell r="D71">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F37A-21BE-470C-9215-8D0FB5D356F8}">
  <dimension ref="A1:G7"/>
  <sheetViews>
    <sheetView workbookViewId="0">
      <selection activeCell="A4" sqref="A4"/>
    </sheetView>
  </sheetViews>
  <sheetFormatPr defaultRowHeight="15" x14ac:dyDescent="0.25"/>
  <cols>
    <col min="1" max="1" width="24.140625" bestFit="1" customWidth="1"/>
    <col min="6" max="6" width="10.140625" customWidth="1"/>
    <col min="11" max="11" width="9.140625" customWidth="1"/>
  </cols>
  <sheetData>
    <row r="1" spans="1:7" x14ac:dyDescent="0.25">
      <c r="A1" t="s">
        <v>228</v>
      </c>
    </row>
    <row r="2" spans="1:7" ht="45" x14ac:dyDescent="0.25">
      <c r="A2" t="s">
        <v>218</v>
      </c>
      <c r="C2" s="10" t="s">
        <v>221</v>
      </c>
      <c r="D2" s="10" t="s">
        <v>222</v>
      </c>
      <c r="E2" s="10" t="s">
        <v>225</v>
      </c>
      <c r="F2" s="10" t="s">
        <v>224</v>
      </c>
      <c r="G2" s="10" t="s">
        <v>226</v>
      </c>
    </row>
    <row r="3" spans="1:7" x14ac:dyDescent="0.25">
      <c r="A3" s="2" t="s">
        <v>219</v>
      </c>
      <c r="B3" s="2"/>
      <c r="C3" s="13">
        <v>50</v>
      </c>
      <c r="D3" s="13">
        <v>50</v>
      </c>
      <c r="E3" s="13">
        <f>SUM(C3)-D3</f>
        <v>0</v>
      </c>
      <c r="F3" s="13">
        <v>50</v>
      </c>
      <c r="G3" s="13">
        <f>SUM(C3)-F3</f>
        <v>0</v>
      </c>
    </row>
    <row r="4" spans="1:7" x14ac:dyDescent="0.25">
      <c r="A4" s="2" t="s">
        <v>216</v>
      </c>
      <c r="B4" s="2"/>
      <c r="C4" s="13">
        <v>474</v>
      </c>
      <c r="D4" s="13">
        <v>471</v>
      </c>
      <c r="E4" s="13">
        <f t="shared" ref="E4:E5" si="0">SUM(C4)-D4</f>
        <v>3</v>
      </c>
      <c r="F4" s="13">
        <v>473</v>
      </c>
      <c r="G4" s="13">
        <f t="shared" ref="G4:G5" si="1">SUM(C4)-F4</f>
        <v>1</v>
      </c>
    </row>
    <row r="5" spans="1:7" x14ac:dyDescent="0.25">
      <c r="A5" s="2" t="s">
        <v>217</v>
      </c>
      <c r="B5" s="2"/>
      <c r="C5" s="13">
        <v>0</v>
      </c>
      <c r="D5" s="13">
        <v>0</v>
      </c>
      <c r="E5" s="13">
        <f t="shared" si="0"/>
        <v>0</v>
      </c>
      <c r="F5" s="13">
        <v>0</v>
      </c>
      <c r="G5" s="13">
        <f t="shared" si="1"/>
        <v>0</v>
      </c>
    </row>
    <row r="6" spans="1:7" ht="15.75" thickBot="1" x14ac:dyDescent="0.3">
      <c r="A6" s="2" t="s">
        <v>220</v>
      </c>
      <c r="B6" s="2"/>
      <c r="C6" s="14">
        <f>SUM(C3:C5)</f>
        <v>524</v>
      </c>
      <c r="D6" s="14">
        <f t="shared" ref="D6:G6" si="2">SUM(D3:D5)</f>
        <v>521</v>
      </c>
      <c r="E6" s="14">
        <f t="shared" si="2"/>
        <v>3</v>
      </c>
      <c r="F6" s="14">
        <f t="shared" si="2"/>
        <v>523</v>
      </c>
      <c r="G6" s="14">
        <f t="shared" si="2"/>
        <v>1</v>
      </c>
    </row>
    <row r="7" spans="1:7" ht="15.75" thickTop="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402A-78C4-438C-B113-4691C0E994C0}">
  <sheetPr>
    <tabColor rgb="FF92D050"/>
  </sheetPr>
  <dimension ref="A1:P164"/>
  <sheetViews>
    <sheetView workbookViewId="0">
      <selection sqref="A1:XFD1"/>
    </sheetView>
  </sheetViews>
  <sheetFormatPr defaultColWidth="0" defaultRowHeight="0" customHeight="1" zeroHeight="1" x14ac:dyDescent="0.25"/>
  <cols>
    <col min="1" max="1" width="1.5703125" customWidth="1"/>
    <col min="2" max="2" width="97.28515625" style="62" customWidth="1"/>
    <col min="3" max="5" width="17.42578125" style="62" hidden="1"/>
    <col min="6" max="7" width="17.42578125" style="62" customWidth="1"/>
    <col min="8" max="8" width="19.85546875" style="62" customWidth="1"/>
    <col min="9" max="9" width="13.42578125" style="62" bestFit="1" customWidth="1"/>
    <col min="10" max="10" width="14.42578125" style="62" customWidth="1"/>
    <col min="11" max="11" width="34.140625" customWidth="1"/>
    <col min="12" max="16" width="0" hidden="1" customWidth="1"/>
    <col min="17" max="16384" width="9.140625" hidden="1"/>
  </cols>
  <sheetData>
    <row r="1" spans="2:10" ht="63" customHeight="1" thickBot="1" x14ac:dyDescent="0.3">
      <c r="B1" s="465" t="s">
        <v>444</v>
      </c>
      <c r="C1" s="465"/>
      <c r="D1" s="465"/>
      <c r="E1" s="465"/>
      <c r="F1" s="465"/>
      <c r="G1" s="465"/>
      <c r="H1" s="465"/>
      <c r="I1" s="465"/>
      <c r="J1" s="465"/>
    </row>
    <row r="2" spans="2:10" ht="28.5" x14ac:dyDescent="0.25">
      <c r="B2" s="466"/>
      <c r="C2" s="467"/>
      <c r="D2" s="467"/>
      <c r="E2" s="468"/>
      <c r="F2" s="469" t="s">
        <v>397</v>
      </c>
      <c r="G2" s="470"/>
      <c r="H2" s="470"/>
      <c r="I2" s="470"/>
      <c r="J2" s="471"/>
    </row>
    <row r="3" spans="2:10" ht="21.75" thickBot="1" x14ac:dyDescent="0.3">
      <c r="B3" s="79"/>
      <c r="C3"/>
      <c r="D3"/>
      <c r="E3" s="22"/>
      <c r="F3" s="80" t="s">
        <v>398</v>
      </c>
      <c r="G3" s="81" t="s">
        <v>222</v>
      </c>
      <c r="H3" s="81" t="s">
        <v>223</v>
      </c>
      <c r="I3" s="82" t="s">
        <v>399</v>
      </c>
      <c r="J3" s="83" t="s">
        <v>400</v>
      </c>
    </row>
    <row r="4" spans="2:10" ht="28.5" hidden="1" x14ac:dyDescent="0.25">
      <c r="B4" s="87" t="s">
        <v>402</v>
      </c>
      <c r="C4" s="469" t="s">
        <v>403</v>
      </c>
      <c r="D4" s="470"/>
      <c r="E4" s="470"/>
      <c r="F4" s="469" t="s">
        <v>397</v>
      </c>
      <c r="G4" s="470"/>
      <c r="H4" s="470"/>
      <c r="I4" s="470"/>
      <c r="J4" s="471"/>
    </row>
    <row r="5" spans="2:10" ht="24" customHeight="1" x14ac:dyDescent="0.25">
      <c r="B5" s="88" t="s">
        <v>353</v>
      </c>
      <c r="C5" s="89"/>
      <c r="D5" s="90"/>
      <c r="E5" s="91"/>
      <c r="F5" s="92"/>
      <c r="G5" s="91"/>
      <c r="H5" s="91"/>
      <c r="I5" s="91"/>
      <c r="J5" s="93"/>
    </row>
    <row r="6" spans="2:10" ht="24" customHeight="1" x14ac:dyDescent="0.25">
      <c r="B6" s="231" t="str">
        <f>[1]ACTUALS!A4</f>
        <v>Domestic Fee Income (net Concessions)</v>
      </c>
      <c r="C6" s="94">
        <f>'[1]ACTUAL &amp; FORECAST DATA'!N7</f>
        <v>1</v>
      </c>
      <c r="D6" s="95">
        <f>'[1]BUDGET DATA'!N7</f>
        <v>65196.573749999996</v>
      </c>
      <c r="E6" s="96">
        <f>C6-D6</f>
        <v>-65195.573749999996</v>
      </c>
      <c r="F6" s="97">
        <f>'[1]ACTUAL &amp; FORECAST DATA'!N64</f>
        <v>3</v>
      </c>
      <c r="G6" s="95">
        <f>'[1]BUDGET DATA'!N64</f>
        <v>195589.72125</v>
      </c>
      <c r="H6" s="95">
        <f t="shared" ref="H6:H15" si="0">F6-G6</f>
        <v>-195586.72125</v>
      </c>
      <c r="I6" s="98">
        <f>IF(G6=0,"",(H6/G6))</f>
        <v>-0.99998466177066547</v>
      </c>
      <c r="J6" s="99" t="s">
        <v>401</v>
      </c>
    </row>
    <row r="7" spans="2:10" ht="24" customHeight="1" x14ac:dyDescent="0.25">
      <c r="B7" s="231" t="str">
        <f>[1]ACTUALS!A5</f>
        <v>Other Fee Income</v>
      </c>
      <c r="C7" s="94">
        <f>'[1]ACTUAL &amp; FORECAST DATA'!N8</f>
        <v>0</v>
      </c>
      <c r="D7" s="95">
        <f>'[1]BUDGET DATA'!N8</f>
        <v>5307.9668333333329</v>
      </c>
      <c r="E7" s="96">
        <f t="shared" ref="E7:E15" si="1">C7-D7</f>
        <v>-5307.9668333333329</v>
      </c>
      <c r="F7" s="97">
        <f>'[1]ACTUAL &amp; FORECAST DATA'!N65</f>
        <v>0</v>
      </c>
      <c r="G7" s="95">
        <f>'[1]BUDGET DATA'!N65</f>
        <v>24173.900499999996</v>
      </c>
      <c r="H7" s="95">
        <f t="shared" si="0"/>
        <v>-24173.900499999996</v>
      </c>
      <c r="I7" s="98">
        <f t="shared" ref="I7:I14" si="2">IF(G7=0,"",(H7/G7))</f>
        <v>-1</v>
      </c>
      <c r="J7" s="99" t="s">
        <v>401</v>
      </c>
    </row>
    <row r="8" spans="2:10" ht="24" customHeight="1" x14ac:dyDescent="0.25">
      <c r="B8" s="231" t="str">
        <f>[1]ACTUALS!A6</f>
        <v>FFPOS Student Income (net Concessions)</v>
      </c>
      <c r="C8" s="94">
        <f>'[1]ACTUAL &amp; FORECAST DATA'!N9</f>
        <v>0</v>
      </c>
      <c r="D8" s="95">
        <f>'[1]BUDGET DATA'!N9</f>
        <v>0</v>
      </c>
      <c r="E8" s="96">
        <f t="shared" si="1"/>
        <v>0</v>
      </c>
      <c r="F8" s="97">
        <f>'[1]ACTUAL &amp; FORECAST DATA'!N66</f>
        <v>0</v>
      </c>
      <c r="G8" s="95">
        <f>'[1]BUDGET DATA'!N66</f>
        <v>0</v>
      </c>
      <c r="H8" s="95">
        <f t="shared" si="0"/>
        <v>0</v>
      </c>
      <c r="I8" s="98" t="str">
        <f t="shared" si="2"/>
        <v/>
      </c>
      <c r="J8" s="99">
        <v>1</v>
      </c>
    </row>
    <row r="9" spans="2:10" ht="24" customHeight="1" x14ac:dyDescent="0.25">
      <c r="B9" s="231" t="str">
        <f>[1]ACTUALS!A7</f>
        <v xml:space="preserve">Capital Fees and Levies - Tuition </v>
      </c>
      <c r="C9" s="94">
        <f>'[1]ACTUAL &amp; FORECAST DATA'!N10</f>
        <v>0</v>
      </c>
      <c r="D9" s="95">
        <f>'[1]BUDGET DATA'!N10</f>
        <v>0</v>
      </c>
      <c r="E9" s="96">
        <f t="shared" si="1"/>
        <v>0</v>
      </c>
      <c r="F9" s="97">
        <f>'[1]ACTUAL &amp; FORECAST DATA'!N67</f>
        <v>0</v>
      </c>
      <c r="G9" s="95">
        <f>'[1]BUDGET DATA'!N67</f>
        <v>0</v>
      </c>
      <c r="H9" s="95">
        <f t="shared" si="0"/>
        <v>0</v>
      </c>
      <c r="I9" s="98" t="str">
        <f t="shared" si="2"/>
        <v/>
      </c>
      <c r="J9" s="99">
        <v>1</v>
      </c>
    </row>
    <row r="10" spans="2:10" ht="24" customHeight="1" x14ac:dyDescent="0.25">
      <c r="B10" s="231" t="str">
        <f>[1]ACTUALS!A8</f>
        <v>Private Income</v>
      </c>
      <c r="C10" s="94">
        <f>'[1]ACTUAL &amp; FORECAST DATA'!N11</f>
        <v>0</v>
      </c>
      <c r="D10" s="95">
        <f>'[1]BUDGET DATA'!N11</f>
        <v>9922.1350000000002</v>
      </c>
      <c r="E10" s="96">
        <f t="shared" si="1"/>
        <v>-9922.1350000000002</v>
      </c>
      <c r="F10" s="97">
        <f>'[1]ACTUAL &amp; FORECAST DATA'!N68</f>
        <v>0</v>
      </c>
      <c r="G10" s="95">
        <f>'[1]BUDGET DATA'!N68</f>
        <v>29766.404999999999</v>
      </c>
      <c r="H10" s="95">
        <f t="shared" si="0"/>
        <v>-29766.404999999999</v>
      </c>
      <c r="I10" s="98">
        <f t="shared" si="2"/>
        <v>-1</v>
      </c>
      <c r="J10" s="99" t="s">
        <v>401</v>
      </c>
    </row>
    <row r="11" spans="2:10" ht="24" customHeight="1" x14ac:dyDescent="0.25">
      <c r="B11" s="231" t="str">
        <f>[1]ACTUALS!A9</f>
        <v>State Grants</v>
      </c>
      <c r="C11" s="94">
        <f>'[1]ACTUAL &amp; FORECAST DATA'!N12</f>
        <v>0</v>
      </c>
      <c r="D11" s="95">
        <f>'[1]BUDGET DATA'!N12</f>
        <v>134885.92570833335</v>
      </c>
      <c r="E11" s="96">
        <f t="shared" si="1"/>
        <v>-134885.92570833335</v>
      </c>
      <c r="F11" s="97">
        <f>'[1]ACTUAL &amp; FORECAST DATA'!N69</f>
        <v>0</v>
      </c>
      <c r="G11" s="95">
        <f>'[1]BUDGET DATA'!N69</f>
        <v>404657.77712500002</v>
      </c>
      <c r="H11" s="95">
        <f t="shared" si="0"/>
        <v>-404657.77712500002</v>
      </c>
      <c r="I11" s="98">
        <f t="shared" si="2"/>
        <v>-1</v>
      </c>
      <c r="J11" s="99" t="s">
        <v>401</v>
      </c>
    </row>
    <row r="12" spans="2:10" ht="24" customHeight="1" x14ac:dyDescent="0.25">
      <c r="B12" s="231" t="str">
        <f>[1]ACTUALS!A10</f>
        <v>Commonwealth Grants</v>
      </c>
      <c r="C12" s="94">
        <f>'[1]ACTUAL &amp; FORECAST DATA'!N13</f>
        <v>0</v>
      </c>
      <c r="D12" s="95">
        <f>'[1]BUDGET DATA'!N13</f>
        <v>0</v>
      </c>
      <c r="E12" s="100">
        <f t="shared" si="1"/>
        <v>0</v>
      </c>
      <c r="F12" s="97">
        <f>'[1]ACTUAL &amp; FORECAST DATA'!N70</f>
        <v>0</v>
      </c>
      <c r="G12" s="95">
        <f>'[1]BUDGET DATA'!N70</f>
        <v>0</v>
      </c>
      <c r="H12" s="95">
        <f t="shared" si="0"/>
        <v>0</v>
      </c>
      <c r="I12" s="98" t="str">
        <f t="shared" si="2"/>
        <v/>
      </c>
      <c r="J12" s="84">
        <v>1</v>
      </c>
    </row>
    <row r="13" spans="2:10" ht="24" hidden="1" customHeight="1" x14ac:dyDescent="0.25">
      <c r="B13" s="197" t="str">
        <f>[1]ACTUALS!A11</f>
        <v>Boarding Income</v>
      </c>
      <c r="C13" s="94">
        <f>'[1]ACTUAL &amp; FORECAST DATA'!N14</f>
        <v>0</v>
      </c>
      <c r="D13" s="95">
        <f>'[1]BUDGET DATA'!N14</f>
        <v>0</v>
      </c>
      <c r="E13" s="100">
        <f t="shared" si="1"/>
        <v>0</v>
      </c>
      <c r="F13" s="97">
        <f>'[1]ACTUAL &amp; FORECAST DATA'!N71</f>
        <v>0</v>
      </c>
      <c r="G13" s="95">
        <f>'[1]BUDGET DATA'!N71</f>
        <v>0</v>
      </c>
      <c r="H13" s="95">
        <f t="shared" si="0"/>
        <v>0</v>
      </c>
      <c r="I13" s="98" t="str">
        <f t="shared" si="2"/>
        <v/>
      </c>
      <c r="J13" s="84">
        <v>1</v>
      </c>
    </row>
    <row r="14" spans="2:10" ht="24" hidden="1" customHeight="1" thickBot="1" x14ac:dyDescent="0.3">
      <c r="B14" s="197" t="str">
        <f>[1]ACTUALS!A12</f>
        <v>Capital Fees and Levies - Boarding</v>
      </c>
      <c r="C14" s="94">
        <f>'[1]ACTUAL &amp; FORECAST DATA'!N15</f>
        <v>0</v>
      </c>
      <c r="D14" s="95">
        <f>'[1]BUDGET DATA'!N15</f>
        <v>0</v>
      </c>
      <c r="E14" s="100">
        <f t="shared" si="1"/>
        <v>0</v>
      </c>
      <c r="F14" s="94">
        <f>'[1]ACTUAL &amp; FORECAST DATA'!N72</f>
        <v>0</v>
      </c>
      <c r="G14" s="101">
        <f>'[1]BUDGET DATA'!N72</f>
        <v>0</v>
      </c>
      <c r="H14" s="101">
        <f t="shared" si="0"/>
        <v>0</v>
      </c>
      <c r="I14" s="102" t="str">
        <f t="shared" si="2"/>
        <v/>
      </c>
      <c r="J14" s="84">
        <v>1</v>
      </c>
    </row>
    <row r="15" spans="2:10" ht="26.25" customHeight="1" thickBot="1" x14ac:dyDescent="0.3">
      <c r="B15" s="103" t="s">
        <v>355</v>
      </c>
      <c r="C15" s="104">
        <f>SUM(C6:C14)</f>
        <v>1</v>
      </c>
      <c r="D15" s="105">
        <f>SUM(D6:D14)</f>
        <v>215312.60129166668</v>
      </c>
      <c r="E15" s="106">
        <f t="shared" si="1"/>
        <v>-215311.60129166668</v>
      </c>
      <c r="F15" s="104">
        <f>SUM(F6:F14)</f>
        <v>3</v>
      </c>
      <c r="G15" s="105">
        <f>SUM(G6:G14)</f>
        <v>654187.80387499998</v>
      </c>
      <c r="H15" s="105">
        <f t="shared" si="0"/>
        <v>-654184.80387499998</v>
      </c>
      <c r="I15" s="107">
        <f>H15/G15</f>
        <v>-0.99999541416091486</v>
      </c>
      <c r="J15" s="85" t="s">
        <v>401</v>
      </c>
    </row>
    <row r="16" spans="2:10" ht="24" customHeight="1" thickTop="1" x14ac:dyDescent="0.25">
      <c r="B16" s="88" t="s">
        <v>266</v>
      </c>
      <c r="C16" s="91"/>
      <c r="D16" s="90"/>
      <c r="E16" s="91"/>
      <c r="F16" s="108"/>
      <c r="G16" s="91"/>
      <c r="H16" s="91"/>
      <c r="I16" s="91"/>
      <c r="J16" s="93"/>
    </row>
    <row r="17" spans="2:10" ht="24" customHeight="1" x14ac:dyDescent="0.25">
      <c r="B17" s="232" t="str">
        <f>[1]ACTUALS!A16</f>
        <v>Teaching Salaries</v>
      </c>
      <c r="C17" s="97">
        <f>'[1]ACTUAL &amp; FORECAST DATA'!N19</f>
        <v>0</v>
      </c>
      <c r="D17" s="95">
        <f>'[1]BUDGET DATA'!N19</f>
        <v>351014.74615384615</v>
      </c>
      <c r="E17" s="109">
        <f>D17-C17</f>
        <v>351014.74615384615</v>
      </c>
      <c r="F17" s="97">
        <f>'[1]ACTUAL &amp; FORECAST DATA'!N76</f>
        <v>0</v>
      </c>
      <c r="G17" s="95">
        <f>'[1]BUDGET DATA'!N76</f>
        <v>819034.40769230772</v>
      </c>
      <c r="H17" s="95">
        <f t="shared" ref="H17:H26" si="3">G17-F17</f>
        <v>819034.40769230772</v>
      </c>
      <c r="I17" s="98">
        <f>IF(G17=0,"",(H17)/G17)</f>
        <v>1</v>
      </c>
      <c r="J17" s="99">
        <v>1</v>
      </c>
    </row>
    <row r="18" spans="2:10" ht="24" customHeight="1" x14ac:dyDescent="0.25">
      <c r="B18" s="232" t="str">
        <f>[1]ACTUALS!A17</f>
        <v>Non-Teaching Salaries</v>
      </c>
      <c r="C18" s="97">
        <f>'[1]ACTUAL &amp; FORECAST DATA'!N20</f>
        <v>0</v>
      </c>
      <c r="D18" s="95">
        <f>'[1]BUDGET DATA'!N20</f>
        <v>78376.153494017097</v>
      </c>
      <c r="E18" s="109">
        <f>D18-C18</f>
        <v>78376.153494017097</v>
      </c>
      <c r="F18" s="97">
        <f>'[1]ACTUAL &amp; FORECAST DATA'!N77</f>
        <v>0</v>
      </c>
      <c r="G18" s="95">
        <f>'[1]BUDGET DATA'!N77</f>
        <v>182877.6914860399</v>
      </c>
      <c r="H18" s="95">
        <f t="shared" si="3"/>
        <v>182877.6914860399</v>
      </c>
      <c r="I18" s="98">
        <f t="shared" ref="I18:I26" si="4">IF(G18=0,"",(H18)/G18)</f>
        <v>1</v>
      </c>
      <c r="J18" s="99">
        <v>1</v>
      </c>
    </row>
    <row r="19" spans="2:10" ht="24" customHeight="1" x14ac:dyDescent="0.25">
      <c r="B19" s="232" t="s">
        <v>404</v>
      </c>
      <c r="C19" s="97">
        <f>'[1]ACTUAL &amp; FORECAST DATA'!N21+'[1]ACTUAL &amp; FORECAST DATA'!N22+'[1]ACTUAL &amp; FORECAST DATA'!N23</f>
        <v>0</v>
      </c>
      <c r="D19" s="95">
        <f>'[1]BUDGET DATA'!N21+'[1]BUDGET DATA'!N22+'[1]BUDGET DATA'!N23</f>
        <v>62218.741358975378</v>
      </c>
      <c r="E19" s="109">
        <f t="shared" ref="E19:E27" si="5">D19-C19</f>
        <v>62218.741358975378</v>
      </c>
      <c r="F19" s="97">
        <f>'[1]ACTUAL &amp; FORECAST DATA'!N78+'[1]ACTUAL &amp; FORECAST DATA'!N79+'[1]ACTUAL &amp; FORECAST DATA'!N80</f>
        <v>0</v>
      </c>
      <c r="G19" s="95">
        <f>'[1]BUDGET DATA'!N78+'[1]BUDGET DATA'!N79+'[1]BUDGET DATA'!N80</f>
        <v>145177.06317094257</v>
      </c>
      <c r="H19" s="95">
        <f t="shared" si="3"/>
        <v>145177.06317094257</v>
      </c>
      <c r="I19" s="98">
        <f t="shared" si="4"/>
        <v>1</v>
      </c>
      <c r="J19" s="99">
        <v>1</v>
      </c>
    </row>
    <row r="20" spans="2:10" ht="24" customHeight="1" x14ac:dyDescent="0.25">
      <c r="B20" s="232" t="str">
        <f>[1]ACTUALS!A21</f>
        <v>Tuition Costs</v>
      </c>
      <c r="C20" s="97">
        <f>'[1]ACTUAL &amp; FORECAST DATA'!N24</f>
        <v>0</v>
      </c>
      <c r="D20" s="95">
        <f>'[1]BUDGET DATA'!N24</f>
        <v>12905.945491666665</v>
      </c>
      <c r="E20" s="109">
        <f t="shared" si="5"/>
        <v>12905.945491666665</v>
      </c>
      <c r="F20" s="97">
        <f>'[1]ACTUAL &amp; FORECAST DATA'!N81</f>
        <v>0</v>
      </c>
      <c r="G20" s="95">
        <f>'[1]BUDGET DATA'!N81</f>
        <v>38717.836474999996</v>
      </c>
      <c r="H20" s="95">
        <f t="shared" si="3"/>
        <v>38717.836474999996</v>
      </c>
      <c r="I20" s="98">
        <f t="shared" si="4"/>
        <v>1</v>
      </c>
      <c r="J20" s="99">
        <v>1</v>
      </c>
    </row>
    <row r="21" spans="2:10" ht="24" customHeight="1" x14ac:dyDescent="0.25">
      <c r="B21" s="232" t="str">
        <f>[1]ACTUALS!A22</f>
        <v>Administration Costs</v>
      </c>
      <c r="C21" s="97">
        <f>'[1]ACTUAL &amp; FORECAST DATA'!N25</f>
        <v>0</v>
      </c>
      <c r="D21" s="95">
        <f>'[1]BUDGET DATA'!N25</f>
        <v>171537.1476</v>
      </c>
      <c r="E21" s="109">
        <f t="shared" si="5"/>
        <v>171537.1476</v>
      </c>
      <c r="F21" s="97">
        <f>'[1]ACTUAL &amp; FORECAST DATA'!N82</f>
        <v>0</v>
      </c>
      <c r="G21" s="95">
        <f>'[1]BUDGET DATA'!N82</f>
        <v>514611.44279999996</v>
      </c>
      <c r="H21" s="95">
        <f t="shared" si="3"/>
        <v>514611.44279999996</v>
      </c>
      <c r="I21" s="98">
        <f t="shared" si="4"/>
        <v>1</v>
      </c>
      <c r="J21" s="99">
        <v>1</v>
      </c>
    </row>
    <row r="22" spans="2:10" ht="24" customHeight="1" x14ac:dyDescent="0.25">
      <c r="B22" s="232" t="str">
        <f>[1]ACTUALS!A23</f>
        <v>Maintenance Costs</v>
      </c>
      <c r="C22" s="97">
        <f>'[1]ACTUAL &amp; FORECAST DATA'!N26</f>
        <v>0</v>
      </c>
      <c r="D22" s="95">
        <f>'[1]BUDGET DATA'!N26</f>
        <v>31299.638066666663</v>
      </c>
      <c r="E22" s="109">
        <f t="shared" si="5"/>
        <v>31299.638066666663</v>
      </c>
      <c r="F22" s="97">
        <f>'[1]ACTUAL &amp; FORECAST DATA'!N83</f>
        <v>0</v>
      </c>
      <c r="G22" s="95">
        <f>'[1]BUDGET DATA'!N83</f>
        <v>93898.914199999985</v>
      </c>
      <c r="H22" s="95">
        <f t="shared" si="3"/>
        <v>93898.914199999985</v>
      </c>
      <c r="I22" s="98">
        <f t="shared" si="4"/>
        <v>1</v>
      </c>
      <c r="J22" s="99">
        <v>1</v>
      </c>
    </row>
    <row r="23" spans="2:10" ht="24" customHeight="1" x14ac:dyDescent="0.25">
      <c r="B23" s="232" t="str">
        <f>[1]ACTUALS!A24</f>
        <v xml:space="preserve">Interest </v>
      </c>
      <c r="C23" s="97">
        <f>'[1]ACTUAL &amp; FORECAST DATA'!N27</f>
        <v>0</v>
      </c>
      <c r="D23" s="95">
        <f>'[1]BUDGET DATA'!N27</f>
        <v>0</v>
      </c>
      <c r="E23" s="109">
        <f t="shared" si="5"/>
        <v>0</v>
      </c>
      <c r="F23" s="97">
        <f>'[1]ACTUAL &amp; FORECAST DATA'!N84</f>
        <v>0</v>
      </c>
      <c r="G23" s="95">
        <f>'[1]BUDGET DATA'!N84</f>
        <v>0</v>
      </c>
      <c r="H23" s="95">
        <f t="shared" si="3"/>
        <v>0</v>
      </c>
      <c r="I23" s="98" t="str">
        <f t="shared" si="4"/>
        <v/>
      </c>
      <c r="J23" s="99">
        <v>1</v>
      </c>
    </row>
    <row r="24" spans="2:10" ht="24" customHeight="1" x14ac:dyDescent="0.25">
      <c r="B24" s="232" t="str">
        <f>[1]ACTUALS!A25</f>
        <v xml:space="preserve">Depreciation </v>
      </c>
      <c r="C24" s="97">
        <f>'[1]ACTUAL &amp; FORECAST DATA'!N28</f>
        <v>0</v>
      </c>
      <c r="D24" s="95">
        <f>'[1]BUDGET DATA'!N28</f>
        <v>25849.891666666674</v>
      </c>
      <c r="E24" s="109">
        <f t="shared" si="5"/>
        <v>25849.891666666674</v>
      </c>
      <c r="F24" s="97">
        <f>'[1]ACTUAL &amp; FORECAST DATA'!N85</f>
        <v>0</v>
      </c>
      <c r="G24" s="95">
        <f>'[1]BUDGET DATA'!N85</f>
        <v>77549.675000000017</v>
      </c>
      <c r="H24" s="95">
        <f t="shared" si="3"/>
        <v>77549.675000000017</v>
      </c>
      <c r="I24" s="98">
        <f t="shared" si="4"/>
        <v>1</v>
      </c>
      <c r="J24" s="99">
        <v>1</v>
      </c>
    </row>
    <row r="25" spans="2:10" ht="24" customHeight="1" x14ac:dyDescent="0.25">
      <c r="B25" s="232" t="str">
        <f>[1]ACTUALS!A26</f>
        <v>Bad &amp; Doubtful Debts Exp</v>
      </c>
      <c r="C25" s="97">
        <f>'[1]ACTUAL &amp; FORECAST DATA'!N29</f>
        <v>0</v>
      </c>
      <c r="D25" s="95">
        <f>'[1]BUDGET DATA'!N29</f>
        <v>0</v>
      </c>
      <c r="E25" s="109">
        <f t="shared" si="5"/>
        <v>0</v>
      </c>
      <c r="F25" s="94">
        <f>'[1]ACTUAL &amp; FORECAST DATA'!N86</f>
        <v>0</v>
      </c>
      <c r="G25" s="101">
        <f>'[1]BUDGET DATA'!N86</f>
        <v>0</v>
      </c>
      <c r="H25" s="95">
        <f t="shared" si="3"/>
        <v>0</v>
      </c>
      <c r="I25" s="98" t="str">
        <f t="shared" si="4"/>
        <v/>
      </c>
      <c r="J25" s="99">
        <v>1</v>
      </c>
    </row>
    <row r="26" spans="2:10" ht="24" hidden="1" customHeight="1" x14ac:dyDescent="0.25">
      <c r="B26" s="197" t="str">
        <f>[1]ACTUALS!A27</f>
        <v>Boarding Costs</v>
      </c>
      <c r="C26" s="97">
        <f>'[1]ACTUAL &amp; FORECAST DATA'!N30</f>
        <v>0</v>
      </c>
      <c r="D26" s="95">
        <f>'[1]BUDGET DATA'!N30</f>
        <v>0</v>
      </c>
      <c r="E26" s="109">
        <f t="shared" si="5"/>
        <v>0</v>
      </c>
      <c r="F26" s="94">
        <f>'[1]ACTUAL &amp; FORECAST DATA'!N87</f>
        <v>0</v>
      </c>
      <c r="G26" s="101">
        <f>'[1]BUDGET DATA'!N87</f>
        <v>0</v>
      </c>
      <c r="H26" s="101">
        <f t="shared" si="3"/>
        <v>0</v>
      </c>
      <c r="I26" s="102" t="str">
        <f t="shared" si="4"/>
        <v/>
      </c>
      <c r="J26" s="99">
        <v>1</v>
      </c>
    </row>
    <row r="27" spans="2:10" ht="26.25" customHeight="1" thickBot="1" x14ac:dyDescent="0.3">
      <c r="B27" s="110" t="s">
        <v>366</v>
      </c>
      <c r="C27" s="104">
        <f>SUM(C17:C26)</f>
        <v>0</v>
      </c>
      <c r="D27" s="105">
        <f>SUM(D17:D26)</f>
        <v>733202.26383183862</v>
      </c>
      <c r="E27" s="111">
        <f t="shared" si="5"/>
        <v>733202.26383183862</v>
      </c>
      <c r="F27" s="104">
        <f>SUM(F17:F26)</f>
        <v>0</v>
      </c>
      <c r="G27" s="105">
        <f>SUM(G17:G26)</f>
        <v>1871867.0308242904</v>
      </c>
      <c r="H27" s="105">
        <f>G27-F27</f>
        <v>1871867.0308242904</v>
      </c>
      <c r="I27" s="107">
        <f>IF(G27=0,"",(H27)/G27)</f>
        <v>1</v>
      </c>
      <c r="J27" s="85">
        <v>1</v>
      </c>
    </row>
    <row r="28" spans="2:10" ht="10.5" customHeight="1" thickTop="1" x14ac:dyDescent="0.25">
      <c r="B28" s="88"/>
      <c r="C28" s="112"/>
      <c r="D28" s="113"/>
      <c r="E28" s="114"/>
      <c r="F28" s="112"/>
      <c r="G28" s="113"/>
      <c r="H28" s="113"/>
      <c r="I28" s="115"/>
      <c r="J28" s="86"/>
    </row>
    <row r="29" spans="2:10" ht="24" customHeight="1" x14ac:dyDescent="0.25">
      <c r="B29" s="233" t="s">
        <v>299</v>
      </c>
      <c r="C29" s="117">
        <f>'[1]ACTUAL &amp; FORECAST DATA'!N35</f>
        <v>0</v>
      </c>
      <c r="D29" s="118">
        <f>'[1]BUDGET DATA'!N35</f>
        <v>0</v>
      </c>
      <c r="E29" s="119">
        <f t="shared" ref="E29:E34" si="6">C29-D29</f>
        <v>0</v>
      </c>
      <c r="F29" s="117">
        <f>'[1]ACTUAL &amp; FORECAST DATA'!N92</f>
        <v>0</v>
      </c>
      <c r="G29" s="118">
        <f>'[1]BUDGET DATA'!N92</f>
        <v>0</v>
      </c>
      <c r="H29" s="120">
        <f>F29-G29</f>
        <v>0</v>
      </c>
      <c r="I29" s="121" t="str">
        <f>IF(G29=0,"",IF(G29&lt;0,-(H29/G29),(H29/G29)))</f>
        <v/>
      </c>
      <c r="J29" s="122">
        <v>1</v>
      </c>
    </row>
    <row r="30" spans="2:10" ht="24" hidden="1" customHeight="1" x14ac:dyDescent="0.25">
      <c r="B30" s="116" t="s">
        <v>304</v>
      </c>
      <c r="C30" s="117">
        <f>'[1]ACTUAL &amp; FORECAST DATA'!N39</f>
        <v>0</v>
      </c>
      <c r="D30" s="123">
        <f>'[1]BUDGET DATA'!N39</f>
        <v>0</v>
      </c>
      <c r="E30" s="119">
        <f t="shared" si="6"/>
        <v>0</v>
      </c>
      <c r="F30" s="117">
        <f>'[1]ACTUAL &amp; FORECAST DATA'!N96</f>
        <v>0</v>
      </c>
      <c r="G30" s="123">
        <f>'[1]BUDGET DATA'!N96</f>
        <v>0</v>
      </c>
      <c r="H30" s="120">
        <f>F30-G30</f>
        <v>0</v>
      </c>
      <c r="I30" s="124" t="str">
        <f>IF(G30=0,"",IF(G30&lt;0,-(H30/G30),(H30/G30)))</f>
        <v/>
      </c>
      <c r="J30" s="122">
        <v>1</v>
      </c>
    </row>
    <row r="31" spans="2:10" ht="12.75" customHeight="1" x14ac:dyDescent="0.25">
      <c r="B31" s="125"/>
      <c r="C31" s="126"/>
      <c r="D31" s="127"/>
      <c r="E31" s="128"/>
      <c r="F31" s="126"/>
      <c r="G31" s="127"/>
      <c r="H31" s="127"/>
      <c r="I31" s="129"/>
      <c r="J31" s="130"/>
    </row>
    <row r="32" spans="2:10" ht="26.25" customHeight="1" x14ac:dyDescent="0.25">
      <c r="B32" s="131" t="s">
        <v>405</v>
      </c>
      <c r="C32" s="132">
        <f>C15-C27+C29+C30</f>
        <v>1</v>
      </c>
      <c r="D32" s="133">
        <f>D15-D27+D29+D30</f>
        <v>-517889.66254017194</v>
      </c>
      <c r="E32" s="134">
        <f t="shared" si="6"/>
        <v>517890.66254017194</v>
      </c>
      <c r="F32" s="135">
        <f>F15-F27+F29+F30</f>
        <v>3</v>
      </c>
      <c r="G32" s="136">
        <f>G15-G27+G29+G30</f>
        <v>-1217679.2269492904</v>
      </c>
      <c r="H32" s="137">
        <f>F32-G32</f>
        <v>1217682.2269492904</v>
      </c>
      <c r="I32" s="138">
        <f>IF(G32&lt;0,(H32/(G32*-1)),H32/G32)</f>
        <v>1.0000024637030291</v>
      </c>
      <c r="J32" s="122">
        <v>1</v>
      </c>
    </row>
    <row r="33" spans="2:10" ht="12.75" customHeight="1" x14ac:dyDescent="0.25">
      <c r="B33" s="139"/>
      <c r="C33" s="140"/>
      <c r="D33" s="141"/>
      <c r="E33" s="142"/>
      <c r="F33" s="140"/>
      <c r="G33" s="141"/>
      <c r="H33" s="141"/>
      <c r="I33" s="143"/>
      <c r="J33" s="144"/>
    </row>
    <row r="34" spans="2:10" ht="24" customHeight="1" x14ac:dyDescent="0.25">
      <c r="B34" s="145" t="s">
        <v>311</v>
      </c>
      <c r="C34" s="117">
        <f>'[1]ACTUAL &amp; FORECAST DATA'!N46</f>
        <v>0</v>
      </c>
      <c r="D34" s="118">
        <f>'[1]BUDGET DATA'!N46</f>
        <v>0</v>
      </c>
      <c r="E34" s="146">
        <f t="shared" si="6"/>
        <v>0</v>
      </c>
      <c r="F34" s="117">
        <f>'[1]ACTUAL &amp; FORECAST DATA'!N103</f>
        <v>0</v>
      </c>
      <c r="G34" s="118">
        <f>'[1]BUDGET DATA'!N103</f>
        <v>0</v>
      </c>
      <c r="H34" s="120">
        <f>F34-G34</f>
        <v>0</v>
      </c>
      <c r="I34" s="124" t="str">
        <f>IF(G34=0,"",(H34/G34))</f>
        <v/>
      </c>
      <c r="J34" s="122">
        <v>1</v>
      </c>
    </row>
    <row r="35" spans="2:10" ht="12.75" customHeight="1" x14ac:dyDescent="0.25">
      <c r="B35" s="125"/>
      <c r="C35" s="126"/>
      <c r="D35" s="127"/>
      <c r="E35" s="128"/>
      <c r="F35" s="126"/>
      <c r="G35" s="127"/>
      <c r="H35" s="127"/>
      <c r="I35" s="129"/>
      <c r="J35" s="130"/>
    </row>
    <row r="36" spans="2:10" ht="26.25" customHeight="1" thickBot="1" x14ac:dyDescent="0.3">
      <c r="B36" s="147" t="s">
        <v>312</v>
      </c>
      <c r="C36" s="104">
        <f>C32+C34</f>
        <v>1</v>
      </c>
      <c r="D36" s="148">
        <f>D32+D34</f>
        <v>-517889.66254017194</v>
      </c>
      <c r="E36" s="111">
        <f>C36-D36</f>
        <v>517890.66254017194</v>
      </c>
      <c r="F36" s="104">
        <f>F32+F34</f>
        <v>3</v>
      </c>
      <c r="G36" s="105">
        <f>G32+G34</f>
        <v>-1217679.2269492904</v>
      </c>
      <c r="H36" s="105">
        <f>F36-G36</f>
        <v>1217682.2269492904</v>
      </c>
      <c r="I36" s="107">
        <f>IF(G36&lt;0,(H36/(G36*-1)),H36/G36)</f>
        <v>1.0000024637030291</v>
      </c>
      <c r="J36" s="85">
        <v>1</v>
      </c>
    </row>
    <row r="37" spans="2:10" ht="36.75" customHeight="1" thickTop="1" thickBot="1" x14ac:dyDescent="0.3">
      <c r="B37" s="472" t="s">
        <v>406</v>
      </c>
      <c r="C37" s="473"/>
      <c r="D37" s="473"/>
      <c r="E37" s="474"/>
      <c r="F37" s="149">
        <f>F32+F23+F24-'[1]ACTUAL &amp; FORECAST DATA'!N123</f>
        <v>3</v>
      </c>
      <c r="G37" s="150">
        <f>G32+G23+G24-'[1]BUDGET DATA'!N123</f>
        <v>-1140129.5519492903</v>
      </c>
      <c r="H37" s="151">
        <f>F37-G37</f>
        <v>1140132.5519492903</v>
      </c>
      <c r="I37" s="152">
        <f>IF(G37&lt;0,(H37/(G37*-1)),H37/G37)</f>
        <v>1.0000026312799233</v>
      </c>
      <c r="J37" s="153">
        <v>1</v>
      </c>
    </row>
    <row r="38" spans="2:10" ht="6" customHeight="1" x14ac:dyDescent="0.25">
      <c r="B38" s="154"/>
      <c r="C38" s="155"/>
      <c r="D38" s="155"/>
      <c r="E38" s="155"/>
      <c r="F38" s="155"/>
      <c r="G38" s="155"/>
      <c r="H38" s="155"/>
      <c r="I38" s="155"/>
      <c r="J38" s="156"/>
    </row>
    <row r="39" spans="2:10" ht="17.100000000000001" customHeight="1" x14ac:dyDescent="0.25">
      <c r="B39" s="155"/>
      <c r="C39" s="155"/>
      <c r="D39" s="155"/>
      <c r="E39" s="155"/>
      <c r="F39" s="155"/>
      <c r="G39" s="155"/>
      <c r="H39" s="155"/>
      <c r="I39" s="155"/>
      <c r="J39" s="156"/>
    </row>
    <row r="40" spans="2:10" ht="17.100000000000001" customHeight="1" x14ac:dyDescent="0.25">
      <c r="B40" s="154"/>
      <c r="C40" s="155"/>
      <c r="D40" s="155"/>
      <c r="E40" s="155"/>
      <c r="F40" s="155"/>
      <c r="G40" s="155"/>
      <c r="H40" s="155"/>
      <c r="I40" s="155"/>
      <c r="J40" s="156"/>
    </row>
    <row r="41" spans="2:10" ht="17.100000000000001" customHeight="1" x14ac:dyDescent="0.25">
      <c r="B41" s="154"/>
      <c r="C41" s="155"/>
      <c r="D41" s="155"/>
      <c r="E41" s="155"/>
      <c r="F41" s="155"/>
      <c r="G41" s="155"/>
      <c r="H41" s="155"/>
      <c r="I41" s="155"/>
      <c r="J41" s="156"/>
    </row>
    <row r="42" spans="2:10" ht="17.100000000000001" customHeight="1" x14ac:dyDescent="0.25">
      <c r="B42" s="154"/>
      <c r="C42" s="155"/>
      <c r="D42" s="155"/>
      <c r="E42" s="155"/>
      <c r="F42" s="155"/>
      <c r="G42" s="155"/>
      <c r="H42" s="155"/>
      <c r="I42" s="155"/>
      <c r="J42" s="156"/>
    </row>
    <row r="43" spans="2:10" ht="17.100000000000001" customHeight="1" x14ac:dyDescent="0.25">
      <c r="B43" s="154"/>
      <c r="C43" s="155"/>
      <c r="D43" s="155"/>
      <c r="E43" s="155"/>
      <c r="F43" s="155"/>
      <c r="G43" s="155"/>
      <c r="H43" s="155"/>
      <c r="I43" s="155"/>
      <c r="J43" s="156"/>
    </row>
    <row r="44" spans="2:10" ht="17.100000000000001" customHeight="1" x14ac:dyDescent="0.25">
      <c r="B44" s="154"/>
      <c r="C44" s="155"/>
      <c r="D44" s="155"/>
      <c r="E44" s="155"/>
      <c r="F44" s="155"/>
      <c r="G44" s="155"/>
      <c r="H44" s="155"/>
      <c r="I44" s="155"/>
      <c r="J44" s="156"/>
    </row>
    <row r="45" spans="2:10" ht="17.100000000000001" customHeight="1" x14ac:dyDescent="0.25">
      <c r="B45" s="154"/>
      <c r="C45" s="155"/>
      <c r="D45" s="155"/>
      <c r="E45" s="155"/>
      <c r="F45" s="155"/>
      <c r="G45" s="155"/>
      <c r="H45" s="155"/>
      <c r="I45" s="155"/>
      <c r="J45" s="156"/>
    </row>
    <row r="46" spans="2:10" ht="17.100000000000001" customHeight="1" x14ac:dyDescent="0.25">
      <c r="B46" s="154"/>
      <c r="C46" s="155"/>
      <c r="D46" s="155"/>
      <c r="E46" s="155"/>
      <c r="F46" s="155"/>
      <c r="G46" s="155"/>
      <c r="H46" s="155"/>
      <c r="I46" s="155"/>
      <c r="J46" s="156"/>
    </row>
    <row r="47" spans="2:10" ht="17.100000000000001" customHeight="1" x14ac:dyDescent="0.25">
      <c r="B47" s="154"/>
      <c r="C47" s="155"/>
      <c r="D47" s="155"/>
      <c r="E47" s="155"/>
      <c r="F47" s="155"/>
      <c r="G47" s="155"/>
      <c r="H47" s="155"/>
      <c r="I47" s="155"/>
      <c r="J47" s="156"/>
    </row>
    <row r="48" spans="2:10" ht="17.100000000000001" customHeight="1" x14ac:dyDescent="0.25">
      <c r="B48" s="154"/>
      <c r="C48" s="155"/>
      <c r="D48" s="155"/>
      <c r="E48" s="155"/>
      <c r="F48" s="155"/>
      <c r="G48" s="155"/>
      <c r="H48" s="155"/>
      <c r="I48" s="155"/>
      <c r="J48" s="156"/>
    </row>
    <row r="49" spans="2:10" ht="17.100000000000001" customHeight="1" x14ac:dyDescent="0.25">
      <c r="B49" s="154"/>
      <c r="C49" s="155"/>
      <c r="D49" s="155"/>
      <c r="E49" s="155"/>
      <c r="F49" s="155"/>
      <c r="G49" s="155"/>
      <c r="H49" s="155"/>
      <c r="I49" s="155"/>
      <c r="J49" s="156"/>
    </row>
    <row r="50" spans="2:10" ht="17.100000000000001" customHeight="1" x14ac:dyDescent="0.25">
      <c r="B50" s="154"/>
      <c r="C50" s="155"/>
      <c r="D50" s="155"/>
      <c r="E50" s="155"/>
      <c r="F50" s="155"/>
      <c r="G50" s="155"/>
      <c r="H50" s="155"/>
      <c r="I50" s="155"/>
      <c r="J50" s="156"/>
    </row>
    <row r="51" spans="2:10" ht="17.100000000000001" customHeight="1" x14ac:dyDescent="0.25">
      <c r="B51" s="154"/>
      <c r="C51" s="155"/>
      <c r="D51" s="155"/>
      <c r="E51" s="155"/>
      <c r="F51" s="155"/>
      <c r="G51" s="155"/>
      <c r="H51" s="155"/>
      <c r="I51" s="155"/>
      <c r="J51" s="156"/>
    </row>
    <row r="52" spans="2:10" ht="17.100000000000001" customHeight="1" x14ac:dyDescent="0.25">
      <c r="B52" s="154"/>
      <c r="C52" s="155"/>
      <c r="D52" s="155"/>
      <c r="E52" s="155"/>
      <c r="F52" s="155"/>
      <c r="G52" s="155"/>
      <c r="H52" s="155"/>
      <c r="I52" s="155"/>
      <c r="J52" s="156"/>
    </row>
    <row r="53" spans="2:10" ht="17.100000000000001" customHeight="1" x14ac:dyDescent="0.25">
      <c r="B53" s="154"/>
      <c r="C53" s="155"/>
      <c r="D53" s="155"/>
      <c r="E53" s="155"/>
      <c r="F53" s="155"/>
      <c r="G53" s="155"/>
      <c r="H53" s="155"/>
      <c r="I53" s="155"/>
      <c r="J53" s="156"/>
    </row>
    <row r="54" spans="2:10" ht="17.100000000000001" customHeight="1" x14ac:dyDescent="0.25">
      <c r="B54" s="154"/>
      <c r="C54" s="155"/>
      <c r="D54" s="155"/>
      <c r="E54" s="155"/>
      <c r="F54" s="155"/>
      <c r="G54" s="155"/>
      <c r="H54" s="155"/>
      <c r="I54" s="155"/>
      <c r="J54" s="156"/>
    </row>
    <row r="55" spans="2:10" ht="17.100000000000001" customHeight="1" x14ac:dyDescent="0.25">
      <c r="B55" s="154"/>
      <c r="C55" s="155"/>
      <c r="D55" s="155"/>
      <c r="E55" s="155"/>
      <c r="F55" s="155"/>
      <c r="G55" s="155"/>
      <c r="H55" s="155"/>
      <c r="I55" s="155"/>
      <c r="J55" s="156"/>
    </row>
    <row r="56" spans="2:10" ht="17.100000000000001" customHeight="1" x14ac:dyDescent="0.25">
      <c r="B56" s="154"/>
      <c r="C56" s="155"/>
      <c r="D56" s="155"/>
      <c r="E56" s="155"/>
      <c r="F56" s="155"/>
      <c r="G56" s="155"/>
      <c r="H56" s="155"/>
      <c r="I56" s="155"/>
      <c r="J56" s="156"/>
    </row>
    <row r="57" spans="2:10" ht="17.100000000000001" customHeight="1" x14ac:dyDescent="0.25">
      <c r="B57" s="154"/>
      <c r="C57" s="155"/>
      <c r="D57" s="155"/>
      <c r="E57" s="155"/>
      <c r="F57" s="155"/>
      <c r="G57" s="155"/>
      <c r="H57" s="155"/>
      <c r="I57" s="155"/>
      <c r="J57" s="156"/>
    </row>
    <row r="58" spans="2:10" ht="17.100000000000001" customHeight="1" x14ac:dyDescent="0.25">
      <c r="B58" s="154"/>
      <c r="C58" s="155"/>
      <c r="D58" s="155"/>
      <c r="E58" s="155"/>
      <c r="F58" s="155"/>
      <c r="G58" s="155"/>
      <c r="H58" s="155"/>
      <c r="I58" s="155"/>
      <c r="J58" s="156"/>
    </row>
    <row r="59" spans="2:10" ht="17.100000000000001" customHeight="1" x14ac:dyDescent="0.25">
      <c r="B59" s="154"/>
      <c r="C59" s="155"/>
      <c r="D59" s="155"/>
      <c r="E59" s="155"/>
      <c r="F59" s="155"/>
      <c r="G59" s="155"/>
      <c r="H59" s="155"/>
      <c r="I59" s="155"/>
      <c r="J59" s="156"/>
    </row>
    <row r="60" spans="2:10" ht="17.100000000000001" customHeight="1" x14ac:dyDescent="0.25">
      <c r="B60" s="154"/>
      <c r="C60" s="155"/>
      <c r="D60" s="155"/>
      <c r="E60" s="155"/>
      <c r="F60" s="155"/>
      <c r="G60" s="155"/>
      <c r="H60" s="155"/>
      <c r="I60" s="155"/>
      <c r="J60" s="156"/>
    </row>
    <row r="61" spans="2:10" ht="17.100000000000001" customHeight="1" x14ac:dyDescent="0.25">
      <c r="B61" s="154"/>
      <c r="C61" s="155"/>
      <c r="D61" s="155"/>
      <c r="E61" s="155"/>
      <c r="F61" s="155"/>
      <c r="G61" s="155"/>
      <c r="H61" s="155"/>
      <c r="I61" s="155"/>
      <c r="J61" s="156"/>
    </row>
    <row r="62" spans="2:10" ht="17.100000000000001" customHeight="1" x14ac:dyDescent="0.25">
      <c r="B62" s="154"/>
      <c r="C62" s="155"/>
      <c r="D62" s="155"/>
      <c r="E62" s="155"/>
      <c r="F62" s="155"/>
      <c r="G62" s="155"/>
      <c r="H62" s="155"/>
      <c r="I62" s="155"/>
      <c r="J62" s="156"/>
    </row>
    <row r="63" spans="2:10" ht="17.100000000000001" customHeight="1" x14ac:dyDescent="0.25">
      <c r="B63" s="154"/>
      <c r="C63" s="155"/>
      <c r="D63" s="155"/>
      <c r="E63" s="155"/>
      <c r="F63" s="155"/>
      <c r="G63" s="155"/>
      <c r="H63" s="155"/>
      <c r="I63" s="155"/>
      <c r="J63" s="156"/>
    </row>
    <row r="64" spans="2:10" ht="17.100000000000001" customHeight="1" x14ac:dyDescent="0.25">
      <c r="B64" s="154"/>
      <c r="C64" s="155"/>
      <c r="D64" s="155"/>
      <c r="E64" s="155"/>
      <c r="F64" s="155"/>
      <c r="G64" s="155"/>
      <c r="H64" s="155"/>
      <c r="I64" s="155"/>
      <c r="J64" s="156"/>
    </row>
    <row r="65" spans="2:10" ht="17.100000000000001" customHeight="1" x14ac:dyDescent="0.25">
      <c r="B65" s="154"/>
      <c r="C65" s="155"/>
      <c r="D65" s="155"/>
      <c r="E65" s="155"/>
      <c r="F65" s="155"/>
      <c r="G65" s="155"/>
      <c r="H65" s="155"/>
      <c r="I65" s="155"/>
      <c r="J65" s="156"/>
    </row>
    <row r="66" spans="2:10" ht="17.100000000000001" customHeight="1" x14ac:dyDescent="0.25">
      <c r="B66" s="154"/>
      <c r="C66" s="155"/>
      <c r="D66" s="155"/>
      <c r="E66" s="155"/>
      <c r="F66" s="155"/>
      <c r="G66" s="155"/>
      <c r="H66" s="155"/>
      <c r="I66" s="155"/>
      <c r="J66" s="156"/>
    </row>
    <row r="67" spans="2:10" ht="17.100000000000001" customHeight="1" x14ac:dyDescent="0.25">
      <c r="B67" s="154"/>
      <c r="C67" s="155"/>
      <c r="D67" s="155"/>
      <c r="E67" s="155"/>
      <c r="F67" s="155"/>
      <c r="G67" s="155"/>
      <c r="H67" s="155"/>
      <c r="I67" s="155"/>
      <c r="J67" s="156"/>
    </row>
    <row r="68" spans="2:10" ht="17.100000000000001" customHeight="1" x14ac:dyDescent="0.25">
      <c r="B68" s="154"/>
      <c r="C68" s="155"/>
      <c r="D68" s="155"/>
      <c r="E68" s="155"/>
      <c r="F68" s="155"/>
      <c r="G68" s="155"/>
      <c r="H68" s="155"/>
      <c r="I68" s="155"/>
      <c r="J68" s="156"/>
    </row>
    <row r="69" spans="2:10" ht="17.100000000000001" customHeight="1" x14ac:dyDescent="0.25">
      <c r="B69" s="154"/>
      <c r="C69" s="155"/>
      <c r="D69" s="155"/>
      <c r="E69" s="155"/>
      <c r="F69" s="155"/>
      <c r="G69" s="155"/>
      <c r="H69" s="155"/>
      <c r="I69" s="155"/>
      <c r="J69" s="156"/>
    </row>
    <row r="70" spans="2:10" ht="17.100000000000001" customHeight="1" x14ac:dyDescent="0.25">
      <c r="B70" s="154"/>
      <c r="C70" s="155"/>
      <c r="D70" s="155"/>
      <c r="E70" s="155"/>
      <c r="F70" s="155"/>
      <c r="G70" s="155"/>
      <c r="H70" s="155"/>
      <c r="I70" s="155"/>
      <c r="J70" s="156"/>
    </row>
    <row r="71" spans="2:10" ht="17.100000000000001" customHeight="1" x14ac:dyDescent="0.25">
      <c r="B71" s="154"/>
      <c r="C71" s="155"/>
      <c r="D71" s="155"/>
      <c r="E71" s="155"/>
      <c r="F71" s="155"/>
      <c r="G71" s="155"/>
      <c r="H71" s="155"/>
      <c r="I71" s="155"/>
      <c r="J71" s="156"/>
    </row>
    <row r="72" spans="2:10" ht="17.100000000000001" customHeight="1" x14ac:dyDescent="0.25">
      <c r="B72" s="154"/>
      <c r="C72" s="155"/>
      <c r="D72" s="155"/>
      <c r="E72" s="155"/>
      <c r="F72" s="155"/>
      <c r="G72" s="155"/>
      <c r="H72" s="155"/>
      <c r="I72" s="155"/>
      <c r="J72" s="156"/>
    </row>
    <row r="73" spans="2:10" ht="17.100000000000001" customHeight="1" x14ac:dyDescent="0.25">
      <c r="B73" s="154"/>
      <c r="C73" s="155"/>
      <c r="D73" s="155"/>
      <c r="E73" s="155"/>
      <c r="F73" s="155"/>
      <c r="G73" s="155"/>
      <c r="H73" s="155"/>
      <c r="I73" s="155"/>
      <c r="J73" s="156"/>
    </row>
    <row r="74" spans="2:10" ht="17.100000000000001" customHeight="1" x14ac:dyDescent="0.25">
      <c r="B74" s="154"/>
      <c r="C74" s="155"/>
      <c r="D74" s="155"/>
      <c r="E74" s="155"/>
      <c r="F74" s="155"/>
      <c r="G74" s="155"/>
      <c r="H74" s="155"/>
      <c r="I74" s="155"/>
      <c r="J74" s="156"/>
    </row>
    <row r="75" spans="2:10" ht="17.100000000000001" customHeight="1" x14ac:dyDescent="0.25">
      <c r="B75" s="234"/>
      <c r="C75" s="235"/>
      <c r="D75" s="235"/>
      <c r="E75" s="235"/>
      <c r="F75" s="235"/>
      <c r="G75" s="235"/>
      <c r="H75" s="235"/>
      <c r="I75" s="235"/>
      <c r="J75" s="236"/>
    </row>
    <row r="76" spans="2:10" ht="17.100000000000001" customHeight="1" x14ac:dyDescent="0.25">
      <c r="B76" s="234"/>
      <c r="C76" s="235"/>
      <c r="D76" s="235"/>
      <c r="E76" s="235"/>
      <c r="F76" s="235"/>
      <c r="G76" s="235"/>
      <c r="H76" s="235"/>
      <c r="I76" s="235"/>
      <c r="J76" s="236"/>
    </row>
    <row r="77" spans="2:10" ht="24" customHeight="1" x14ac:dyDescent="0.25">
      <c r="B77" s="475"/>
      <c r="C77" s="475"/>
      <c r="D77" s="475"/>
      <c r="E77" s="475"/>
      <c r="F77" s="476"/>
      <c r="G77" s="476"/>
      <c r="H77" s="476"/>
      <c r="I77" s="476"/>
      <c r="J77" s="476"/>
    </row>
    <row r="78" spans="2:10" ht="24" customHeight="1" x14ac:dyDescent="0.25">
      <c r="B78" s="475"/>
      <c r="C78" s="475"/>
      <c r="D78" s="475"/>
      <c r="E78" s="475"/>
      <c r="F78" s="218"/>
      <c r="G78" s="218"/>
      <c r="H78" s="218"/>
      <c r="I78" s="218"/>
      <c r="J78" s="218"/>
    </row>
    <row r="79" spans="2:10" ht="24" customHeight="1" x14ac:dyDescent="0.25">
      <c r="B79" s="477"/>
      <c r="C79" s="477"/>
      <c r="D79" s="477"/>
      <c r="E79" s="477"/>
      <c r="F79" s="215"/>
      <c r="G79" s="215"/>
      <c r="H79" s="215"/>
      <c r="I79" s="216"/>
      <c r="J79" s="219"/>
    </row>
    <row r="80" spans="2:10" ht="24" customHeight="1" x14ac:dyDescent="0.25">
      <c r="B80" s="477"/>
      <c r="C80" s="477"/>
      <c r="D80" s="477"/>
      <c r="E80" s="477"/>
      <c r="F80" s="215"/>
      <c r="G80" s="215"/>
      <c r="H80" s="215"/>
      <c r="I80" s="216"/>
      <c r="J80" s="219"/>
    </row>
    <row r="81" spans="2:10" ht="24" customHeight="1" x14ac:dyDescent="0.25">
      <c r="B81" s="477"/>
      <c r="C81" s="477"/>
      <c r="D81" s="477"/>
      <c r="E81" s="477"/>
      <c r="F81" s="215"/>
      <c r="G81" s="215"/>
      <c r="H81" s="215"/>
      <c r="I81" s="216"/>
      <c r="J81" s="219"/>
    </row>
    <row r="82" spans="2:10" ht="24" customHeight="1" x14ac:dyDescent="0.25">
      <c r="B82" s="220"/>
      <c r="C82" s="220"/>
      <c r="D82" s="220"/>
      <c r="E82" s="220"/>
      <c r="F82" s="215"/>
      <c r="G82" s="215"/>
      <c r="H82" s="215"/>
      <c r="I82" s="216"/>
      <c r="J82" s="219"/>
    </row>
    <row r="83" spans="2:10" ht="24" customHeight="1" x14ac:dyDescent="0.25">
      <c r="B83" s="477"/>
      <c r="C83" s="477"/>
      <c r="D83" s="477"/>
      <c r="E83" s="477"/>
      <c r="F83" s="215"/>
      <c r="G83" s="215"/>
      <c r="H83" s="215"/>
      <c r="I83" s="216"/>
      <c r="J83" s="219"/>
    </row>
    <row r="84" spans="2:10" ht="24" customHeight="1" x14ac:dyDescent="0.25">
      <c r="B84" s="477"/>
      <c r="C84" s="477"/>
      <c r="D84" s="477"/>
      <c r="E84" s="477"/>
      <c r="F84" s="215"/>
      <c r="G84" s="215"/>
      <c r="H84" s="215"/>
      <c r="I84" s="216"/>
      <c r="J84" s="219"/>
    </row>
    <row r="85" spans="2:10" ht="6" customHeight="1" x14ac:dyDescent="0.25">
      <c r="B85" s="224"/>
      <c r="C85" s="224"/>
      <c r="D85" s="224"/>
      <c r="E85" s="224"/>
      <c r="F85" s="225"/>
      <c r="G85" s="225"/>
      <c r="H85" s="223"/>
      <c r="I85" s="223"/>
      <c r="J85" s="222"/>
    </row>
    <row r="86" spans="2:10" ht="24" customHeight="1" x14ac:dyDescent="0.25">
      <c r="B86" s="475"/>
      <c r="C86" s="475"/>
      <c r="D86" s="475"/>
      <c r="E86" s="475"/>
      <c r="F86" s="476"/>
      <c r="G86" s="476"/>
      <c r="H86" s="476"/>
      <c r="I86" s="476"/>
      <c r="J86" s="476"/>
    </row>
    <row r="87" spans="2:10" ht="24" customHeight="1" x14ac:dyDescent="0.25">
      <c r="B87" s="475"/>
      <c r="C87" s="475"/>
      <c r="D87" s="475"/>
      <c r="E87" s="475"/>
      <c r="F87" s="218"/>
      <c r="G87" s="218"/>
      <c r="H87" s="218"/>
      <c r="I87" s="218"/>
      <c r="J87" s="218"/>
    </row>
    <row r="88" spans="2:10" ht="24" customHeight="1" x14ac:dyDescent="0.25">
      <c r="B88" s="477"/>
      <c r="C88" s="477"/>
      <c r="D88" s="477"/>
      <c r="E88" s="477"/>
      <c r="F88" s="226"/>
      <c r="G88" s="226"/>
      <c r="H88" s="216"/>
      <c r="I88" s="216"/>
      <c r="J88" s="219"/>
    </row>
    <row r="89" spans="2:10" ht="24" customHeight="1" x14ac:dyDescent="0.35">
      <c r="B89" s="477"/>
      <c r="C89" s="477"/>
      <c r="D89" s="477"/>
      <c r="E89" s="477"/>
      <c r="F89" s="217"/>
      <c r="G89" s="217"/>
      <c r="H89" s="217"/>
      <c r="I89" s="227"/>
      <c r="J89" s="228"/>
    </row>
    <row r="90" spans="2:10" ht="24" customHeight="1" x14ac:dyDescent="0.35">
      <c r="B90" s="477"/>
      <c r="C90" s="477"/>
      <c r="D90" s="477"/>
      <c r="E90" s="477"/>
      <c r="F90" s="217"/>
      <c r="G90" s="217"/>
      <c r="H90" s="217"/>
      <c r="I90" s="227"/>
      <c r="J90" s="228"/>
    </row>
    <row r="91" spans="2:10" ht="24" customHeight="1" x14ac:dyDescent="0.35">
      <c r="B91" s="220"/>
      <c r="C91" s="220"/>
      <c r="D91" s="220"/>
      <c r="E91" s="220"/>
      <c r="F91" s="229"/>
      <c r="G91" s="230"/>
      <c r="H91" s="221"/>
      <c r="I91" s="227"/>
      <c r="J91" s="219"/>
    </row>
    <row r="92" spans="2:10" ht="24" customHeight="1" x14ac:dyDescent="0.35">
      <c r="B92" s="220"/>
      <c r="C92" s="220"/>
      <c r="D92" s="220"/>
      <c r="E92" s="220"/>
      <c r="F92" s="229"/>
      <c r="G92" s="230"/>
      <c r="H92" s="221"/>
      <c r="I92" s="227"/>
      <c r="J92" s="219"/>
    </row>
    <row r="93" spans="2:10" ht="24" customHeight="1" x14ac:dyDescent="0.35">
      <c r="B93" s="477"/>
      <c r="C93" s="477"/>
      <c r="D93" s="477"/>
      <c r="E93" s="477"/>
      <c r="F93" s="217"/>
      <c r="G93" s="217"/>
      <c r="H93" s="217"/>
      <c r="I93" s="227"/>
      <c r="J93" s="219"/>
    </row>
    <row r="94" spans="2:10" ht="24" customHeight="1" x14ac:dyDescent="0.25">
      <c r="B94" s="477"/>
      <c r="C94" s="477"/>
      <c r="D94" s="477"/>
      <c r="E94" s="477"/>
      <c r="F94" s="221"/>
      <c r="G94" s="221"/>
      <c r="H94" s="221"/>
      <c r="I94" s="216"/>
      <c r="J94" s="219"/>
    </row>
    <row r="95" spans="2:10" ht="24" customHeight="1" x14ac:dyDescent="0.25">
      <c r="B95" s="477"/>
      <c r="C95" s="477"/>
      <c r="D95" s="477"/>
      <c r="E95" s="477"/>
      <c r="F95" s="221"/>
      <c r="G95" s="221"/>
      <c r="H95" s="221"/>
      <c r="I95" s="216"/>
      <c r="J95" s="219"/>
    </row>
    <row r="96" spans="2:10"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row r="117" ht="15" hidden="1" x14ac:dyDescent="0.25"/>
    <row r="118" ht="15" hidden="1" x14ac:dyDescent="0.25"/>
    <row r="119" ht="15" hidden="1" x14ac:dyDescent="0.25"/>
    <row r="120" ht="15" hidden="1" x14ac:dyDescent="0.25"/>
    <row r="121" ht="15" hidden="1" x14ac:dyDescent="0.25"/>
    <row r="122" ht="15" hidden="1" x14ac:dyDescent="0.25"/>
    <row r="123" ht="15" hidden="1" x14ac:dyDescent="0.25"/>
    <row r="124" ht="15" hidden="1" x14ac:dyDescent="0.25"/>
    <row r="125" ht="15" hidden="1" x14ac:dyDescent="0.25"/>
    <row r="126" ht="15" hidden="1" x14ac:dyDescent="0.25"/>
    <row r="127" ht="15" hidden="1" x14ac:dyDescent="0.25"/>
    <row r="128" ht="15" hidden="1" x14ac:dyDescent="0.25"/>
    <row r="129" ht="15" hidden="1" x14ac:dyDescent="0.25"/>
    <row r="130" ht="15" hidden="1" x14ac:dyDescent="0.25"/>
    <row r="131" ht="15" hidden="1" x14ac:dyDescent="0.25"/>
    <row r="132" ht="15" hidden="1" x14ac:dyDescent="0.25"/>
    <row r="133" ht="15" hidden="1" x14ac:dyDescent="0.25"/>
    <row r="134" ht="15" hidden="1" x14ac:dyDescent="0.25"/>
    <row r="135" ht="15" hidden="1" x14ac:dyDescent="0.25"/>
    <row r="136" ht="15" hidden="1" x14ac:dyDescent="0.25"/>
    <row r="137" ht="15" hidden="1" x14ac:dyDescent="0.25"/>
    <row r="138" ht="15" hidden="1" x14ac:dyDescent="0.25"/>
    <row r="139" ht="15" hidden="1" x14ac:dyDescent="0.25"/>
    <row r="140" ht="15" hidden="1" x14ac:dyDescent="0.25"/>
    <row r="141" ht="15" hidden="1" x14ac:dyDescent="0.25"/>
    <row r="142" ht="15" hidden="1" x14ac:dyDescent="0.25"/>
    <row r="143" ht="15" hidden="1" x14ac:dyDescent="0.25"/>
    <row r="144" ht="15" hidden="1" x14ac:dyDescent="0.25"/>
    <row r="145" ht="15" hidden="1" x14ac:dyDescent="0.25"/>
    <row r="146" ht="15" hidden="1" x14ac:dyDescent="0.25"/>
    <row r="147" ht="15" hidden="1" x14ac:dyDescent="0.25"/>
    <row r="148" ht="15" hidden="1" x14ac:dyDescent="0.25"/>
    <row r="149" ht="15" hidden="1" x14ac:dyDescent="0.25"/>
    <row r="150" ht="15" hidden="1" x14ac:dyDescent="0.25"/>
    <row r="151" ht="15" hidden="1" x14ac:dyDescent="0.25"/>
    <row r="152" ht="15" hidden="1" x14ac:dyDescent="0.25"/>
    <row r="153" ht="15" hidden="1" x14ac:dyDescent="0.25"/>
    <row r="154" ht="15" hidden="1" x14ac:dyDescent="0.25"/>
    <row r="155" ht="15" hidden="1" x14ac:dyDescent="0.25"/>
    <row r="156" ht="15" hidden="1" x14ac:dyDescent="0.25"/>
    <row r="157" ht="15" hidden="1" x14ac:dyDescent="0.25"/>
    <row r="158" ht="15" hidden="1" x14ac:dyDescent="0.25"/>
    <row r="159" ht="15" hidden="1" x14ac:dyDescent="0.25"/>
    <row r="160" ht="15" hidden="1" x14ac:dyDescent="0.25"/>
    <row r="161" ht="15" hidden="1" x14ac:dyDescent="0.25"/>
    <row r="162" ht="15" hidden="1" x14ac:dyDescent="0.25"/>
    <row r="163" ht="15" hidden="1" x14ac:dyDescent="0.25"/>
    <row r="164" ht="15" hidden="1" x14ac:dyDescent="0.25"/>
  </sheetData>
  <mergeCells count="21">
    <mergeCell ref="B94:E94"/>
    <mergeCell ref="B95:E95"/>
    <mergeCell ref="B88:E88"/>
    <mergeCell ref="B89:E89"/>
    <mergeCell ref="B90:E90"/>
    <mergeCell ref="B93:E93"/>
    <mergeCell ref="B81:E81"/>
    <mergeCell ref="B83:E83"/>
    <mergeCell ref="B84:E84"/>
    <mergeCell ref="B86:E87"/>
    <mergeCell ref="F86:J86"/>
    <mergeCell ref="B37:E37"/>
    <mergeCell ref="B77:E78"/>
    <mergeCell ref="F77:J77"/>
    <mergeCell ref="B79:E79"/>
    <mergeCell ref="B80:E80"/>
    <mergeCell ref="B1:J1"/>
    <mergeCell ref="B2:E2"/>
    <mergeCell ref="F2:J2"/>
    <mergeCell ref="C4:E4"/>
    <mergeCell ref="F4:J4"/>
  </mergeCells>
  <conditionalFormatting sqref="I79:I84 I88:I95">
    <cfRule type="cellIs" dxfId="9" priority="3" operator="equal">
      <formula>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3" id="{64186829-EEEF-452E-84C9-879A9CC115BF}">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J25:J26</xm:sqref>
        </x14:conditionalFormatting>
        <x14:conditionalFormatting xmlns:xm="http://schemas.microsoft.com/office/excel/2006/main">
          <x14:cfRule type="iconSet" priority="32" id="{8FCB2B49-E6C4-46B9-B8CC-ECE2CC00BA81}">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J17</xm:sqref>
        </x14:conditionalFormatting>
        <x14:conditionalFormatting xmlns:xm="http://schemas.microsoft.com/office/excel/2006/main">
          <x14:cfRule type="iconSet" priority="29" id="{E8C2F7F3-891E-4496-8EF2-67604E2DD0E4}">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J32</xm:sqref>
        </x14:conditionalFormatting>
        <x14:conditionalFormatting xmlns:xm="http://schemas.microsoft.com/office/excel/2006/main">
          <x14:cfRule type="iconSet" priority="28" id="{061F8C17-D37E-47D1-8C92-667E7137650C}">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J79:J81 J83:J85</xm:sqref>
        </x14:conditionalFormatting>
        <x14:conditionalFormatting xmlns:xm="http://schemas.microsoft.com/office/excel/2006/main">
          <x14:cfRule type="iconSet" priority="35" id="{5256A38B-03F9-47B5-BB0E-9D010CC4B1C7}">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J18:J24 J27:J28</xm:sqref>
        </x14:conditionalFormatting>
        <x14:conditionalFormatting xmlns:xm="http://schemas.microsoft.com/office/excel/2006/main">
          <x14:cfRule type="iconSet" priority="39" id="{1B1D89D0-33D7-403E-A66F-C31CD86E1C05}">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J88:J90 J93:J95</xm:sqref>
        </x14:conditionalFormatting>
        <x14:conditionalFormatting xmlns:xm="http://schemas.microsoft.com/office/excel/2006/main">
          <x14:cfRule type="iconSet" priority="41" id="{88C11A74-B3A3-4D54-A34C-50F8BCA5162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J29:J30</xm:sqref>
        </x14:conditionalFormatting>
        <x14:conditionalFormatting xmlns:xm="http://schemas.microsoft.com/office/excel/2006/main">
          <x14:cfRule type="iconSet" priority="19" id="{93C7E3A4-43A3-4807-9C22-744B0EF8C042}">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J33</xm:sqref>
        </x14:conditionalFormatting>
        <x14:conditionalFormatting xmlns:xm="http://schemas.microsoft.com/office/excel/2006/main">
          <x14:cfRule type="iconSet" priority="17" id="{C2AA695C-D9EC-4A3F-A5FC-5C669CAA13A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J35</xm:sqref>
        </x14:conditionalFormatting>
        <x14:conditionalFormatting xmlns:xm="http://schemas.microsoft.com/office/excel/2006/main">
          <x14:cfRule type="iconSet" priority="15" id="{872F0AC9-FF2A-44C2-8E4F-3695F28A5AD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J31</xm:sqref>
        </x14:conditionalFormatting>
        <x14:conditionalFormatting xmlns:xm="http://schemas.microsoft.com/office/excel/2006/main">
          <x14:cfRule type="iconSet" priority="43" id="{AA499276-2A67-49DD-83F1-BC693F2D9917}">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J6:J15</xm:sqref>
        </x14:conditionalFormatting>
        <x14:conditionalFormatting xmlns:xm="http://schemas.microsoft.com/office/excel/2006/main">
          <x14:cfRule type="iconSet" priority="14" id="{5005EB56-649C-413E-A4DD-F89DBAE7D283}">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J91:J92</xm:sqref>
        </x14:conditionalFormatting>
        <x14:conditionalFormatting xmlns:xm="http://schemas.microsoft.com/office/excel/2006/main">
          <x14:cfRule type="iconSet" priority="45" id="{248C4303-2688-40A1-886F-2F516EB2A7D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J38:J76 J34 J36</xm:sqref>
        </x14:conditionalFormatting>
        <x14:conditionalFormatting xmlns:xm="http://schemas.microsoft.com/office/excel/2006/main">
          <x14:cfRule type="iconSet" priority="9" id="{2772E420-8966-41F9-80BC-B221E91E0F7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J37</xm:sqref>
        </x14:conditionalFormatting>
        <x14:conditionalFormatting xmlns:xm="http://schemas.microsoft.com/office/excel/2006/main">
          <x14:cfRule type="iconSet" priority="8" id="{A8764592-7415-409A-A402-35D75FAAED53}">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BDB57-FB14-485A-AC1B-D30E4FBDF35B}">
  <dimension ref="A1:Q196"/>
  <sheetViews>
    <sheetView tabSelected="1" workbookViewId="0">
      <selection activeCell="D23" sqref="D23"/>
    </sheetView>
  </sheetViews>
  <sheetFormatPr defaultRowHeight="15" x14ac:dyDescent="0.25"/>
  <cols>
    <col min="2" max="2" width="50.42578125" customWidth="1"/>
    <col min="3" max="3" width="10.7109375" customWidth="1"/>
    <col min="4" max="17" width="15.7109375" customWidth="1"/>
  </cols>
  <sheetData>
    <row r="1" spans="1:17" ht="23.25" x14ac:dyDescent="0.35">
      <c r="B1" s="424" t="s">
        <v>691</v>
      </c>
      <c r="C1" s="425"/>
      <c r="D1" s="426"/>
      <c r="E1" s="426"/>
      <c r="F1" s="478" t="str">
        <f>[2]INFO!B5 &amp;" STATEMENT OF FINANCIAL POSITION"</f>
        <v>2020 STATEMENT OF FINANCIAL POSITION</v>
      </c>
      <c r="G1" s="478"/>
      <c r="H1" s="478"/>
      <c r="I1" s="478"/>
      <c r="J1" s="478"/>
      <c r="K1" s="478"/>
      <c r="L1" s="427"/>
      <c r="M1" s="427"/>
      <c r="N1" s="426"/>
      <c r="O1" s="426"/>
      <c r="P1" s="426"/>
      <c r="Q1" s="426"/>
    </row>
    <row r="2" spans="1:17" x14ac:dyDescent="0.25">
      <c r="B2" s="428"/>
      <c r="C2" s="428"/>
      <c r="D2" s="428"/>
      <c r="E2" s="428"/>
      <c r="F2" s="428"/>
      <c r="G2" s="428"/>
      <c r="H2" s="428"/>
      <c r="I2" s="428"/>
      <c r="J2" s="428"/>
      <c r="K2" s="428"/>
      <c r="L2" s="428"/>
      <c r="M2" s="428"/>
      <c r="N2" s="428"/>
      <c r="O2" s="428"/>
      <c r="P2" s="428"/>
      <c r="Q2" s="428"/>
    </row>
    <row r="3" spans="1:17" x14ac:dyDescent="0.25">
      <c r="B3" s="428"/>
      <c r="C3" s="428"/>
      <c r="D3" s="428"/>
      <c r="E3" s="428"/>
      <c r="F3" s="428"/>
      <c r="G3" s="428"/>
      <c r="H3" s="428"/>
      <c r="I3" s="428"/>
      <c r="J3" s="428"/>
      <c r="K3" s="428"/>
      <c r="L3" s="428"/>
      <c r="M3" s="428"/>
      <c r="N3" s="428"/>
      <c r="O3" s="428"/>
      <c r="P3" s="428"/>
      <c r="Q3" s="428"/>
    </row>
    <row r="4" spans="1:17" ht="18" x14ac:dyDescent="0.25">
      <c r="B4" s="429"/>
      <c r="C4" s="430"/>
      <c r="D4" s="431" t="str">
        <f>"DEC "&amp;[2]INFO!B5-1</f>
        <v>DEC 2019</v>
      </c>
      <c r="E4" s="431" t="str">
        <f>'[2]12MTH COMP INCOME'!D4</f>
        <v>JAN 2020</v>
      </c>
      <c r="F4" s="431" t="str">
        <f>'[2]12MTH COMP INCOME'!E4</f>
        <v>FEB 2020</v>
      </c>
      <c r="G4" s="431" t="str">
        <f>'[2]12MTH COMP INCOME'!F4</f>
        <v>MAR 2020</v>
      </c>
      <c r="H4" s="431" t="str">
        <f>'[2]12MTH COMP INCOME'!G4</f>
        <v>APR 2020</v>
      </c>
      <c r="I4" s="431" t="str">
        <f>'[2]12MTH COMP INCOME'!H4</f>
        <v>MAY 2020</v>
      </c>
      <c r="J4" s="431" t="str">
        <f>'[2]12MTH COMP INCOME'!I4</f>
        <v>JUN 2020</v>
      </c>
      <c r="K4" s="431" t="str">
        <f>'[2]12MTH COMP INCOME'!J4</f>
        <v>JUL 2020</v>
      </c>
      <c r="L4" s="431" t="str">
        <f>'[2]12MTH COMP INCOME'!K4</f>
        <v>AUG 2020</v>
      </c>
      <c r="M4" s="431" t="str">
        <f>'[2]12MTH COMP INCOME'!L4</f>
        <v>SEP 2020</v>
      </c>
      <c r="N4" s="431" t="str">
        <f>'[2]12MTH COMP INCOME'!M4</f>
        <v>OCT 2020</v>
      </c>
      <c r="O4" s="431" t="str">
        <f>'[2]12MTH COMP INCOME'!N4</f>
        <v>NOV 2020</v>
      </c>
      <c r="P4" s="431" t="str">
        <f>'[2]12MTH COMP INCOME'!O4</f>
        <v>DEC 2020</v>
      </c>
      <c r="Q4" s="432"/>
    </row>
    <row r="5" spans="1:17" ht="15.75" x14ac:dyDescent="0.25">
      <c r="B5" s="433" t="s">
        <v>516</v>
      </c>
      <c r="C5" s="434"/>
      <c r="D5" s="435"/>
      <c r="E5" s="436"/>
      <c r="F5" s="436"/>
      <c r="G5" s="436"/>
      <c r="H5" s="436"/>
      <c r="I5" s="436"/>
      <c r="J5" s="436"/>
      <c r="K5" s="436"/>
      <c r="L5" s="436"/>
      <c r="M5" s="436"/>
      <c r="N5" s="436"/>
      <c r="O5" s="436"/>
      <c r="P5" s="437"/>
      <c r="Q5" s="438"/>
    </row>
    <row r="6" spans="1:17" ht="15.75" x14ac:dyDescent="0.25">
      <c r="B6" s="433" t="s">
        <v>517</v>
      </c>
      <c r="C6" s="433"/>
      <c r="D6" s="439"/>
      <c r="E6" s="440"/>
      <c r="F6" s="440"/>
      <c r="G6" s="440"/>
      <c r="H6" s="440"/>
      <c r="I6" s="440"/>
      <c r="J6" s="440"/>
      <c r="K6" s="440"/>
      <c r="L6" s="440"/>
      <c r="M6" s="440"/>
      <c r="N6" s="440"/>
      <c r="O6" s="440"/>
      <c r="P6" s="441"/>
      <c r="Q6" s="438"/>
    </row>
    <row r="7" spans="1:17" ht="15.75" x14ac:dyDescent="0.25">
      <c r="A7">
        <v>1</v>
      </c>
      <c r="B7" s="453" t="s">
        <v>549</v>
      </c>
      <c r="C7" s="453" t="s">
        <v>518</v>
      </c>
      <c r="D7" s="454">
        <v>11030625</v>
      </c>
      <c r="E7" s="454">
        <f>IF('[2]12MTH CASH FLOWS'!C57&gt;0,'[2]12MTH CASH FLOWS'!C57,0)</f>
        <v>28420227.684564665</v>
      </c>
      <c r="F7" s="454">
        <f>IF('[2]12MTH CASH FLOWS'!D57&gt;0,'[2]12MTH CASH FLOWS'!D57,0)</f>
        <v>27958667.114972331</v>
      </c>
      <c r="G7" s="454">
        <f>IF('[2]12MTH CASH FLOWS'!E57&gt;0,'[2]12MTH CASH FLOWS'!E57,0)</f>
        <v>24569584.498538829</v>
      </c>
      <c r="H7" s="454">
        <f>IF('[2]12MTH CASH FLOWS'!F57&gt;0,'[2]12MTH CASH FLOWS'!F57,0)</f>
        <v>22522266.195971496</v>
      </c>
      <c r="I7" s="454">
        <f>IF('[2]12MTH CASH FLOWS'!G57&gt;0,'[2]12MTH CASH FLOWS'!G57,0)</f>
        <v>21974436.374847695</v>
      </c>
      <c r="J7" s="454">
        <f>IF('[2]12MTH CASH FLOWS'!H57&gt;0,'[2]12MTH CASH FLOWS'!H57,0)</f>
        <v>19783345.070820361</v>
      </c>
      <c r="K7" s="454">
        <f>IF('[2]12MTH CASH FLOWS'!I57&gt;0,'[2]12MTH CASH FLOWS'!I57,0)</f>
        <v>21690781.331819028</v>
      </c>
      <c r="L7" s="454">
        <f>IF('[2]12MTH CASH FLOWS'!J57&gt;0,'[2]12MTH CASH FLOWS'!J57,0)</f>
        <v>21341765.032226697</v>
      </c>
      <c r="M7" s="454">
        <f>IF('[2]12MTH CASH FLOWS'!K57&gt;0,'[2]12MTH CASH FLOWS'!K57,0)</f>
        <v>18636491.015793197</v>
      </c>
      <c r="N7" s="454">
        <f>IF('[2]12MTH CASH FLOWS'!L57&gt;0,'[2]12MTH CASH FLOWS'!L57,0)</f>
        <v>23725413.951826863</v>
      </c>
      <c r="O7" s="454">
        <f>IF('[2]12MTH CASH FLOWS'!M57&gt;0,'[2]12MTH CASH FLOWS'!M57,0)</f>
        <v>20352801.64925953</v>
      </c>
      <c r="P7" s="454">
        <f>IF('[2]12MTH CASH FLOWS'!N57&gt;0,'[2]12MTH CASH FLOWS'!N57,0)</f>
        <v>14991549.103860792</v>
      </c>
      <c r="Q7" s="442"/>
    </row>
    <row r="8" spans="1:17" ht="15.75" x14ac:dyDescent="0.25">
      <c r="A8">
        <v>2</v>
      </c>
      <c r="B8" s="453" t="s">
        <v>553</v>
      </c>
      <c r="C8" s="453"/>
      <c r="D8" s="454">
        <v>149685</v>
      </c>
      <c r="E8" s="454">
        <f>'[2]12MTH DET ACC'!B45</f>
        <v>-133310.00292</v>
      </c>
      <c r="F8" s="454">
        <f>'[2]12MTH DET ACC'!C45</f>
        <v>1995776.0204400001</v>
      </c>
      <c r="G8" s="454">
        <f>'[2]12MTH DET ACC'!D45</f>
        <v>1995251.0204400001</v>
      </c>
      <c r="H8" s="454">
        <f>'[2]12MTH DET ACC'!E45</f>
        <v>1729299.0175200002</v>
      </c>
      <c r="I8" s="454">
        <f>'[2]12MTH DET ACC'!F45</f>
        <v>1462927.0146000003</v>
      </c>
      <c r="J8" s="454">
        <f>'[2]12MTH DET ACC'!G45</f>
        <v>1329636.0131400004</v>
      </c>
      <c r="K8" s="454">
        <f>'[2]12MTH DET ACC'!H45</f>
        <v>1063978.0102200005</v>
      </c>
      <c r="L8" s="454">
        <f>'[2]12MTH DET ACC'!I45</f>
        <v>930813.00876000046</v>
      </c>
      <c r="M8" s="454">
        <f>'[2]12MTH DET ACC'!J45</f>
        <v>797522.0073000004</v>
      </c>
      <c r="N8" s="454">
        <f>'[2]12MTH DET ACC'!K45</f>
        <v>531885.00438000041</v>
      </c>
      <c r="O8" s="454">
        <f>'[2]12MTH DET ACC'!L45</f>
        <v>265723.00146000041</v>
      </c>
      <c r="P8" s="454">
        <f>'[2]12MTH DET ACC'!M45</f>
        <v>132642.00000000041</v>
      </c>
      <c r="Q8" s="442"/>
    </row>
    <row r="9" spans="1:17" ht="15.75" x14ac:dyDescent="0.25">
      <c r="A9">
        <v>3</v>
      </c>
      <c r="B9" s="453" t="s">
        <v>550</v>
      </c>
      <c r="C9" s="453"/>
      <c r="D9" s="454">
        <v>0</v>
      </c>
      <c r="E9" s="454">
        <f>'[2]12MTH DET ACC'!B51</f>
        <v>0</v>
      </c>
      <c r="F9" s="454">
        <f>'[2]12MTH DET ACC'!C51</f>
        <v>0</v>
      </c>
      <c r="G9" s="454">
        <f>'[2]12MTH DET ACC'!D51</f>
        <v>0</v>
      </c>
      <c r="H9" s="454">
        <f>'[2]12MTH DET ACC'!E51</f>
        <v>0</v>
      </c>
      <c r="I9" s="454">
        <f>'[2]12MTH DET ACC'!F51</f>
        <v>0</v>
      </c>
      <c r="J9" s="454">
        <f>'[2]12MTH DET ACC'!G51</f>
        <v>0</v>
      </c>
      <c r="K9" s="454">
        <f>'[2]12MTH DET ACC'!H51</f>
        <v>0</v>
      </c>
      <c r="L9" s="454">
        <f>'[2]12MTH DET ACC'!I51</f>
        <v>0</v>
      </c>
      <c r="M9" s="454">
        <f>'[2]12MTH DET ACC'!J51</f>
        <v>0</v>
      </c>
      <c r="N9" s="454">
        <f>'[2]12MTH DET ACC'!K51</f>
        <v>0</v>
      </c>
      <c r="O9" s="454">
        <f>'[2]12MTH DET ACC'!L51</f>
        <v>0</v>
      </c>
      <c r="P9" s="454">
        <f>'[2]12MTH DET ACC'!M51</f>
        <v>0</v>
      </c>
      <c r="Q9" s="442"/>
    </row>
    <row r="10" spans="1:17" ht="15.75" x14ac:dyDescent="0.25">
      <c r="A10">
        <v>4</v>
      </c>
      <c r="B10" s="453" t="s">
        <v>551</v>
      </c>
      <c r="C10" s="453"/>
      <c r="D10" s="454">
        <v>0</v>
      </c>
      <c r="E10" s="454">
        <f>'[2]12MTH DET ACC'!B58</f>
        <v>60156</v>
      </c>
      <c r="F10" s="454">
        <f>'[2]12MTH DET ACC'!C58</f>
        <v>60156</v>
      </c>
      <c r="G10" s="454">
        <f>'[2]12MTH DET ACC'!D58</f>
        <v>60156</v>
      </c>
      <c r="H10" s="454">
        <f>'[2]12MTH DET ACC'!E58</f>
        <v>60156</v>
      </c>
      <c r="I10" s="454">
        <f>'[2]12MTH DET ACC'!F58</f>
        <v>60156</v>
      </c>
      <c r="J10" s="454">
        <f>'[2]12MTH DET ACC'!G58</f>
        <v>60156</v>
      </c>
      <c r="K10" s="454">
        <f>'[2]12MTH DET ACC'!H58</f>
        <v>60156</v>
      </c>
      <c r="L10" s="454">
        <f>'[2]12MTH DET ACC'!I58</f>
        <v>60156</v>
      </c>
      <c r="M10" s="454">
        <f>'[2]12MTH DET ACC'!J58</f>
        <v>60156</v>
      </c>
      <c r="N10" s="454">
        <f>'[2]12MTH DET ACC'!K58</f>
        <v>60156</v>
      </c>
      <c r="O10" s="454">
        <f>'[2]12MTH DET ACC'!L58</f>
        <v>60156</v>
      </c>
      <c r="P10" s="454">
        <f>'[2]12MTH DET ACC'!M58</f>
        <v>60156</v>
      </c>
      <c r="Q10" s="442"/>
    </row>
    <row r="11" spans="1:17" ht="15.75" x14ac:dyDescent="0.25">
      <c r="A11">
        <v>5</v>
      </c>
      <c r="B11" s="453" t="s">
        <v>552</v>
      </c>
      <c r="C11" s="453"/>
      <c r="D11" s="454">
        <v>7958</v>
      </c>
      <c r="E11" s="454">
        <f>'[2]12MTH DET ACC'!B65</f>
        <v>32732.9</v>
      </c>
      <c r="F11" s="454">
        <f>'[2]12MTH DET ACC'!C65</f>
        <v>32732.9</v>
      </c>
      <c r="G11" s="454">
        <f>'[2]12MTH DET ACC'!D65</f>
        <v>32732.9</v>
      </c>
      <c r="H11" s="454">
        <f>'[2]12MTH DET ACC'!E65</f>
        <v>32732.9</v>
      </c>
      <c r="I11" s="454">
        <f>'[2]12MTH DET ACC'!F65</f>
        <v>32732.9</v>
      </c>
      <c r="J11" s="454">
        <f>'[2]12MTH DET ACC'!G65</f>
        <v>32732.9</v>
      </c>
      <c r="K11" s="454">
        <f>'[2]12MTH DET ACC'!H65</f>
        <v>32732.9</v>
      </c>
      <c r="L11" s="454">
        <f>'[2]12MTH DET ACC'!I65</f>
        <v>32732.9</v>
      </c>
      <c r="M11" s="454">
        <f>'[2]12MTH DET ACC'!J65</f>
        <v>32732.9</v>
      </c>
      <c r="N11" s="454">
        <f>'[2]12MTH DET ACC'!K65</f>
        <v>32732.9</v>
      </c>
      <c r="O11" s="454">
        <f>'[2]12MTH DET ACC'!L65</f>
        <v>32732.9</v>
      </c>
      <c r="P11" s="454">
        <f>'[2]12MTH DET ACC'!M65</f>
        <v>32732.9</v>
      </c>
      <c r="Q11" s="442"/>
    </row>
    <row r="12" spans="1:17" ht="16.5" thickBot="1" x14ac:dyDescent="0.3">
      <c r="B12" s="443" t="s">
        <v>519</v>
      </c>
      <c r="C12" s="443" t="s">
        <v>520</v>
      </c>
      <c r="D12" s="444">
        <f t="shared" ref="D12:P12" si="0">SUM(D7:D11)</f>
        <v>11188268</v>
      </c>
      <c r="E12" s="444">
        <f t="shared" si="0"/>
        <v>28379806.581644662</v>
      </c>
      <c r="F12" s="444">
        <f t="shared" si="0"/>
        <v>30047332.03541233</v>
      </c>
      <c r="G12" s="444">
        <f t="shared" si="0"/>
        <v>26657724.418978829</v>
      </c>
      <c r="H12" s="444">
        <f t="shared" si="0"/>
        <v>24344454.113491494</v>
      </c>
      <c r="I12" s="444">
        <f t="shared" si="0"/>
        <v>23530252.289447695</v>
      </c>
      <c r="J12" s="444">
        <f t="shared" si="0"/>
        <v>21205869.98396036</v>
      </c>
      <c r="K12" s="444">
        <f t="shared" si="0"/>
        <v>22847648.242039025</v>
      </c>
      <c r="L12" s="444">
        <f t="shared" si="0"/>
        <v>22365466.940986697</v>
      </c>
      <c r="M12" s="444">
        <f t="shared" si="0"/>
        <v>19526901.923093196</v>
      </c>
      <c r="N12" s="444">
        <f t="shared" si="0"/>
        <v>24350187.85620686</v>
      </c>
      <c r="O12" s="444">
        <f t="shared" si="0"/>
        <v>20711413.550719529</v>
      </c>
      <c r="P12" s="444">
        <f t="shared" si="0"/>
        <v>15217080.003860792</v>
      </c>
      <c r="Q12" s="442"/>
    </row>
    <row r="13" spans="1:17" ht="16.5" thickTop="1" x14ac:dyDescent="0.25">
      <c r="B13" s="438"/>
      <c r="C13" s="438"/>
      <c r="D13" s="442"/>
      <c r="E13" s="442"/>
      <c r="F13" s="442"/>
      <c r="G13" s="442"/>
      <c r="H13" s="442"/>
      <c r="I13" s="442"/>
      <c r="J13" s="442"/>
      <c r="K13" s="442"/>
      <c r="L13" s="442"/>
      <c r="M13" s="442"/>
      <c r="N13" s="442"/>
      <c r="O13" s="442"/>
      <c r="P13" s="445"/>
      <c r="Q13" s="442"/>
    </row>
    <row r="14" spans="1:17" ht="15.75" x14ac:dyDescent="0.25">
      <c r="B14" s="433" t="s">
        <v>521</v>
      </c>
      <c r="C14" s="433"/>
      <c r="D14" s="446"/>
      <c r="E14" s="447"/>
      <c r="F14" s="447"/>
      <c r="G14" s="447"/>
      <c r="H14" s="447"/>
      <c r="I14" s="447"/>
      <c r="J14" s="447"/>
      <c r="K14" s="447"/>
      <c r="L14" s="447"/>
      <c r="M14" s="447"/>
      <c r="N14" s="447"/>
      <c r="O14" s="447"/>
      <c r="P14" s="448"/>
      <c r="Q14" s="442"/>
    </row>
    <row r="15" spans="1:17" ht="15.75" x14ac:dyDescent="0.25">
      <c r="A15">
        <v>6</v>
      </c>
      <c r="B15" s="453" t="s">
        <v>554</v>
      </c>
      <c r="C15" s="453"/>
      <c r="D15" s="454">
        <v>8081815</v>
      </c>
      <c r="E15" s="454">
        <f>'[2]12MTH DET ACC'!B173</f>
        <v>29288027</v>
      </c>
      <c r="F15" s="454">
        <f>'[2]12MTH DET ACC'!C173</f>
        <v>29838254</v>
      </c>
      <c r="G15" s="454">
        <f>'[2]12MTH DET ACC'!D173</f>
        <v>29890504</v>
      </c>
      <c r="H15" s="454">
        <f>'[2]12MTH DET ACC'!E173</f>
        <v>29890504</v>
      </c>
      <c r="I15" s="454">
        <f>'[2]12MTH DET ACC'!F173</f>
        <v>29890504</v>
      </c>
      <c r="J15" s="454">
        <f>'[2]12MTH DET ACC'!G173</f>
        <v>29890504</v>
      </c>
      <c r="K15" s="454">
        <f>'[2]12MTH DET ACC'!H173</f>
        <v>29890504</v>
      </c>
      <c r="L15" s="454">
        <f>'[2]12MTH DET ACC'!I173</f>
        <v>29890504</v>
      </c>
      <c r="M15" s="454">
        <f>'[2]12MTH DET ACC'!J173</f>
        <v>29890504</v>
      </c>
      <c r="N15" s="454">
        <f>'[2]12MTH DET ACC'!K173</f>
        <v>29890504</v>
      </c>
      <c r="O15" s="454">
        <f>'[2]12MTH DET ACC'!L173</f>
        <v>29890504</v>
      </c>
      <c r="P15" s="454">
        <f>'[2]12MTH DET ACC'!M173</f>
        <v>29890504</v>
      </c>
      <c r="Q15" s="442"/>
    </row>
    <row r="16" spans="1:17" ht="16.5" thickBot="1" x14ac:dyDescent="0.3">
      <c r="B16" s="443" t="s">
        <v>522</v>
      </c>
      <c r="C16" s="443" t="s">
        <v>523</v>
      </c>
      <c r="D16" s="444">
        <f t="shared" ref="D16:P16" si="1">SUM(D15:D15)</f>
        <v>8081815</v>
      </c>
      <c r="E16" s="444">
        <f t="shared" si="1"/>
        <v>29288027</v>
      </c>
      <c r="F16" s="444">
        <f t="shared" si="1"/>
        <v>29838254</v>
      </c>
      <c r="G16" s="444">
        <f t="shared" si="1"/>
        <v>29890504</v>
      </c>
      <c r="H16" s="444">
        <f t="shared" si="1"/>
        <v>29890504</v>
      </c>
      <c r="I16" s="444">
        <f t="shared" si="1"/>
        <v>29890504</v>
      </c>
      <c r="J16" s="444">
        <f t="shared" si="1"/>
        <v>29890504</v>
      </c>
      <c r="K16" s="444">
        <f t="shared" si="1"/>
        <v>29890504</v>
      </c>
      <c r="L16" s="444">
        <f t="shared" si="1"/>
        <v>29890504</v>
      </c>
      <c r="M16" s="444">
        <f t="shared" si="1"/>
        <v>29890504</v>
      </c>
      <c r="N16" s="444">
        <f t="shared" si="1"/>
        <v>29890504</v>
      </c>
      <c r="O16" s="444">
        <f t="shared" si="1"/>
        <v>29890504</v>
      </c>
      <c r="P16" s="444">
        <f t="shared" si="1"/>
        <v>29890504</v>
      </c>
      <c r="Q16" s="442"/>
    </row>
    <row r="17" spans="1:17" ht="16.5" thickTop="1" x14ac:dyDescent="0.25">
      <c r="B17" s="438"/>
      <c r="C17" s="438"/>
      <c r="D17" s="442"/>
      <c r="E17" s="442"/>
      <c r="F17" s="442"/>
      <c r="G17" s="442"/>
      <c r="H17" s="442"/>
      <c r="I17" s="442"/>
      <c r="J17" s="442"/>
      <c r="K17" s="442"/>
      <c r="L17" s="442"/>
      <c r="M17" s="442"/>
      <c r="N17" s="442"/>
      <c r="O17" s="442"/>
      <c r="P17" s="445"/>
      <c r="Q17" s="442"/>
    </row>
    <row r="18" spans="1:17" ht="16.5" thickBot="1" x14ac:dyDescent="0.3">
      <c r="B18" s="443" t="s">
        <v>524</v>
      </c>
      <c r="C18" s="443"/>
      <c r="D18" s="444">
        <f t="shared" ref="D18:P18" si="2">D16+D12</f>
        <v>19270083</v>
      </c>
      <c r="E18" s="444">
        <f t="shared" si="2"/>
        <v>57667833.581644662</v>
      </c>
      <c r="F18" s="444">
        <f t="shared" si="2"/>
        <v>59885586.035412326</v>
      </c>
      <c r="G18" s="444">
        <f t="shared" si="2"/>
        <v>56548228.418978825</v>
      </c>
      <c r="H18" s="444">
        <f t="shared" si="2"/>
        <v>54234958.11349149</v>
      </c>
      <c r="I18" s="444">
        <f t="shared" si="2"/>
        <v>53420756.289447695</v>
      </c>
      <c r="J18" s="444">
        <f t="shared" si="2"/>
        <v>51096373.98396036</v>
      </c>
      <c r="K18" s="444">
        <f t="shared" si="2"/>
        <v>52738152.242039025</v>
      </c>
      <c r="L18" s="444">
        <f t="shared" si="2"/>
        <v>52255970.940986693</v>
      </c>
      <c r="M18" s="444">
        <f t="shared" si="2"/>
        <v>49417405.9230932</v>
      </c>
      <c r="N18" s="444">
        <f t="shared" si="2"/>
        <v>54240691.856206864</v>
      </c>
      <c r="O18" s="444">
        <f t="shared" si="2"/>
        <v>50601917.550719529</v>
      </c>
      <c r="P18" s="444">
        <f t="shared" si="2"/>
        <v>45107584.003860794</v>
      </c>
      <c r="Q18" s="442"/>
    </row>
    <row r="19" spans="1:17" ht="16.5" thickTop="1" x14ac:dyDescent="0.25">
      <c r="B19" s="438"/>
      <c r="C19" s="438"/>
      <c r="D19" s="442"/>
      <c r="E19" s="442"/>
      <c r="F19" s="442"/>
      <c r="G19" s="442"/>
      <c r="H19" s="442"/>
      <c r="I19" s="442"/>
      <c r="J19" s="442"/>
      <c r="K19" s="442"/>
      <c r="L19" s="442"/>
      <c r="M19" s="442"/>
      <c r="N19" s="442"/>
      <c r="O19" s="442"/>
      <c r="P19" s="445"/>
      <c r="Q19" s="442"/>
    </row>
    <row r="20" spans="1:17" ht="15.75" x14ac:dyDescent="0.25">
      <c r="B20" s="449" t="s">
        <v>525</v>
      </c>
      <c r="C20" s="433"/>
      <c r="D20" s="446"/>
      <c r="E20" s="447"/>
      <c r="F20" s="447"/>
      <c r="G20" s="447"/>
      <c r="H20" s="447"/>
      <c r="I20" s="447"/>
      <c r="J20" s="447"/>
      <c r="K20" s="447"/>
      <c r="L20" s="447"/>
      <c r="M20" s="447"/>
      <c r="N20" s="447"/>
      <c r="O20" s="447"/>
      <c r="P20" s="448"/>
      <c r="Q20" s="442"/>
    </row>
    <row r="21" spans="1:17" ht="15.75" x14ac:dyDescent="0.25">
      <c r="B21" s="433" t="s">
        <v>526</v>
      </c>
      <c r="C21" s="433"/>
      <c r="D21" s="446"/>
      <c r="E21" s="447"/>
      <c r="F21" s="447"/>
      <c r="G21" s="447"/>
      <c r="H21" s="447"/>
      <c r="I21" s="447"/>
      <c r="J21" s="447"/>
      <c r="K21" s="447"/>
      <c r="L21" s="447"/>
      <c r="M21" s="447"/>
      <c r="N21" s="447"/>
      <c r="O21" s="447"/>
      <c r="P21" s="448"/>
      <c r="Q21" s="442"/>
    </row>
    <row r="22" spans="1:17" ht="15.75" x14ac:dyDescent="0.25">
      <c r="A22">
        <v>7</v>
      </c>
      <c r="B22" s="455" t="s">
        <v>555</v>
      </c>
      <c r="C22" s="455" t="s">
        <v>527</v>
      </c>
      <c r="D22" s="456">
        <v>467080</v>
      </c>
      <c r="E22" s="456">
        <f>IF('[2]12MTH CASH FLOWS'!C57&lt;0,'[2]12MTH CASH FLOWS'!C57,0)*-1</f>
        <v>0</v>
      </c>
      <c r="F22" s="456">
        <f>IF('[2]12MTH CASH FLOWS'!D57&lt;0,'[2]12MTH CASH FLOWS'!D57,0)*-1</f>
        <v>0</v>
      </c>
      <c r="G22" s="456">
        <f>IF('[2]12MTH CASH FLOWS'!E57&lt;0,'[2]12MTH CASH FLOWS'!E57,0)*-1</f>
        <v>0</v>
      </c>
      <c r="H22" s="456">
        <f>IF('[2]12MTH CASH FLOWS'!F57&lt;0,'[2]12MTH CASH FLOWS'!F57,0)*-1</f>
        <v>0</v>
      </c>
      <c r="I22" s="456">
        <f>IF('[2]12MTH CASH FLOWS'!G57&lt;0,'[2]12MTH CASH FLOWS'!G57,0)*-1</f>
        <v>0</v>
      </c>
      <c r="J22" s="456">
        <f>IF('[2]12MTH CASH FLOWS'!H57&lt;0,'[2]12MTH CASH FLOWS'!H57,0)*-1</f>
        <v>0</v>
      </c>
      <c r="K22" s="456">
        <f>IF('[2]12MTH CASH FLOWS'!I57&lt;0,'[2]12MTH CASH FLOWS'!I57,0)*-1</f>
        <v>0</v>
      </c>
      <c r="L22" s="456">
        <f>IF('[2]12MTH CASH FLOWS'!J57&lt;0,'[2]12MTH CASH FLOWS'!J57,0)*-1</f>
        <v>0</v>
      </c>
      <c r="M22" s="456">
        <f>IF('[2]12MTH CASH FLOWS'!K57&lt;0,'[2]12MTH CASH FLOWS'!K57,0)*-1</f>
        <v>0</v>
      </c>
      <c r="N22" s="456">
        <f>IF('[2]12MTH CASH FLOWS'!L57&lt;0,'[2]12MTH CASH FLOWS'!L57,0)*-1</f>
        <v>0</v>
      </c>
      <c r="O22" s="456">
        <f>IF('[2]12MTH CASH FLOWS'!M57&lt;0,'[2]12MTH CASH FLOWS'!M57,0)*-1</f>
        <v>0</v>
      </c>
      <c r="P22" s="456">
        <f>IF('[2]12MTH CASH FLOWS'!N57&lt;0,'[2]12MTH CASH FLOWS'!N57,0)*-1</f>
        <v>0</v>
      </c>
      <c r="Q22" s="442"/>
    </row>
    <row r="23" spans="1:17" ht="15.75" x14ac:dyDescent="0.25">
      <c r="A23">
        <v>8</v>
      </c>
      <c r="B23" s="455" t="s">
        <v>556</v>
      </c>
      <c r="C23" s="455"/>
      <c r="D23" s="456">
        <v>1289801</v>
      </c>
      <c r="E23" s="456">
        <f>'[2]12MTH DET ACC'!B495</f>
        <v>0</v>
      </c>
      <c r="F23" s="456">
        <f>'[2]12MTH DET ACC'!C495</f>
        <v>0</v>
      </c>
      <c r="G23" s="456">
        <f>'[2]12MTH DET ACC'!D495</f>
        <v>0</v>
      </c>
      <c r="H23" s="456">
        <f>'[2]12MTH DET ACC'!E495</f>
        <v>0</v>
      </c>
      <c r="I23" s="456">
        <f>'[2]12MTH DET ACC'!F495</f>
        <v>0</v>
      </c>
      <c r="J23" s="456">
        <f>'[2]12MTH DET ACC'!G495</f>
        <v>0</v>
      </c>
      <c r="K23" s="456">
        <f>'[2]12MTH DET ACC'!H495</f>
        <v>0</v>
      </c>
      <c r="L23" s="456">
        <f>'[2]12MTH DET ACC'!I495</f>
        <v>0</v>
      </c>
      <c r="M23" s="456">
        <f>'[2]12MTH DET ACC'!J495</f>
        <v>0</v>
      </c>
      <c r="N23" s="456">
        <f>'[2]12MTH DET ACC'!K495</f>
        <v>0</v>
      </c>
      <c r="O23" s="456">
        <f>'[2]12MTH DET ACC'!L495</f>
        <v>0</v>
      </c>
      <c r="P23" s="456">
        <f>'[2]12MTH DET ACC'!M495</f>
        <v>0</v>
      </c>
      <c r="Q23" s="442"/>
    </row>
    <row r="24" spans="1:17" ht="15.75" x14ac:dyDescent="0.25">
      <c r="A24">
        <v>9</v>
      </c>
      <c r="B24" s="455" t="s">
        <v>557</v>
      </c>
      <c r="C24" s="455"/>
      <c r="D24" s="456">
        <v>292413</v>
      </c>
      <c r="E24" s="457">
        <f>'[2]12MTH DET ACC'!B310</f>
        <v>66783</v>
      </c>
      <c r="F24" s="457">
        <f>'[2]12MTH DET ACC'!C310</f>
        <v>66783</v>
      </c>
      <c r="G24" s="457">
        <f>'[2]12MTH DET ACC'!D310</f>
        <v>66783</v>
      </c>
      <c r="H24" s="457">
        <f>'[2]12MTH DET ACC'!E310</f>
        <v>66783</v>
      </c>
      <c r="I24" s="457">
        <f>'[2]12MTH DET ACC'!F310</f>
        <v>66783</v>
      </c>
      <c r="J24" s="457">
        <f>'[2]12MTH DET ACC'!G310</f>
        <v>66783</v>
      </c>
      <c r="K24" s="457">
        <f>'[2]12MTH DET ACC'!H310</f>
        <v>66783</v>
      </c>
      <c r="L24" s="457">
        <f>'[2]12MTH DET ACC'!I310</f>
        <v>66783</v>
      </c>
      <c r="M24" s="457">
        <f>'[2]12MTH DET ACC'!J310</f>
        <v>66783</v>
      </c>
      <c r="N24" s="457">
        <f>'[2]12MTH DET ACC'!K310</f>
        <v>66783</v>
      </c>
      <c r="O24" s="457">
        <f>'[2]12MTH DET ACC'!L310</f>
        <v>66783</v>
      </c>
      <c r="P24" s="457">
        <f>'[2]12MTH DET ACC'!M310</f>
        <v>66783</v>
      </c>
      <c r="Q24" s="442"/>
    </row>
    <row r="25" spans="1:17" ht="16.5" thickBot="1" x14ac:dyDescent="0.3">
      <c r="B25" s="443" t="s">
        <v>528</v>
      </c>
      <c r="C25" s="443" t="s">
        <v>529</v>
      </c>
      <c r="D25" s="444">
        <f>'[2]10YR FINANCIAL POSITION'!D68</f>
        <v>2042939</v>
      </c>
      <c r="E25" s="444">
        <f t="shared" ref="E25:P25" si="3">SUM(E22:E24)</f>
        <v>66783</v>
      </c>
      <c r="F25" s="444">
        <f t="shared" si="3"/>
        <v>66783</v>
      </c>
      <c r="G25" s="444">
        <f t="shared" si="3"/>
        <v>66783</v>
      </c>
      <c r="H25" s="444">
        <f t="shared" si="3"/>
        <v>66783</v>
      </c>
      <c r="I25" s="444">
        <f t="shared" si="3"/>
        <v>66783</v>
      </c>
      <c r="J25" s="444">
        <f t="shared" si="3"/>
        <v>66783</v>
      </c>
      <c r="K25" s="444">
        <f t="shared" si="3"/>
        <v>66783</v>
      </c>
      <c r="L25" s="444">
        <f t="shared" si="3"/>
        <v>66783</v>
      </c>
      <c r="M25" s="444">
        <f t="shared" si="3"/>
        <v>66783</v>
      </c>
      <c r="N25" s="444">
        <f t="shared" si="3"/>
        <v>66783</v>
      </c>
      <c r="O25" s="444">
        <f t="shared" si="3"/>
        <v>66783</v>
      </c>
      <c r="P25" s="444">
        <f t="shared" si="3"/>
        <v>66783</v>
      </c>
      <c r="Q25" s="442"/>
    </row>
    <row r="26" spans="1:17" ht="16.5" thickTop="1" x14ac:dyDescent="0.25">
      <c r="B26" s="438"/>
      <c r="C26" s="438"/>
      <c r="D26" s="442"/>
      <c r="E26" s="442"/>
      <c r="F26" s="442"/>
      <c r="G26" s="442"/>
      <c r="H26" s="442"/>
      <c r="I26" s="442"/>
      <c r="J26" s="442"/>
      <c r="K26" s="442"/>
      <c r="L26" s="442"/>
      <c r="M26" s="442"/>
      <c r="N26" s="442"/>
      <c r="O26" s="442"/>
      <c r="P26" s="450"/>
      <c r="Q26" s="442"/>
    </row>
    <row r="27" spans="1:17" ht="15.75" x14ac:dyDescent="0.25">
      <c r="B27" s="433" t="s">
        <v>530</v>
      </c>
      <c r="C27" s="433"/>
      <c r="D27" s="446"/>
      <c r="E27" s="447"/>
      <c r="F27" s="447"/>
      <c r="G27" s="447"/>
      <c r="H27" s="447"/>
      <c r="I27" s="447"/>
      <c r="J27" s="447"/>
      <c r="K27" s="447"/>
      <c r="L27" s="447"/>
      <c r="M27" s="447"/>
      <c r="N27" s="447"/>
      <c r="O27" s="447"/>
      <c r="P27" s="448"/>
      <c r="Q27" s="442"/>
    </row>
    <row r="28" spans="1:17" ht="15.75" x14ac:dyDescent="0.25">
      <c r="A28">
        <v>10</v>
      </c>
      <c r="B28" s="455" t="s">
        <v>662</v>
      </c>
      <c r="C28" s="455"/>
      <c r="D28" s="457">
        <f>'[2]10YR FINANCIAL POSITION'!D71</f>
        <v>0</v>
      </c>
      <c r="E28" s="457">
        <f>'[2]12MTH DET ACC'!B453</f>
        <v>0</v>
      </c>
      <c r="F28" s="457">
        <f>'[2]12MTH DET ACC'!C453</f>
        <v>0</v>
      </c>
      <c r="G28" s="457">
        <f>'[2]12MTH DET ACC'!D453</f>
        <v>0</v>
      </c>
      <c r="H28" s="457">
        <f>'[2]12MTH DET ACC'!E453</f>
        <v>0</v>
      </c>
      <c r="I28" s="457">
        <f>'[2]12MTH DET ACC'!F453</f>
        <v>0</v>
      </c>
      <c r="J28" s="457">
        <f>'[2]12MTH DET ACC'!G453</f>
        <v>0</v>
      </c>
      <c r="K28" s="457">
        <f>'[2]12MTH DET ACC'!H453</f>
        <v>0</v>
      </c>
      <c r="L28" s="457">
        <f>'[2]12MTH DET ACC'!I453</f>
        <v>0</v>
      </c>
      <c r="M28" s="457">
        <f>'[2]12MTH DET ACC'!J453</f>
        <v>0</v>
      </c>
      <c r="N28" s="457">
        <f>'[2]12MTH DET ACC'!K453</f>
        <v>0</v>
      </c>
      <c r="O28" s="457">
        <f>'[2]12MTH DET ACC'!L453</f>
        <v>0</v>
      </c>
      <c r="P28" s="457">
        <f>'[2]12MTH DET ACC'!M453</f>
        <v>0</v>
      </c>
      <c r="Q28" s="442"/>
    </row>
    <row r="29" spans="1:17" ht="16.5" thickBot="1" x14ac:dyDescent="0.3">
      <c r="B29" s="443" t="s">
        <v>531</v>
      </c>
      <c r="C29" s="443" t="s">
        <v>532</v>
      </c>
      <c r="D29" s="444">
        <f t="shared" ref="D29:P29" si="4">SUM(D28:D28)</f>
        <v>0</v>
      </c>
      <c r="E29" s="444">
        <f t="shared" si="4"/>
        <v>0</v>
      </c>
      <c r="F29" s="444">
        <f t="shared" si="4"/>
        <v>0</v>
      </c>
      <c r="G29" s="444">
        <f t="shared" si="4"/>
        <v>0</v>
      </c>
      <c r="H29" s="444">
        <f t="shared" si="4"/>
        <v>0</v>
      </c>
      <c r="I29" s="444">
        <f t="shared" si="4"/>
        <v>0</v>
      </c>
      <c r="J29" s="444">
        <f t="shared" si="4"/>
        <v>0</v>
      </c>
      <c r="K29" s="444">
        <f t="shared" si="4"/>
        <v>0</v>
      </c>
      <c r="L29" s="444">
        <f t="shared" si="4"/>
        <v>0</v>
      </c>
      <c r="M29" s="444">
        <f t="shared" si="4"/>
        <v>0</v>
      </c>
      <c r="N29" s="444">
        <f t="shared" si="4"/>
        <v>0</v>
      </c>
      <c r="O29" s="444">
        <f t="shared" si="4"/>
        <v>0</v>
      </c>
      <c r="P29" s="444">
        <f t="shared" si="4"/>
        <v>0</v>
      </c>
      <c r="Q29" s="442"/>
    </row>
    <row r="30" spans="1:17" ht="16.5" thickTop="1" x14ac:dyDescent="0.25">
      <c r="B30" s="438"/>
      <c r="C30" s="438"/>
      <c r="D30" s="442"/>
      <c r="E30" s="442"/>
      <c r="F30" s="442"/>
      <c r="G30" s="442"/>
      <c r="H30" s="442"/>
      <c r="I30" s="442"/>
      <c r="J30" s="442"/>
      <c r="K30" s="442"/>
      <c r="L30" s="442"/>
      <c r="M30" s="442"/>
      <c r="N30" s="442"/>
      <c r="O30" s="442"/>
      <c r="P30" s="442"/>
      <c r="Q30" s="442"/>
    </row>
    <row r="31" spans="1:17" ht="16.5" thickBot="1" x14ac:dyDescent="0.3">
      <c r="B31" s="443" t="s">
        <v>533</v>
      </c>
      <c r="C31" s="443"/>
      <c r="D31" s="444">
        <f t="shared" ref="D31:P31" si="5">D25+D29</f>
        <v>2042939</v>
      </c>
      <c r="E31" s="444">
        <f t="shared" si="5"/>
        <v>66783</v>
      </c>
      <c r="F31" s="444">
        <f t="shared" si="5"/>
        <v>66783</v>
      </c>
      <c r="G31" s="444">
        <f t="shared" si="5"/>
        <v>66783</v>
      </c>
      <c r="H31" s="444">
        <f t="shared" si="5"/>
        <v>66783</v>
      </c>
      <c r="I31" s="444">
        <f t="shared" si="5"/>
        <v>66783</v>
      </c>
      <c r="J31" s="444">
        <f t="shared" si="5"/>
        <v>66783</v>
      </c>
      <c r="K31" s="444">
        <f t="shared" si="5"/>
        <v>66783</v>
      </c>
      <c r="L31" s="444">
        <f t="shared" si="5"/>
        <v>66783</v>
      </c>
      <c r="M31" s="444">
        <f t="shared" si="5"/>
        <v>66783</v>
      </c>
      <c r="N31" s="444">
        <f t="shared" si="5"/>
        <v>66783</v>
      </c>
      <c r="O31" s="444">
        <f t="shared" si="5"/>
        <v>66783</v>
      </c>
      <c r="P31" s="444">
        <f t="shared" si="5"/>
        <v>66783</v>
      </c>
      <c r="Q31" s="442"/>
    </row>
    <row r="32" spans="1:17" ht="16.5" thickTop="1" x14ac:dyDescent="0.25">
      <c r="B32" s="438"/>
      <c r="C32" s="438"/>
      <c r="D32" s="442"/>
      <c r="E32" s="442"/>
      <c r="F32" s="442"/>
      <c r="G32" s="442"/>
      <c r="H32" s="442"/>
      <c r="I32" s="442"/>
      <c r="J32" s="442"/>
      <c r="K32" s="442"/>
      <c r="L32" s="442"/>
      <c r="M32" s="442"/>
      <c r="N32" s="442"/>
      <c r="O32" s="442"/>
      <c r="P32" s="442"/>
      <c r="Q32" s="442"/>
    </row>
    <row r="33" spans="1:17" ht="16.5" thickBot="1" x14ac:dyDescent="0.3">
      <c r="B33" s="443" t="s">
        <v>534</v>
      </c>
      <c r="C33" s="443"/>
      <c r="D33" s="444">
        <f t="shared" ref="D33:P33" si="6">D18-D31</f>
        <v>17227144</v>
      </c>
      <c r="E33" s="444">
        <f t="shared" si="6"/>
        <v>57601050.581644662</v>
      </c>
      <c r="F33" s="444">
        <f t="shared" si="6"/>
        <v>59818803.035412326</v>
      </c>
      <c r="G33" s="444">
        <f t="shared" si="6"/>
        <v>56481445.418978825</v>
      </c>
      <c r="H33" s="444">
        <f t="shared" si="6"/>
        <v>54168175.11349149</v>
      </c>
      <c r="I33" s="444">
        <f t="shared" si="6"/>
        <v>53353973.289447695</v>
      </c>
      <c r="J33" s="444">
        <f t="shared" si="6"/>
        <v>51029590.98396036</v>
      </c>
      <c r="K33" s="444">
        <f t="shared" si="6"/>
        <v>52671369.242039025</v>
      </c>
      <c r="L33" s="444">
        <f t="shared" si="6"/>
        <v>52189187.940986693</v>
      </c>
      <c r="M33" s="444">
        <f t="shared" si="6"/>
        <v>49350622.9230932</v>
      </c>
      <c r="N33" s="444">
        <f t="shared" si="6"/>
        <v>54173908.856206864</v>
      </c>
      <c r="O33" s="444">
        <f t="shared" si="6"/>
        <v>50535134.550719529</v>
      </c>
      <c r="P33" s="444">
        <f t="shared" si="6"/>
        <v>45040801.003860794</v>
      </c>
      <c r="Q33" s="442"/>
    </row>
    <row r="34" spans="1:17" ht="16.5" thickTop="1" x14ac:dyDescent="0.25">
      <c r="B34" s="438"/>
      <c r="C34" s="438"/>
      <c r="D34" s="442"/>
      <c r="E34" s="442"/>
      <c r="F34" s="442"/>
      <c r="G34" s="442"/>
      <c r="H34" s="442"/>
      <c r="I34" s="442"/>
      <c r="J34" s="442"/>
      <c r="K34" s="442"/>
      <c r="L34" s="442"/>
      <c r="M34" s="442"/>
      <c r="N34" s="442"/>
      <c r="O34" s="442"/>
      <c r="P34" s="442"/>
      <c r="Q34" s="442"/>
    </row>
    <row r="35" spans="1:17" ht="15.75" x14ac:dyDescent="0.25">
      <c r="B35" s="451"/>
      <c r="C35" s="451"/>
      <c r="D35" s="442"/>
      <c r="E35" s="442"/>
      <c r="F35" s="442"/>
      <c r="G35" s="442"/>
      <c r="H35" s="442"/>
      <c r="I35" s="442"/>
      <c r="J35" s="442"/>
      <c r="K35" s="442"/>
      <c r="L35" s="442"/>
      <c r="M35" s="442"/>
      <c r="N35" s="442"/>
      <c r="O35" s="442"/>
      <c r="P35" s="442"/>
      <c r="Q35" s="442"/>
    </row>
    <row r="36" spans="1:17" ht="15.75" x14ac:dyDescent="0.25">
      <c r="B36" s="451" t="s">
        <v>535</v>
      </c>
      <c r="C36" s="438"/>
      <c r="D36" s="442"/>
      <c r="E36" s="442"/>
      <c r="F36" s="442"/>
      <c r="G36" s="442"/>
      <c r="H36" s="442"/>
      <c r="I36" s="442"/>
      <c r="J36" s="442"/>
      <c r="K36" s="442"/>
      <c r="L36" s="442"/>
      <c r="M36" s="442"/>
      <c r="N36" s="442"/>
      <c r="O36" s="442"/>
      <c r="P36" s="442"/>
      <c r="Q36" s="442"/>
    </row>
    <row r="37" spans="1:17" ht="15.75" x14ac:dyDescent="0.25">
      <c r="A37">
        <v>11</v>
      </c>
      <c r="B37" s="458" t="s">
        <v>536</v>
      </c>
      <c r="C37" s="459"/>
      <c r="D37" s="460">
        <v>3019636</v>
      </c>
      <c r="E37" s="460">
        <v>0</v>
      </c>
      <c r="F37" s="460">
        <v>0</v>
      </c>
      <c r="G37" s="460">
        <v>0</v>
      </c>
      <c r="H37" s="460">
        <v>0</v>
      </c>
      <c r="I37" s="460">
        <v>0</v>
      </c>
      <c r="J37" s="460">
        <v>0</v>
      </c>
      <c r="K37" s="460">
        <v>0</v>
      </c>
      <c r="L37" s="460">
        <v>0</v>
      </c>
      <c r="M37" s="460">
        <v>0</v>
      </c>
      <c r="N37" s="460">
        <v>0</v>
      </c>
      <c r="O37" s="460">
        <v>0</v>
      </c>
      <c r="P37" s="460">
        <v>0</v>
      </c>
      <c r="Q37" s="442"/>
    </row>
    <row r="38" spans="1:17" ht="15.75" x14ac:dyDescent="0.25">
      <c r="A38">
        <v>12</v>
      </c>
      <c r="B38" s="458" t="s">
        <v>537</v>
      </c>
      <c r="C38" s="459"/>
      <c r="D38" s="460">
        <v>13086079</v>
      </c>
      <c r="E38" s="460">
        <f>D40</f>
        <v>17220789</v>
      </c>
      <c r="F38" s="460">
        <f t="shared" ref="F38:O38" si="7">E40</f>
        <v>17220789</v>
      </c>
      <c r="G38" s="460">
        <f t="shared" si="7"/>
        <v>17220789</v>
      </c>
      <c r="H38" s="460">
        <f t="shared" si="7"/>
        <v>17220789</v>
      </c>
      <c r="I38" s="460">
        <f t="shared" si="7"/>
        <v>17220789</v>
      </c>
      <c r="J38" s="460">
        <f t="shared" si="7"/>
        <v>17220789</v>
      </c>
      <c r="K38" s="460">
        <f t="shared" si="7"/>
        <v>17220789</v>
      </c>
      <c r="L38" s="460">
        <f t="shared" si="7"/>
        <v>17220789</v>
      </c>
      <c r="M38" s="460">
        <f t="shared" si="7"/>
        <v>17220789</v>
      </c>
      <c r="N38" s="460">
        <f t="shared" si="7"/>
        <v>17220789</v>
      </c>
      <c r="O38" s="460">
        <f t="shared" si="7"/>
        <v>17220789</v>
      </c>
      <c r="P38" s="460">
        <f>O40</f>
        <v>17220789</v>
      </c>
      <c r="Q38" s="442"/>
    </row>
    <row r="39" spans="1:17" ht="15.75" x14ac:dyDescent="0.25">
      <c r="A39">
        <v>13</v>
      </c>
      <c r="B39" s="458" t="s">
        <v>538</v>
      </c>
      <c r="C39" s="459"/>
      <c r="D39" s="460">
        <v>1115074</v>
      </c>
      <c r="E39" s="460">
        <v>0</v>
      </c>
      <c r="F39" s="460">
        <v>0</v>
      </c>
      <c r="G39" s="460">
        <v>0</v>
      </c>
      <c r="H39" s="460">
        <v>0</v>
      </c>
      <c r="I39" s="460">
        <v>0</v>
      </c>
      <c r="J39" s="460">
        <v>0</v>
      </c>
      <c r="K39" s="460">
        <v>0</v>
      </c>
      <c r="L39" s="460">
        <v>0</v>
      </c>
      <c r="M39" s="460">
        <v>0</v>
      </c>
      <c r="N39" s="460">
        <v>0</v>
      </c>
      <c r="O39" s="460">
        <v>0</v>
      </c>
      <c r="P39" s="460">
        <v>0</v>
      </c>
      <c r="Q39" s="442"/>
    </row>
    <row r="40" spans="1:17" ht="15.75" x14ac:dyDescent="0.25">
      <c r="B40" s="449" t="s">
        <v>558</v>
      </c>
      <c r="C40" s="449"/>
      <c r="D40" s="452">
        <f t="shared" ref="D40:P40" si="8">SUM(D37:D39)</f>
        <v>17220789</v>
      </c>
      <c r="E40" s="452">
        <f t="shared" si="8"/>
        <v>17220789</v>
      </c>
      <c r="F40" s="452">
        <f t="shared" si="8"/>
        <v>17220789</v>
      </c>
      <c r="G40" s="452">
        <f t="shared" si="8"/>
        <v>17220789</v>
      </c>
      <c r="H40" s="452">
        <f t="shared" si="8"/>
        <v>17220789</v>
      </c>
      <c r="I40" s="452">
        <f t="shared" si="8"/>
        <v>17220789</v>
      </c>
      <c r="J40" s="452">
        <f t="shared" si="8"/>
        <v>17220789</v>
      </c>
      <c r="K40" s="452">
        <f t="shared" si="8"/>
        <v>17220789</v>
      </c>
      <c r="L40" s="452">
        <f t="shared" si="8"/>
        <v>17220789</v>
      </c>
      <c r="M40" s="452">
        <f t="shared" si="8"/>
        <v>17220789</v>
      </c>
      <c r="N40" s="452">
        <f t="shared" si="8"/>
        <v>17220789</v>
      </c>
      <c r="O40" s="452">
        <f t="shared" si="8"/>
        <v>17220789</v>
      </c>
      <c r="P40" s="452">
        <f t="shared" si="8"/>
        <v>17220789</v>
      </c>
      <c r="Q40" s="442"/>
    </row>
    <row r="42" spans="1:17" ht="15.75" thickBot="1" x14ac:dyDescent="0.3"/>
    <row r="43" spans="1:17" x14ac:dyDescent="0.25">
      <c r="A43">
        <v>1</v>
      </c>
      <c r="B43" s="399" t="s">
        <v>613</v>
      </c>
      <c r="D43" t="s">
        <v>231</v>
      </c>
      <c r="E43" t="s">
        <v>232</v>
      </c>
      <c r="F43" t="s">
        <v>233</v>
      </c>
    </row>
    <row r="44" spans="1:17" x14ac:dyDescent="0.25">
      <c r="B44" s="400" t="s">
        <v>614</v>
      </c>
      <c r="D44" s="396" t="s">
        <v>614</v>
      </c>
    </row>
    <row r="45" spans="1:17" x14ac:dyDescent="0.25">
      <c r="B45" s="400" t="s">
        <v>615</v>
      </c>
      <c r="D45" s="395" t="s">
        <v>615</v>
      </c>
    </row>
    <row r="46" spans="1:17" x14ac:dyDescent="0.25">
      <c r="B46" s="400" t="s">
        <v>616</v>
      </c>
      <c r="D46" s="396" t="s">
        <v>683</v>
      </c>
    </row>
    <row r="47" spans="1:17" x14ac:dyDescent="0.25">
      <c r="B47" s="400" t="s">
        <v>617</v>
      </c>
      <c r="D47" s="395" t="s">
        <v>684</v>
      </c>
    </row>
    <row r="48" spans="1:17" x14ac:dyDescent="0.25">
      <c r="B48" s="400" t="s">
        <v>618</v>
      </c>
      <c r="D48" s="396" t="s">
        <v>685</v>
      </c>
    </row>
    <row r="49" spans="1:4" x14ac:dyDescent="0.25">
      <c r="B49" s="400" t="s">
        <v>619</v>
      </c>
      <c r="D49" s="395" t="s">
        <v>621</v>
      </c>
    </row>
    <row r="50" spans="1:4" x14ac:dyDescent="0.25">
      <c r="B50" s="400" t="s">
        <v>620</v>
      </c>
      <c r="D50" s="396" t="s">
        <v>686</v>
      </c>
    </row>
    <row r="51" spans="1:4" ht="15.75" thickBot="1" x14ac:dyDescent="0.3">
      <c r="B51" s="401" t="s">
        <v>621</v>
      </c>
      <c r="D51" s="395" t="s">
        <v>687</v>
      </c>
    </row>
    <row r="52" spans="1:4" x14ac:dyDescent="0.25">
      <c r="D52" s="396" t="s">
        <v>688</v>
      </c>
    </row>
    <row r="53" spans="1:4" ht="15.75" thickBot="1" x14ac:dyDescent="0.3">
      <c r="D53" s="395" t="s">
        <v>689</v>
      </c>
    </row>
    <row r="54" spans="1:4" x14ac:dyDescent="0.25">
      <c r="A54">
        <v>2</v>
      </c>
      <c r="B54" s="403" t="s">
        <v>622</v>
      </c>
      <c r="D54" s="396" t="s">
        <v>690</v>
      </c>
    </row>
    <row r="55" spans="1:4" x14ac:dyDescent="0.25">
      <c r="B55" s="400" t="s">
        <v>623</v>
      </c>
    </row>
    <row r="56" spans="1:4" x14ac:dyDescent="0.25">
      <c r="B56" s="400" t="s">
        <v>624</v>
      </c>
    </row>
    <row r="57" spans="1:4" ht="15.75" thickBot="1" x14ac:dyDescent="0.3">
      <c r="B57" s="401" t="s">
        <v>625</v>
      </c>
    </row>
    <row r="59" spans="1:4" ht="15.75" thickBot="1" x14ac:dyDescent="0.3"/>
    <row r="60" spans="1:4" x14ac:dyDescent="0.25">
      <c r="A60">
        <v>3</v>
      </c>
      <c r="B60" s="403" t="s">
        <v>626</v>
      </c>
    </row>
    <row r="61" spans="1:4" ht="15.75" thickBot="1" x14ac:dyDescent="0.3">
      <c r="B61" s="401" t="s">
        <v>627</v>
      </c>
    </row>
    <row r="63" spans="1:4" ht="15.75" thickBot="1" x14ac:dyDescent="0.3"/>
    <row r="64" spans="1:4" x14ac:dyDescent="0.25">
      <c r="A64">
        <v>4</v>
      </c>
      <c r="B64" s="398" t="s">
        <v>551</v>
      </c>
    </row>
    <row r="65" spans="1:4" x14ac:dyDescent="0.25">
      <c r="B65" s="404" t="s">
        <v>628</v>
      </c>
    </row>
    <row r="66" spans="1:4" x14ac:dyDescent="0.25">
      <c r="B66" s="404" t="s">
        <v>629</v>
      </c>
    </row>
    <row r="67" spans="1:4" x14ac:dyDescent="0.25">
      <c r="B67" s="404" t="s">
        <v>630</v>
      </c>
    </row>
    <row r="68" spans="1:4" x14ac:dyDescent="0.25">
      <c r="B68" s="404" t="s">
        <v>631</v>
      </c>
    </row>
    <row r="69" spans="1:4" x14ac:dyDescent="0.25">
      <c r="B69" s="404" t="s">
        <v>632</v>
      </c>
    </row>
    <row r="70" spans="1:4" x14ac:dyDescent="0.25">
      <c r="B70" s="404" t="s">
        <v>633</v>
      </c>
    </row>
    <row r="71" spans="1:4" x14ac:dyDescent="0.25">
      <c r="B71" s="404"/>
      <c r="C71" s="5"/>
      <c r="D71" s="402" t="s">
        <v>634</v>
      </c>
    </row>
    <row r="72" spans="1:4" ht="15.75" thickBot="1" x14ac:dyDescent="0.3">
      <c r="B72" s="405"/>
      <c r="C72" s="5"/>
      <c r="D72" s="402" t="s">
        <v>635</v>
      </c>
    </row>
    <row r="74" spans="1:4" ht="15.75" thickBot="1" x14ac:dyDescent="0.3"/>
    <row r="75" spans="1:4" x14ac:dyDescent="0.25">
      <c r="A75">
        <v>5</v>
      </c>
      <c r="B75" s="399" t="s">
        <v>636</v>
      </c>
    </row>
    <row r="76" spans="1:4" ht="15.75" thickBot="1" x14ac:dyDescent="0.3">
      <c r="B76" s="401" t="s">
        <v>637</v>
      </c>
    </row>
    <row r="78" spans="1:4" ht="15.75" thickBot="1" x14ac:dyDescent="0.3"/>
    <row r="79" spans="1:4" x14ac:dyDescent="0.25">
      <c r="A79">
        <v>6</v>
      </c>
      <c r="B79" s="398" t="s">
        <v>638</v>
      </c>
    </row>
    <row r="80" spans="1:4" x14ac:dyDescent="0.25">
      <c r="B80" s="400" t="s">
        <v>640</v>
      </c>
    </row>
    <row r="81" spans="2:2" x14ac:dyDescent="0.25">
      <c r="B81" s="400" t="s">
        <v>641</v>
      </c>
    </row>
    <row r="82" spans="2:2" x14ac:dyDescent="0.25">
      <c r="B82" s="400" t="s">
        <v>642</v>
      </c>
    </row>
    <row r="83" spans="2:2" x14ac:dyDescent="0.25">
      <c r="B83" s="400" t="s">
        <v>643</v>
      </c>
    </row>
    <row r="84" spans="2:2" x14ac:dyDescent="0.25">
      <c r="B84" s="400" t="s">
        <v>644</v>
      </c>
    </row>
    <row r="85" spans="2:2" x14ac:dyDescent="0.25">
      <c r="B85" s="400" t="s">
        <v>645</v>
      </c>
    </row>
    <row r="86" spans="2:2" x14ac:dyDescent="0.25">
      <c r="B86" s="400" t="s">
        <v>646</v>
      </c>
    </row>
    <row r="87" spans="2:2" x14ac:dyDescent="0.25">
      <c r="B87" s="400" t="s">
        <v>647</v>
      </c>
    </row>
    <row r="88" spans="2:2" x14ac:dyDescent="0.25">
      <c r="B88" s="400" t="s">
        <v>648</v>
      </c>
    </row>
    <row r="89" spans="2:2" x14ac:dyDescent="0.25">
      <c r="B89" s="400" t="s">
        <v>649</v>
      </c>
    </row>
    <row r="90" spans="2:2" x14ac:dyDescent="0.25">
      <c r="B90" s="400" t="s">
        <v>650</v>
      </c>
    </row>
    <row r="91" spans="2:2" x14ac:dyDescent="0.25">
      <c r="B91" s="400" t="s">
        <v>651</v>
      </c>
    </row>
    <row r="92" spans="2:2" x14ac:dyDescent="0.25">
      <c r="B92" s="400" t="s">
        <v>652</v>
      </c>
    </row>
    <row r="93" spans="2:2" x14ac:dyDescent="0.25">
      <c r="B93" s="400" t="s">
        <v>653</v>
      </c>
    </row>
    <row r="94" spans="2:2" x14ac:dyDescent="0.25">
      <c r="B94" s="400" t="s">
        <v>654</v>
      </c>
    </row>
    <row r="95" spans="2:2" x14ac:dyDescent="0.25">
      <c r="B95" s="400" t="s">
        <v>655</v>
      </c>
    </row>
    <row r="96" spans="2:2" x14ac:dyDescent="0.25">
      <c r="B96" s="400" t="s">
        <v>541</v>
      </c>
    </row>
    <row r="97" spans="1:3" x14ac:dyDescent="0.25">
      <c r="B97" s="400" t="s">
        <v>540</v>
      </c>
    </row>
    <row r="98" spans="1:3" x14ac:dyDescent="0.25">
      <c r="B98" s="400" t="s">
        <v>656</v>
      </c>
    </row>
    <row r="99" spans="1:3" x14ac:dyDescent="0.25">
      <c r="B99" s="400" t="s">
        <v>657</v>
      </c>
    </row>
    <row r="100" spans="1:3" x14ac:dyDescent="0.25">
      <c r="B100" s="400" t="s">
        <v>658</v>
      </c>
    </row>
    <row r="101" spans="1:3" x14ac:dyDescent="0.25">
      <c r="B101" s="400" t="s">
        <v>659</v>
      </c>
    </row>
    <row r="102" spans="1:3" x14ac:dyDescent="0.25">
      <c r="B102" s="400" t="s">
        <v>660</v>
      </c>
    </row>
    <row r="103" spans="1:3" ht="15.75" thickBot="1" x14ac:dyDescent="0.3">
      <c r="B103" s="401" t="s">
        <v>661</v>
      </c>
    </row>
    <row r="105" spans="1:3" ht="15.75" thickBot="1" x14ac:dyDescent="0.3"/>
    <row r="106" spans="1:3" x14ac:dyDescent="0.25">
      <c r="A106">
        <v>7</v>
      </c>
      <c r="B106" s="185" t="s">
        <v>598</v>
      </c>
      <c r="C106" s="186"/>
    </row>
    <row r="107" spans="1:3" x14ac:dyDescent="0.25">
      <c r="B107" s="407" t="s">
        <v>559</v>
      </c>
      <c r="C107" s="408"/>
    </row>
    <row r="108" spans="1:3" x14ac:dyDescent="0.25">
      <c r="B108" s="407" t="s">
        <v>560</v>
      </c>
      <c r="C108" s="408"/>
    </row>
    <row r="109" spans="1:3" x14ac:dyDescent="0.25">
      <c r="B109" s="407" t="s">
        <v>561</v>
      </c>
      <c r="C109" s="408"/>
    </row>
    <row r="110" spans="1:3" x14ac:dyDescent="0.25">
      <c r="B110" s="407" t="s">
        <v>562</v>
      </c>
      <c r="C110" s="408"/>
    </row>
    <row r="111" spans="1:3" x14ac:dyDescent="0.25">
      <c r="B111" s="407" t="s">
        <v>563</v>
      </c>
      <c r="C111" s="408"/>
    </row>
    <row r="112" spans="1:3" x14ac:dyDescent="0.25">
      <c r="B112" s="407" t="s">
        <v>564</v>
      </c>
      <c r="C112" s="408"/>
    </row>
    <row r="113" spans="2:3" x14ac:dyDescent="0.25">
      <c r="B113" s="407" t="s">
        <v>565</v>
      </c>
      <c r="C113" s="408"/>
    </row>
    <row r="114" spans="2:3" x14ac:dyDescent="0.25">
      <c r="B114" s="407" t="s">
        <v>566</v>
      </c>
      <c r="C114" s="408"/>
    </row>
    <row r="115" spans="2:3" x14ac:dyDescent="0.25">
      <c r="B115" s="407" t="s">
        <v>567</v>
      </c>
      <c r="C115" s="408"/>
    </row>
    <row r="116" spans="2:3" x14ac:dyDescent="0.25">
      <c r="B116" s="407" t="s">
        <v>568</v>
      </c>
      <c r="C116" s="408"/>
    </row>
    <row r="117" spans="2:3" x14ac:dyDescent="0.25">
      <c r="B117" s="407" t="s">
        <v>569</v>
      </c>
      <c r="C117" s="408"/>
    </row>
    <row r="118" spans="2:3" x14ac:dyDescent="0.25">
      <c r="B118" s="407" t="s">
        <v>570</v>
      </c>
      <c r="C118" s="408"/>
    </row>
    <row r="119" spans="2:3" x14ac:dyDescent="0.25">
      <c r="B119" s="407" t="s">
        <v>571</v>
      </c>
      <c r="C119" s="408"/>
    </row>
    <row r="120" spans="2:3" x14ac:dyDescent="0.25">
      <c r="B120" s="407" t="s">
        <v>572</v>
      </c>
      <c r="C120" s="408"/>
    </row>
    <row r="121" spans="2:3" x14ac:dyDescent="0.25">
      <c r="B121" s="407" t="s">
        <v>573</v>
      </c>
      <c r="C121" s="408"/>
    </row>
    <row r="122" spans="2:3" x14ac:dyDescent="0.25">
      <c r="B122" s="407" t="s">
        <v>574</v>
      </c>
      <c r="C122" s="408"/>
    </row>
    <row r="123" spans="2:3" x14ac:dyDescent="0.25">
      <c r="B123" s="407" t="s">
        <v>575</v>
      </c>
      <c r="C123" s="408"/>
    </row>
    <row r="124" spans="2:3" x14ac:dyDescent="0.25">
      <c r="B124" s="407" t="s">
        <v>576</v>
      </c>
      <c r="C124" s="408"/>
    </row>
    <row r="125" spans="2:3" x14ac:dyDescent="0.25">
      <c r="B125" s="407" t="s">
        <v>577</v>
      </c>
      <c r="C125" s="408"/>
    </row>
    <row r="126" spans="2:3" x14ac:dyDescent="0.25">
      <c r="B126" s="407" t="s">
        <v>578</v>
      </c>
      <c r="C126" s="408"/>
    </row>
    <row r="127" spans="2:3" x14ac:dyDescent="0.25">
      <c r="B127" s="407" t="s">
        <v>579</v>
      </c>
      <c r="C127" s="408"/>
    </row>
    <row r="128" spans="2:3" x14ac:dyDescent="0.25">
      <c r="B128" s="407" t="s">
        <v>580</v>
      </c>
      <c r="C128" s="408"/>
    </row>
    <row r="129" spans="2:3" x14ac:dyDescent="0.25">
      <c r="B129" s="407" t="s">
        <v>581</v>
      </c>
      <c r="C129" s="408"/>
    </row>
    <row r="130" spans="2:3" x14ac:dyDescent="0.25">
      <c r="B130" s="407" t="s">
        <v>582</v>
      </c>
      <c r="C130" s="408"/>
    </row>
    <row r="131" spans="2:3" x14ac:dyDescent="0.25">
      <c r="B131" s="407" t="s">
        <v>583</v>
      </c>
      <c r="C131" s="408"/>
    </row>
    <row r="132" spans="2:3" x14ac:dyDescent="0.25">
      <c r="B132" s="407" t="s">
        <v>584</v>
      </c>
      <c r="C132" s="408"/>
    </row>
    <row r="133" spans="2:3" x14ac:dyDescent="0.25">
      <c r="B133" s="407" t="s">
        <v>585</v>
      </c>
      <c r="C133" s="408"/>
    </row>
    <row r="134" spans="2:3" x14ac:dyDescent="0.25">
      <c r="B134" s="407" t="s">
        <v>586</v>
      </c>
      <c r="C134" s="408"/>
    </row>
    <row r="135" spans="2:3" x14ac:dyDescent="0.25">
      <c r="B135" s="407" t="s">
        <v>587</v>
      </c>
      <c r="C135" s="408"/>
    </row>
    <row r="136" spans="2:3" x14ac:dyDescent="0.25">
      <c r="B136" s="407" t="s">
        <v>588</v>
      </c>
      <c r="C136" s="408"/>
    </row>
    <row r="137" spans="2:3" x14ac:dyDescent="0.25">
      <c r="B137" s="407" t="s">
        <v>589</v>
      </c>
      <c r="C137" s="408"/>
    </row>
    <row r="138" spans="2:3" x14ac:dyDescent="0.25">
      <c r="B138" s="407" t="s">
        <v>590</v>
      </c>
      <c r="C138" s="408"/>
    </row>
    <row r="139" spans="2:3" x14ac:dyDescent="0.25">
      <c r="B139" s="407" t="s">
        <v>591</v>
      </c>
      <c r="C139" s="408"/>
    </row>
    <row r="140" spans="2:3" x14ac:dyDescent="0.25">
      <c r="B140" s="407" t="s">
        <v>592</v>
      </c>
      <c r="C140" s="408"/>
    </row>
    <row r="141" spans="2:3" x14ac:dyDescent="0.25">
      <c r="B141" s="407" t="s">
        <v>593</v>
      </c>
      <c r="C141" s="408"/>
    </row>
    <row r="142" spans="2:3" x14ac:dyDescent="0.25">
      <c r="B142" s="409" t="s">
        <v>639</v>
      </c>
      <c r="C142" s="408"/>
    </row>
    <row r="143" spans="2:3" x14ac:dyDescent="0.25">
      <c r="B143" s="407" t="s">
        <v>594</v>
      </c>
      <c r="C143" s="408"/>
    </row>
    <row r="144" spans="2:3" x14ac:dyDescent="0.25">
      <c r="B144" s="407" t="s">
        <v>595</v>
      </c>
      <c r="C144" s="408"/>
    </row>
    <row r="145" spans="1:3" x14ac:dyDescent="0.25">
      <c r="B145" s="407" t="s">
        <v>596</v>
      </c>
      <c r="C145" s="408"/>
    </row>
    <row r="146" spans="1:3" ht="15.75" thickBot="1" x14ac:dyDescent="0.3">
      <c r="B146" s="410" t="s">
        <v>597</v>
      </c>
      <c r="C146" s="411"/>
    </row>
    <row r="148" spans="1:3" ht="15.75" thickBot="1" x14ac:dyDescent="0.3"/>
    <row r="149" spans="1:3" x14ac:dyDescent="0.25">
      <c r="A149">
        <v>8</v>
      </c>
      <c r="B149" s="397" t="s">
        <v>556</v>
      </c>
      <c r="C149" s="186"/>
    </row>
    <row r="150" spans="1:3" x14ac:dyDescent="0.25">
      <c r="B150" s="187" t="s">
        <v>599</v>
      </c>
      <c r="C150" s="412"/>
    </row>
    <row r="151" spans="1:3" x14ac:dyDescent="0.25">
      <c r="B151" s="187" t="s">
        <v>600</v>
      </c>
      <c r="C151" s="412"/>
    </row>
    <row r="152" spans="1:3" x14ac:dyDescent="0.25">
      <c r="B152" s="187" t="s">
        <v>601</v>
      </c>
      <c r="C152" s="412"/>
    </row>
    <row r="153" spans="1:3" x14ac:dyDescent="0.25">
      <c r="B153" s="187" t="s">
        <v>602</v>
      </c>
      <c r="C153" s="412"/>
    </row>
    <row r="154" spans="1:3" x14ac:dyDescent="0.25">
      <c r="B154" s="187" t="s">
        <v>603</v>
      </c>
      <c r="C154" s="412"/>
    </row>
    <row r="155" spans="1:3" x14ac:dyDescent="0.25">
      <c r="B155" s="187" t="s">
        <v>604</v>
      </c>
      <c r="C155" s="412"/>
    </row>
    <row r="156" spans="1:3" x14ac:dyDescent="0.25">
      <c r="B156" s="187" t="s">
        <v>605</v>
      </c>
      <c r="C156" s="412"/>
    </row>
    <row r="157" spans="1:3" x14ac:dyDescent="0.25">
      <c r="B157" s="187" t="s">
        <v>606</v>
      </c>
      <c r="C157" s="412"/>
    </row>
    <row r="158" spans="1:3" x14ac:dyDescent="0.25">
      <c r="B158" s="187" t="s">
        <v>607</v>
      </c>
      <c r="C158" s="412"/>
    </row>
    <row r="159" spans="1:3" x14ac:dyDescent="0.25">
      <c r="B159" s="187" t="s">
        <v>608</v>
      </c>
      <c r="C159" s="412"/>
    </row>
    <row r="160" spans="1:3" x14ac:dyDescent="0.25">
      <c r="B160" s="187" t="s">
        <v>609</v>
      </c>
      <c r="C160" s="412"/>
    </row>
    <row r="161" spans="1:3" ht="15.75" thickBot="1" x14ac:dyDescent="0.3">
      <c r="B161" s="406" t="s">
        <v>610</v>
      </c>
      <c r="C161" s="413"/>
    </row>
    <row r="163" spans="1:3" ht="15.75" thickBot="1" x14ac:dyDescent="0.3"/>
    <row r="164" spans="1:3" x14ac:dyDescent="0.25">
      <c r="A164">
        <v>9</v>
      </c>
      <c r="B164" s="414" t="s">
        <v>557</v>
      </c>
      <c r="C164" s="186"/>
    </row>
    <row r="165" spans="1:3" x14ac:dyDescent="0.25">
      <c r="B165" s="415" t="s">
        <v>611</v>
      </c>
      <c r="C165" s="188"/>
    </row>
    <row r="166" spans="1:3" ht="15.75" thickBot="1" x14ac:dyDescent="0.3">
      <c r="B166" s="416" t="s">
        <v>612</v>
      </c>
      <c r="C166" s="192"/>
    </row>
    <row r="168" spans="1:3" ht="15.75" thickBot="1" x14ac:dyDescent="0.3"/>
    <row r="169" spans="1:3" x14ac:dyDescent="0.25">
      <c r="A169">
        <v>10</v>
      </c>
      <c r="B169" s="185" t="s">
        <v>663</v>
      </c>
      <c r="C169" s="186"/>
    </row>
    <row r="170" spans="1:3" x14ac:dyDescent="0.25">
      <c r="B170" s="187" t="s">
        <v>672</v>
      </c>
      <c r="C170" s="188"/>
    </row>
    <row r="171" spans="1:3" x14ac:dyDescent="0.25">
      <c r="B171" s="187" t="s">
        <v>664</v>
      </c>
      <c r="C171" s="188"/>
    </row>
    <row r="172" spans="1:3" x14ac:dyDescent="0.25">
      <c r="B172" s="187" t="s">
        <v>665</v>
      </c>
      <c r="C172" s="188"/>
    </row>
    <row r="173" spans="1:3" x14ac:dyDescent="0.25">
      <c r="B173" s="187" t="s">
        <v>666</v>
      </c>
      <c r="C173" s="188"/>
    </row>
    <row r="174" spans="1:3" x14ac:dyDescent="0.25">
      <c r="B174" s="187" t="s">
        <v>667</v>
      </c>
      <c r="C174" s="188"/>
    </row>
    <row r="175" spans="1:3" x14ac:dyDescent="0.25">
      <c r="B175" s="187" t="s">
        <v>668</v>
      </c>
      <c r="C175" s="188"/>
    </row>
    <row r="176" spans="1:3" x14ac:dyDescent="0.25">
      <c r="B176" s="187" t="s">
        <v>669</v>
      </c>
      <c r="C176" s="188"/>
    </row>
    <row r="177" spans="1:3" x14ac:dyDescent="0.25">
      <c r="B177" s="187" t="s">
        <v>670</v>
      </c>
      <c r="C177" s="188"/>
    </row>
    <row r="178" spans="1:3" ht="15.75" thickBot="1" x14ac:dyDescent="0.3">
      <c r="B178" s="406" t="s">
        <v>671</v>
      </c>
      <c r="C178" s="192"/>
    </row>
    <row r="180" spans="1:3" ht="15.75" thickBot="1" x14ac:dyDescent="0.3">
      <c r="B180" s="66"/>
    </row>
    <row r="181" spans="1:3" x14ac:dyDescent="0.25">
      <c r="A181">
        <v>11</v>
      </c>
      <c r="B181" s="417" t="s">
        <v>536</v>
      </c>
      <c r="C181" s="418"/>
    </row>
    <row r="182" spans="1:3" x14ac:dyDescent="0.25">
      <c r="B182" s="419" t="s">
        <v>673</v>
      </c>
      <c r="C182" s="420"/>
    </row>
    <row r="183" spans="1:3" x14ac:dyDescent="0.25">
      <c r="B183" s="419" t="s">
        <v>674</v>
      </c>
      <c r="C183" s="420"/>
    </row>
    <row r="184" spans="1:3" x14ac:dyDescent="0.25">
      <c r="B184" s="419" t="s">
        <v>675</v>
      </c>
      <c r="C184" s="168"/>
    </row>
    <row r="185" spans="1:3" x14ac:dyDescent="0.25">
      <c r="B185" s="419" t="s">
        <v>676</v>
      </c>
      <c r="C185" s="168"/>
    </row>
    <row r="186" spans="1:3" x14ac:dyDescent="0.25">
      <c r="B186" s="419" t="s">
        <v>677</v>
      </c>
      <c r="C186" s="168"/>
    </row>
    <row r="187" spans="1:3" x14ac:dyDescent="0.25">
      <c r="B187" s="419" t="s">
        <v>678</v>
      </c>
      <c r="C187" s="168"/>
    </row>
    <row r="188" spans="1:3" ht="15.75" thickBot="1" x14ac:dyDescent="0.3">
      <c r="B188" s="421" t="s">
        <v>679</v>
      </c>
      <c r="C188" s="174"/>
    </row>
    <row r="190" spans="1:3" ht="15.75" thickBot="1" x14ac:dyDescent="0.3"/>
    <row r="191" spans="1:3" x14ac:dyDescent="0.25">
      <c r="A191">
        <v>12</v>
      </c>
      <c r="B191" s="423" t="s">
        <v>680</v>
      </c>
      <c r="C191" s="166"/>
    </row>
    <row r="192" spans="1:3" ht="15.75" thickBot="1" x14ac:dyDescent="0.3">
      <c r="B192" s="422" t="s">
        <v>681</v>
      </c>
      <c r="C192" s="174"/>
    </row>
    <row r="194" spans="1:4" ht="15.75" thickBot="1" x14ac:dyDescent="0.3"/>
    <row r="195" spans="1:4" x14ac:dyDescent="0.25">
      <c r="A195">
        <v>13</v>
      </c>
      <c r="B195" s="165" t="s">
        <v>538</v>
      </c>
      <c r="C195" s="166"/>
    </row>
    <row r="196" spans="1:4" ht="15.75" thickBot="1" x14ac:dyDescent="0.3">
      <c r="B196" s="173">
        <f>SUM('Income &amp; Expenditure ACTUAL'!D40)</f>
        <v>0</v>
      </c>
      <c r="C196" s="174"/>
      <c r="D196" t="s">
        <v>682</v>
      </c>
    </row>
  </sheetData>
  <mergeCells count="1">
    <mergeCell ref="F1:K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D41D4-0542-481C-B14A-668BA84424EB}">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006D6-088D-41DC-B41B-7452304451B2}">
  <dimension ref="B3:C46"/>
  <sheetViews>
    <sheetView workbookViewId="0">
      <selection activeCell="G21" sqref="G21"/>
    </sheetView>
  </sheetViews>
  <sheetFormatPr defaultRowHeight="15" x14ac:dyDescent="0.25"/>
  <cols>
    <col min="2" max="2" width="60.5703125" bestFit="1" customWidth="1"/>
  </cols>
  <sheetData>
    <row r="3" spans="2:3" ht="15.75" x14ac:dyDescent="0.25">
      <c r="B3" s="237" t="s">
        <v>447</v>
      </c>
      <c r="C3" s="237"/>
    </row>
    <row r="4" spans="2:3" x14ac:dyDescent="0.25">
      <c r="B4" s="238" t="s">
        <v>448</v>
      </c>
      <c r="C4" s="239"/>
    </row>
    <row r="5" spans="2:3" x14ac:dyDescent="0.25">
      <c r="B5" s="240" t="s">
        <v>449</v>
      </c>
      <c r="C5" s="241">
        <v>0.11600000000000001</v>
      </c>
    </row>
    <row r="6" spans="2:3" x14ac:dyDescent="0.25">
      <c r="B6" s="242" t="s">
        <v>450</v>
      </c>
      <c r="C6" s="243">
        <v>0.124</v>
      </c>
    </row>
    <row r="7" spans="2:3" x14ac:dyDescent="0.25">
      <c r="B7" s="244" t="s">
        <v>451</v>
      </c>
      <c r="C7" s="245">
        <v>23811</v>
      </c>
    </row>
    <row r="8" spans="2:3" x14ac:dyDescent="0.25">
      <c r="B8" s="246"/>
      <c r="C8" s="247" t="s">
        <v>452</v>
      </c>
    </row>
    <row r="9" spans="2:3" x14ac:dyDescent="0.25">
      <c r="B9" s="248"/>
      <c r="C9" s="249" t="s">
        <v>453</v>
      </c>
    </row>
    <row r="10" spans="2:3" x14ac:dyDescent="0.25">
      <c r="B10" s="250" t="s">
        <v>454</v>
      </c>
      <c r="C10" s="251"/>
    </row>
    <row r="11" spans="2:3" x14ac:dyDescent="0.25">
      <c r="B11" s="238" t="s">
        <v>455</v>
      </c>
      <c r="C11" s="252">
        <v>11324</v>
      </c>
    </row>
    <row r="12" spans="2:3" x14ac:dyDescent="0.25">
      <c r="B12" s="242" t="s">
        <v>456</v>
      </c>
      <c r="C12" s="253">
        <v>475</v>
      </c>
    </row>
    <row r="13" spans="2:3" x14ac:dyDescent="0.25">
      <c r="B13" s="242" t="s">
        <v>457</v>
      </c>
      <c r="C13" s="253">
        <v>926</v>
      </c>
    </row>
    <row r="14" spans="2:3" x14ac:dyDescent="0.25">
      <c r="B14" s="254" t="s">
        <v>458</v>
      </c>
      <c r="C14" s="245">
        <v>1825</v>
      </c>
    </row>
    <row r="15" spans="2:3" x14ac:dyDescent="0.25">
      <c r="B15" s="255" t="s">
        <v>459</v>
      </c>
      <c r="C15" s="256">
        <v>14498</v>
      </c>
    </row>
    <row r="16" spans="2:3" x14ac:dyDescent="0.25">
      <c r="B16" s="257" t="s">
        <v>460</v>
      </c>
      <c r="C16" s="252">
        <v>1791</v>
      </c>
    </row>
    <row r="17" spans="2:3" x14ac:dyDescent="0.25">
      <c r="B17" s="242" t="s">
        <v>461</v>
      </c>
      <c r="C17" s="253">
        <v>1955</v>
      </c>
    </row>
    <row r="18" spans="2:3" x14ac:dyDescent="0.25">
      <c r="B18" s="242" t="s">
        <v>462</v>
      </c>
      <c r="C18" s="253">
        <v>932</v>
      </c>
    </row>
    <row r="19" spans="2:3" x14ac:dyDescent="0.25">
      <c r="B19" s="244" t="s">
        <v>463</v>
      </c>
      <c r="C19" s="245">
        <v>1367</v>
      </c>
    </row>
    <row r="20" spans="2:3" ht="26.25" x14ac:dyDescent="0.25">
      <c r="B20" s="258" t="s">
        <v>464</v>
      </c>
      <c r="C20" s="259">
        <v>20532</v>
      </c>
    </row>
    <row r="21" spans="2:3" x14ac:dyDescent="0.25">
      <c r="B21" s="260" t="s">
        <v>465</v>
      </c>
      <c r="C21" s="261"/>
    </row>
    <row r="22" spans="2:3" x14ac:dyDescent="0.25">
      <c r="B22" s="246"/>
      <c r="C22" s="247" t="s">
        <v>452</v>
      </c>
    </row>
    <row r="23" spans="2:3" x14ac:dyDescent="0.25">
      <c r="B23" s="262"/>
      <c r="C23" s="249" t="s">
        <v>466</v>
      </c>
    </row>
    <row r="24" spans="2:3" x14ac:dyDescent="0.25">
      <c r="B24" s="250" t="s">
        <v>467</v>
      </c>
      <c r="C24" s="263"/>
    </row>
    <row r="25" spans="2:3" x14ac:dyDescent="0.25">
      <c r="B25" s="238" t="s">
        <v>468</v>
      </c>
      <c r="C25" s="264">
        <v>14</v>
      </c>
    </row>
    <row r="26" spans="2:3" x14ac:dyDescent="0.25">
      <c r="B26" s="242" t="s">
        <v>469</v>
      </c>
      <c r="C26" s="265">
        <v>0</v>
      </c>
    </row>
    <row r="27" spans="2:3" x14ac:dyDescent="0.25">
      <c r="B27" s="242" t="s">
        <v>470</v>
      </c>
      <c r="C27" s="265">
        <v>96.5</v>
      </c>
    </row>
    <row r="28" spans="2:3" x14ac:dyDescent="0.25">
      <c r="B28" s="242" t="s">
        <v>471</v>
      </c>
      <c r="C28" s="266">
        <v>55.6</v>
      </c>
    </row>
    <row r="29" spans="2:3" x14ac:dyDescent="0.25">
      <c r="B29" s="254" t="s">
        <v>472</v>
      </c>
      <c r="C29" s="267">
        <v>131.30000000000001</v>
      </c>
    </row>
    <row r="30" spans="2:3" x14ac:dyDescent="0.25">
      <c r="B30" s="238" t="s">
        <v>473</v>
      </c>
      <c r="C30" s="264">
        <v>0</v>
      </c>
    </row>
    <row r="31" spans="2:3" x14ac:dyDescent="0.25">
      <c r="B31" s="242" t="s">
        <v>474</v>
      </c>
      <c r="C31" s="266">
        <v>0</v>
      </c>
    </row>
    <row r="32" spans="2:3" x14ac:dyDescent="0.25">
      <c r="B32" s="242" t="s">
        <v>475</v>
      </c>
      <c r="C32" s="266">
        <v>0</v>
      </c>
    </row>
    <row r="33" spans="2:3" x14ac:dyDescent="0.25">
      <c r="B33" s="242" t="s">
        <v>476</v>
      </c>
      <c r="C33" s="266">
        <v>0</v>
      </c>
    </row>
    <row r="34" spans="2:3" x14ac:dyDescent="0.25">
      <c r="B34" s="244" t="s">
        <v>477</v>
      </c>
      <c r="C34" s="268">
        <v>0</v>
      </c>
    </row>
    <row r="35" spans="2:3" x14ac:dyDescent="0.25">
      <c r="B35" s="246"/>
      <c r="C35" s="246"/>
    </row>
    <row r="36" spans="2:3" ht="15.75" x14ac:dyDescent="0.25">
      <c r="B36" s="237" t="s">
        <v>478</v>
      </c>
      <c r="C36" s="237"/>
    </row>
    <row r="37" spans="2:3" x14ac:dyDescent="0.25">
      <c r="B37" s="238" t="s">
        <v>479</v>
      </c>
      <c r="C37" s="264"/>
    </row>
    <row r="38" spans="2:3" x14ac:dyDescent="0.25">
      <c r="B38" s="242" t="s">
        <v>480</v>
      </c>
      <c r="C38" s="266"/>
    </row>
    <row r="39" spans="2:3" x14ac:dyDescent="0.25">
      <c r="B39" s="244" t="s">
        <v>481</v>
      </c>
      <c r="C39" s="269"/>
    </row>
    <row r="40" spans="2:3" x14ac:dyDescent="0.25">
      <c r="B40" s="246"/>
      <c r="C40" s="246"/>
    </row>
    <row r="41" spans="2:3" ht="15.75" x14ac:dyDescent="0.25">
      <c r="B41" s="237" t="s">
        <v>482</v>
      </c>
      <c r="C41" s="237"/>
    </row>
    <row r="42" spans="2:3" x14ac:dyDescent="0.25">
      <c r="B42" s="238" t="s">
        <v>483</v>
      </c>
      <c r="C42" s="270"/>
    </row>
    <row r="43" spans="2:3" x14ac:dyDescent="0.25">
      <c r="B43" s="242" t="s">
        <v>484</v>
      </c>
      <c r="C43" s="271"/>
    </row>
    <row r="44" spans="2:3" x14ac:dyDescent="0.25">
      <c r="B44" s="242" t="s">
        <v>485</v>
      </c>
      <c r="C44" s="253"/>
    </row>
    <row r="45" spans="2:3" x14ac:dyDescent="0.25">
      <c r="B45" s="242" t="s">
        <v>486</v>
      </c>
      <c r="C45" s="272"/>
    </row>
    <row r="46" spans="2:3" x14ac:dyDescent="0.25">
      <c r="B46" s="244" t="s">
        <v>487</v>
      </c>
      <c r="C46" s="27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4B46-40D7-4E0A-AEB0-A910CE6E49CB}">
  <dimension ref="A5:R23"/>
  <sheetViews>
    <sheetView topLeftCell="A16" workbookViewId="0">
      <selection activeCell="B27" sqref="B27:G52"/>
    </sheetView>
  </sheetViews>
  <sheetFormatPr defaultRowHeight="15" x14ac:dyDescent="0.25"/>
  <cols>
    <col min="2" max="2" width="34.5703125" bestFit="1" customWidth="1"/>
  </cols>
  <sheetData>
    <row r="5" spans="1:18" x14ac:dyDescent="0.25">
      <c r="A5" s="63">
        <v>25</v>
      </c>
      <c r="B5" s="63" t="s">
        <v>376</v>
      </c>
      <c r="C5" t="s">
        <v>377</v>
      </c>
      <c r="D5">
        <v>0</v>
      </c>
      <c r="E5">
        <v>0</v>
      </c>
      <c r="F5">
        <v>0</v>
      </c>
      <c r="G5">
        <v>0</v>
      </c>
      <c r="H5">
        <v>0</v>
      </c>
      <c r="I5">
        <v>0</v>
      </c>
      <c r="J5">
        <v>0</v>
      </c>
      <c r="K5">
        <v>0</v>
      </c>
      <c r="L5">
        <v>0</v>
      </c>
      <c r="M5">
        <v>0</v>
      </c>
      <c r="N5">
        <v>0</v>
      </c>
      <c r="O5">
        <v>0</v>
      </c>
      <c r="P5">
        <v>0</v>
      </c>
      <c r="R5">
        <v>0</v>
      </c>
    </row>
    <row r="7" spans="1:18" x14ac:dyDescent="0.25">
      <c r="C7" t="s">
        <v>378</v>
      </c>
      <c r="P7" t="s">
        <v>352</v>
      </c>
      <c r="R7" t="s">
        <v>395</v>
      </c>
    </row>
    <row r="8" spans="1:18" x14ac:dyDescent="0.25">
      <c r="A8">
        <v>26</v>
      </c>
      <c r="B8" t="s">
        <v>379</v>
      </c>
      <c r="C8">
        <v>0</v>
      </c>
      <c r="D8">
        <v>0</v>
      </c>
      <c r="E8">
        <v>0</v>
      </c>
      <c r="F8">
        <v>0</v>
      </c>
      <c r="G8">
        <v>0</v>
      </c>
      <c r="H8">
        <v>0</v>
      </c>
      <c r="I8">
        <v>0</v>
      </c>
      <c r="J8">
        <v>0</v>
      </c>
      <c r="K8">
        <v>0</v>
      </c>
      <c r="L8">
        <v>0</v>
      </c>
      <c r="M8">
        <v>0</v>
      </c>
      <c r="N8">
        <v>0</v>
      </c>
      <c r="O8">
        <v>0</v>
      </c>
      <c r="P8">
        <v>0</v>
      </c>
      <c r="R8">
        <v>0</v>
      </c>
    </row>
    <row r="9" spans="1:18" x14ac:dyDescent="0.25">
      <c r="A9">
        <v>27</v>
      </c>
      <c r="B9" t="s">
        <v>380</v>
      </c>
      <c r="D9">
        <v>0</v>
      </c>
      <c r="E9">
        <v>0</v>
      </c>
      <c r="F9">
        <v>0</v>
      </c>
      <c r="G9">
        <v>0</v>
      </c>
      <c r="H9">
        <v>0</v>
      </c>
      <c r="I9">
        <v>0</v>
      </c>
      <c r="J9">
        <v>0</v>
      </c>
      <c r="K9">
        <v>0</v>
      </c>
      <c r="L9">
        <v>0</v>
      </c>
      <c r="M9">
        <v>0</v>
      </c>
      <c r="N9">
        <v>0</v>
      </c>
      <c r="O9">
        <v>0</v>
      </c>
      <c r="P9">
        <v>0</v>
      </c>
      <c r="R9">
        <v>0</v>
      </c>
    </row>
    <row r="10" spans="1:18" x14ac:dyDescent="0.25">
      <c r="A10">
        <v>28</v>
      </c>
      <c r="B10" t="s">
        <v>381</v>
      </c>
      <c r="D10">
        <v>0</v>
      </c>
      <c r="E10">
        <v>0</v>
      </c>
      <c r="F10">
        <v>0</v>
      </c>
      <c r="G10">
        <v>0</v>
      </c>
      <c r="H10">
        <v>0</v>
      </c>
      <c r="I10">
        <v>0</v>
      </c>
      <c r="J10">
        <v>0</v>
      </c>
      <c r="K10">
        <v>0</v>
      </c>
      <c r="L10">
        <v>0</v>
      </c>
      <c r="M10">
        <v>0</v>
      </c>
      <c r="N10">
        <v>0</v>
      </c>
      <c r="O10">
        <v>0</v>
      </c>
      <c r="P10">
        <v>0</v>
      </c>
      <c r="R10">
        <v>0</v>
      </c>
    </row>
    <row r="11" spans="1:18" x14ac:dyDescent="0.25">
      <c r="A11">
        <v>29</v>
      </c>
      <c r="B11" t="s">
        <v>382</v>
      </c>
      <c r="D11">
        <v>0</v>
      </c>
      <c r="E11">
        <v>0</v>
      </c>
      <c r="F11">
        <v>0</v>
      </c>
      <c r="G11">
        <v>0</v>
      </c>
      <c r="H11">
        <v>0</v>
      </c>
      <c r="I11">
        <v>0</v>
      </c>
      <c r="J11">
        <v>0</v>
      </c>
      <c r="K11">
        <v>0</v>
      </c>
      <c r="L11">
        <v>0</v>
      </c>
      <c r="M11">
        <v>0</v>
      </c>
      <c r="N11">
        <v>0</v>
      </c>
      <c r="O11">
        <v>0</v>
      </c>
      <c r="P11">
        <v>0</v>
      </c>
      <c r="R11">
        <v>0</v>
      </c>
    </row>
    <row r="12" spans="1:18" x14ac:dyDescent="0.25">
      <c r="A12" s="63">
        <v>30</v>
      </c>
      <c r="B12" s="63" t="s">
        <v>383</v>
      </c>
      <c r="D12">
        <v>0</v>
      </c>
      <c r="E12">
        <v>0</v>
      </c>
      <c r="F12">
        <v>0</v>
      </c>
      <c r="G12">
        <v>0</v>
      </c>
      <c r="H12">
        <v>0</v>
      </c>
      <c r="I12">
        <v>0</v>
      </c>
      <c r="J12">
        <v>0</v>
      </c>
      <c r="K12">
        <v>0</v>
      </c>
      <c r="L12">
        <v>0</v>
      </c>
      <c r="M12">
        <v>0</v>
      </c>
      <c r="N12">
        <v>0</v>
      </c>
      <c r="O12">
        <v>0</v>
      </c>
      <c r="P12">
        <v>0</v>
      </c>
      <c r="R12">
        <v>0</v>
      </c>
    </row>
    <row r="13" spans="1:18" x14ac:dyDescent="0.25">
      <c r="A13" s="63">
        <v>31</v>
      </c>
      <c r="B13" s="63" t="s">
        <v>384</v>
      </c>
      <c r="D13">
        <v>0</v>
      </c>
      <c r="E13">
        <v>0</v>
      </c>
      <c r="F13">
        <v>0</v>
      </c>
      <c r="G13">
        <v>0</v>
      </c>
      <c r="H13">
        <v>0</v>
      </c>
      <c r="I13">
        <v>0</v>
      </c>
      <c r="J13">
        <v>0</v>
      </c>
      <c r="K13">
        <v>0</v>
      </c>
      <c r="L13">
        <v>0</v>
      </c>
      <c r="M13">
        <v>0</v>
      </c>
      <c r="N13">
        <v>0</v>
      </c>
      <c r="O13">
        <v>0</v>
      </c>
      <c r="P13">
        <v>0</v>
      </c>
      <c r="R13">
        <v>0</v>
      </c>
    </row>
    <row r="14" spans="1:18" x14ac:dyDescent="0.25">
      <c r="A14">
        <v>32</v>
      </c>
      <c r="B14" t="s">
        <v>385</v>
      </c>
      <c r="D14">
        <v>0</v>
      </c>
      <c r="E14">
        <v>0</v>
      </c>
      <c r="F14">
        <v>0</v>
      </c>
      <c r="G14">
        <v>0</v>
      </c>
      <c r="H14">
        <v>0</v>
      </c>
      <c r="I14">
        <v>0</v>
      </c>
      <c r="J14">
        <v>0</v>
      </c>
      <c r="K14">
        <v>0</v>
      </c>
      <c r="L14">
        <v>0</v>
      </c>
      <c r="M14">
        <v>0</v>
      </c>
      <c r="N14">
        <v>0</v>
      </c>
      <c r="O14">
        <v>0</v>
      </c>
      <c r="P14">
        <v>0</v>
      </c>
      <c r="R14">
        <v>0</v>
      </c>
    </row>
    <row r="16" spans="1:18" x14ac:dyDescent="0.25">
      <c r="B16" s="2" t="s">
        <v>386</v>
      </c>
    </row>
    <row r="17" spans="2:18" x14ac:dyDescent="0.25">
      <c r="B17" t="s">
        <v>387</v>
      </c>
      <c r="D17">
        <v>0</v>
      </c>
      <c r="E17">
        <v>0</v>
      </c>
      <c r="F17">
        <v>0</v>
      </c>
      <c r="G17">
        <v>0</v>
      </c>
      <c r="H17">
        <v>0</v>
      </c>
      <c r="I17">
        <v>0</v>
      </c>
      <c r="J17">
        <v>0</v>
      </c>
      <c r="K17">
        <v>0</v>
      </c>
      <c r="L17">
        <v>0</v>
      </c>
      <c r="M17">
        <v>0</v>
      </c>
      <c r="N17">
        <v>0</v>
      </c>
      <c r="O17">
        <v>0</v>
      </c>
      <c r="P17">
        <v>0</v>
      </c>
      <c r="R17">
        <v>0</v>
      </c>
    </row>
    <row r="18" spans="2:18" x14ac:dyDescent="0.25">
      <c r="B18" t="s">
        <v>388</v>
      </c>
      <c r="D18">
        <v>0</v>
      </c>
      <c r="E18">
        <v>0</v>
      </c>
      <c r="F18">
        <v>0</v>
      </c>
      <c r="G18">
        <v>0</v>
      </c>
      <c r="H18">
        <v>0</v>
      </c>
      <c r="I18">
        <v>0</v>
      </c>
      <c r="J18">
        <v>0</v>
      </c>
      <c r="K18">
        <v>0</v>
      </c>
      <c r="L18">
        <v>0</v>
      </c>
      <c r="M18">
        <v>0</v>
      </c>
      <c r="N18">
        <v>0</v>
      </c>
      <c r="O18">
        <v>0</v>
      </c>
      <c r="P18">
        <v>0</v>
      </c>
      <c r="R18">
        <v>0</v>
      </c>
    </row>
    <row r="19" spans="2:18" x14ac:dyDescent="0.25">
      <c r="B19" t="s">
        <v>389</v>
      </c>
      <c r="D19">
        <v>0</v>
      </c>
      <c r="E19">
        <v>0</v>
      </c>
      <c r="F19">
        <v>0</v>
      </c>
      <c r="G19">
        <v>0</v>
      </c>
      <c r="H19">
        <v>0</v>
      </c>
      <c r="I19">
        <v>0</v>
      </c>
      <c r="J19">
        <v>0</v>
      </c>
      <c r="K19">
        <v>0</v>
      </c>
      <c r="L19">
        <v>0</v>
      </c>
      <c r="M19">
        <v>0</v>
      </c>
      <c r="N19">
        <v>0</v>
      </c>
      <c r="O19">
        <v>0</v>
      </c>
      <c r="P19">
        <v>0</v>
      </c>
      <c r="R19">
        <v>0</v>
      </c>
    </row>
    <row r="20" spans="2:18" x14ac:dyDescent="0.25">
      <c r="B20" t="s">
        <v>390</v>
      </c>
      <c r="D20">
        <v>0</v>
      </c>
      <c r="E20">
        <v>0</v>
      </c>
      <c r="F20">
        <v>0</v>
      </c>
      <c r="G20">
        <v>0</v>
      </c>
      <c r="H20">
        <v>0</v>
      </c>
      <c r="I20">
        <v>0</v>
      </c>
      <c r="J20">
        <v>0</v>
      </c>
      <c r="K20">
        <v>0</v>
      </c>
      <c r="L20">
        <v>0</v>
      </c>
      <c r="M20">
        <v>0</v>
      </c>
      <c r="N20">
        <v>0</v>
      </c>
      <c r="O20">
        <v>0</v>
      </c>
      <c r="P20">
        <v>0</v>
      </c>
      <c r="R20">
        <v>0</v>
      </c>
    </row>
    <row r="21" spans="2:18" x14ac:dyDescent="0.25">
      <c r="B21" t="s">
        <v>391</v>
      </c>
      <c r="D21">
        <v>0</v>
      </c>
      <c r="E21">
        <v>0</v>
      </c>
      <c r="F21">
        <v>0</v>
      </c>
      <c r="G21">
        <v>0</v>
      </c>
      <c r="H21">
        <v>0</v>
      </c>
      <c r="I21">
        <v>0</v>
      </c>
      <c r="J21">
        <v>0</v>
      </c>
      <c r="K21">
        <v>0</v>
      </c>
      <c r="L21">
        <v>0</v>
      </c>
      <c r="M21">
        <v>0</v>
      </c>
      <c r="N21">
        <v>0</v>
      </c>
      <c r="O21">
        <v>0</v>
      </c>
      <c r="P21">
        <v>0</v>
      </c>
      <c r="R21">
        <v>0</v>
      </c>
    </row>
    <row r="22" spans="2:18" x14ac:dyDescent="0.25">
      <c r="B22" t="s">
        <v>392</v>
      </c>
      <c r="D22">
        <v>0</v>
      </c>
      <c r="E22">
        <v>0</v>
      </c>
      <c r="F22">
        <v>0</v>
      </c>
      <c r="G22">
        <v>0</v>
      </c>
      <c r="H22">
        <v>0</v>
      </c>
      <c r="I22">
        <v>0</v>
      </c>
      <c r="J22">
        <v>0</v>
      </c>
      <c r="K22">
        <v>0</v>
      </c>
      <c r="L22">
        <v>0</v>
      </c>
      <c r="M22">
        <v>0</v>
      </c>
      <c r="N22">
        <v>0</v>
      </c>
      <c r="O22">
        <v>0</v>
      </c>
      <c r="P22">
        <v>0</v>
      </c>
      <c r="R22">
        <v>0</v>
      </c>
    </row>
    <row r="23" spans="2:18" x14ac:dyDescent="0.25">
      <c r="B23" t="s">
        <v>393</v>
      </c>
      <c r="D23">
        <v>0</v>
      </c>
      <c r="E23">
        <v>0</v>
      </c>
      <c r="F23">
        <v>0</v>
      </c>
      <c r="G23">
        <v>0</v>
      </c>
      <c r="H23">
        <v>0</v>
      </c>
      <c r="I23">
        <v>0</v>
      </c>
      <c r="J23">
        <v>0</v>
      </c>
      <c r="K23">
        <v>0</v>
      </c>
      <c r="L23">
        <v>0</v>
      </c>
      <c r="M23">
        <v>0</v>
      </c>
      <c r="N23">
        <v>0</v>
      </c>
      <c r="O23">
        <v>0</v>
      </c>
      <c r="P23">
        <v>0</v>
      </c>
      <c r="R2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E42A-6840-4411-8504-58F6844DA523}">
  <dimension ref="A1:P172"/>
  <sheetViews>
    <sheetView topLeftCell="A2" zoomScale="55" zoomScaleNormal="55" workbookViewId="0">
      <selection activeCell="B10" sqref="B10"/>
    </sheetView>
  </sheetViews>
  <sheetFormatPr defaultColWidth="0" defaultRowHeight="15" customHeight="1" zeroHeight="1" x14ac:dyDescent="0.25"/>
  <cols>
    <col min="1" max="1" width="1.5703125" customWidth="1"/>
    <col min="2" max="2" width="97.28515625" customWidth="1"/>
    <col min="3" max="5" width="17.42578125" hidden="1"/>
    <col min="6" max="7" width="17.42578125" customWidth="1"/>
    <col min="8" max="8" width="19.85546875" customWidth="1"/>
    <col min="9" max="9" width="13.42578125" bestFit="1" customWidth="1"/>
    <col min="10" max="10" width="14.42578125" customWidth="1"/>
    <col min="11" max="12" width="17.42578125" customWidth="1"/>
    <col min="13" max="13" width="18.42578125" customWidth="1"/>
    <col min="14" max="14" width="13.140625" customWidth="1"/>
    <col min="15" max="15" width="13.85546875" customWidth="1"/>
    <col min="16" max="16" width="1" customWidth="1"/>
    <col min="17" max="16384" width="9.140625" hidden="1"/>
  </cols>
  <sheetData>
    <row r="1" spans="2:15" ht="63" customHeight="1" thickBot="1" x14ac:dyDescent="0.3">
      <c r="B1" s="465" t="str">
        <f>[1]MENU!B2&amp;" - FINANCIAL SCORECARD - "&amp;[1]MENU!C5&amp;" "&amp;[1]MENU!C6</f>
        <v>AUSTRALIAN ISLAMIC COLLEGE - FINANCIAL SCORECARD - March 2020</v>
      </c>
      <c r="C1" s="465"/>
      <c r="D1" s="465"/>
      <c r="E1" s="465"/>
      <c r="F1" s="465"/>
      <c r="G1" s="465"/>
      <c r="H1" s="465"/>
      <c r="I1" s="465"/>
      <c r="J1" s="465"/>
      <c r="K1" s="465"/>
      <c r="L1" s="465"/>
      <c r="M1" s="274" t="s">
        <v>488</v>
      </c>
      <c r="N1" s="274"/>
      <c r="O1" s="274"/>
    </row>
    <row r="2" spans="2:15" ht="28.5" x14ac:dyDescent="0.25">
      <c r="B2" s="466" t="s">
        <v>489</v>
      </c>
      <c r="C2" s="467"/>
      <c r="D2" s="467"/>
      <c r="E2" s="468"/>
      <c r="F2" s="469" t="s">
        <v>397</v>
      </c>
      <c r="G2" s="470"/>
      <c r="H2" s="470"/>
      <c r="I2" s="470"/>
      <c r="J2" s="471"/>
      <c r="K2" s="469" t="s">
        <v>490</v>
      </c>
      <c r="L2" s="470"/>
      <c r="M2" s="470"/>
      <c r="N2" s="470"/>
      <c r="O2" s="471"/>
    </row>
    <row r="3" spans="2:15" ht="21.75" thickBot="1" x14ac:dyDescent="0.3">
      <c r="B3" s="79"/>
      <c r="E3" s="22"/>
      <c r="F3" s="80" t="s">
        <v>398</v>
      </c>
      <c r="G3" s="81" t="s">
        <v>222</v>
      </c>
      <c r="H3" s="81" t="s">
        <v>223</v>
      </c>
      <c r="I3" s="82" t="s">
        <v>399</v>
      </c>
      <c r="J3" s="83" t="s">
        <v>400</v>
      </c>
      <c r="K3" s="275" t="s">
        <v>491</v>
      </c>
      <c r="L3" s="81" t="s">
        <v>222</v>
      </c>
      <c r="M3" s="81" t="s">
        <v>223</v>
      </c>
      <c r="N3" s="82" t="s">
        <v>399</v>
      </c>
      <c r="O3" s="83" t="s">
        <v>400</v>
      </c>
    </row>
    <row r="4" spans="2:15" ht="25.5" customHeight="1" x14ac:dyDescent="0.25">
      <c r="B4" s="276" t="s">
        <v>492</v>
      </c>
      <c r="C4" s="277"/>
      <c r="D4" s="277"/>
      <c r="E4" s="278"/>
      <c r="F4" s="279">
        <f>'[1]ACTUAL &amp; FORECAST DATA'!N114</f>
        <v>0</v>
      </c>
      <c r="G4" s="280">
        <f>'[1]BUDGET DATA'!N114</f>
        <v>525</v>
      </c>
      <c r="H4" s="280">
        <f t="shared" ref="H4:H9" si="0">F4-G4</f>
        <v>-525</v>
      </c>
      <c r="I4" s="281">
        <f t="shared" ref="I4:I6" si="1">IF(G4=0,"",(H4/G4))</f>
        <v>-1</v>
      </c>
      <c r="J4" s="282" t="s">
        <v>401</v>
      </c>
      <c r="K4" s="279">
        <f>'[1]ACTUAL &amp; FORECAST DATA'!N184</f>
        <v>0</v>
      </c>
      <c r="L4" s="280">
        <f>[1]BUDGET!O61</f>
        <v>525</v>
      </c>
      <c r="M4" s="280">
        <f t="shared" ref="M4:M9" si="2">K4-L4</f>
        <v>-525</v>
      </c>
      <c r="N4" s="283">
        <f t="shared" ref="N4:N6" si="3">IF(L4=0,"",(M4/L4))</f>
        <v>-1</v>
      </c>
      <c r="O4" s="282" t="s">
        <v>401</v>
      </c>
    </row>
    <row r="5" spans="2:15" ht="25.5" customHeight="1" x14ac:dyDescent="0.25">
      <c r="B5" s="284" t="s">
        <v>493</v>
      </c>
      <c r="C5" s="285"/>
      <c r="D5" s="285"/>
      <c r="E5" s="286"/>
      <c r="F5" s="287">
        <f>'[1]ACTUAL &amp; FORECAST DATA'!N115</f>
        <v>0</v>
      </c>
      <c r="G5" s="288">
        <f>'[1]BUDGET DATA'!N115</f>
        <v>0</v>
      </c>
      <c r="H5" s="289">
        <f t="shared" si="0"/>
        <v>0</v>
      </c>
      <c r="I5" s="283" t="str">
        <f t="shared" si="1"/>
        <v/>
      </c>
      <c r="J5" s="84">
        <v>1</v>
      </c>
      <c r="K5" s="287">
        <f>'[1]ACTUAL &amp; FORECAST DATA'!N185</f>
        <v>0</v>
      </c>
      <c r="L5" s="288">
        <f>[1]BUDGET!O62</f>
        <v>0</v>
      </c>
      <c r="M5" s="289">
        <f t="shared" si="2"/>
        <v>0</v>
      </c>
      <c r="N5" s="283" t="str">
        <f t="shared" si="3"/>
        <v/>
      </c>
      <c r="O5" s="84">
        <v>1</v>
      </c>
    </row>
    <row r="6" spans="2:15" ht="25.5" customHeight="1" thickBot="1" x14ac:dyDescent="0.3">
      <c r="B6" s="290" t="s">
        <v>494</v>
      </c>
      <c r="C6" s="291"/>
      <c r="D6" s="291"/>
      <c r="E6" s="292"/>
      <c r="F6" s="293">
        <f>SUM(F4:F5)</f>
        <v>0</v>
      </c>
      <c r="G6" s="294">
        <f>SUM(G4:G5)</f>
        <v>525</v>
      </c>
      <c r="H6" s="294">
        <f t="shared" si="0"/>
        <v>-525</v>
      </c>
      <c r="I6" s="295">
        <f t="shared" si="1"/>
        <v>-1</v>
      </c>
      <c r="J6" s="85" t="s">
        <v>401</v>
      </c>
      <c r="K6" s="296">
        <f>SUM(K4:K5)</f>
        <v>0</v>
      </c>
      <c r="L6" s="294">
        <f>SUM(L4:L5)</f>
        <v>525</v>
      </c>
      <c r="M6" s="294">
        <f t="shared" si="2"/>
        <v>-525</v>
      </c>
      <c r="N6" s="295">
        <f t="shared" si="3"/>
        <v>-1</v>
      </c>
      <c r="O6" s="85" t="s">
        <v>401</v>
      </c>
    </row>
    <row r="7" spans="2:15" ht="25.5" customHeight="1" thickTop="1" x14ac:dyDescent="0.25">
      <c r="B7" s="297" t="s">
        <v>495</v>
      </c>
      <c r="C7" s="298"/>
      <c r="D7" s="298"/>
      <c r="E7" s="299"/>
      <c r="F7" s="300">
        <f>'[1]ACTUAL &amp; FORECAST DATA'!N116</f>
        <v>0</v>
      </c>
      <c r="G7" s="301">
        <f>'[1]BUDGET DATA'!N116</f>
        <v>39.100000000000009</v>
      </c>
      <c r="H7" s="302">
        <f t="shared" si="0"/>
        <v>-39.100000000000009</v>
      </c>
      <c r="I7" s="303">
        <f>IF(OR(G7=0,H7=0),"",(H7/G7))</f>
        <v>-1</v>
      </c>
      <c r="J7" s="86">
        <v>1</v>
      </c>
      <c r="K7" s="300">
        <f>'[1]ACTUAL &amp; FORECAST DATA'!N186</f>
        <v>0</v>
      </c>
      <c r="L7" s="301">
        <f>[1]BUDGET!O63</f>
        <v>39.100000000000009</v>
      </c>
      <c r="M7" s="304">
        <f t="shared" si="2"/>
        <v>-39.100000000000009</v>
      </c>
      <c r="N7" s="303">
        <f t="shared" ref="N7:N9" si="4">IF(OR(L7=0,M7=0),"",(M7/L7))</f>
        <v>-1</v>
      </c>
      <c r="O7" s="86">
        <v>1</v>
      </c>
    </row>
    <row r="8" spans="2:15" ht="25.5" customHeight="1" x14ac:dyDescent="0.25">
      <c r="B8" s="276" t="s">
        <v>496</v>
      </c>
      <c r="C8" s="277"/>
      <c r="D8" s="277"/>
      <c r="E8" s="278"/>
      <c r="F8" s="305">
        <f>'[1]ACTUAL &amp; FORECAST DATA'!N117</f>
        <v>0</v>
      </c>
      <c r="G8" s="306">
        <f>'[1]BUDGET DATA'!N117</f>
        <v>0</v>
      </c>
      <c r="H8" s="307">
        <f t="shared" si="0"/>
        <v>0</v>
      </c>
      <c r="I8" s="303" t="str">
        <f t="shared" ref="I8:I9" si="5">IF(OR(G8=0,H8=0),"",(H8/G8))</f>
        <v/>
      </c>
      <c r="J8" s="84">
        <v>1</v>
      </c>
      <c r="K8" s="305">
        <f>'[1]ACTUAL &amp; FORECAST DATA'!N187</f>
        <v>0</v>
      </c>
      <c r="L8" s="306">
        <f>[1]BUDGET!O64</f>
        <v>0</v>
      </c>
      <c r="M8" s="308">
        <f t="shared" si="2"/>
        <v>0</v>
      </c>
      <c r="N8" s="303" t="str">
        <f t="shared" si="4"/>
        <v/>
      </c>
      <c r="O8" s="84">
        <v>1</v>
      </c>
    </row>
    <row r="9" spans="2:15" ht="25.5" customHeight="1" thickBot="1" x14ac:dyDescent="0.3">
      <c r="B9" s="309" t="s">
        <v>497</v>
      </c>
      <c r="C9" s="310"/>
      <c r="D9" s="310"/>
      <c r="E9" s="311"/>
      <c r="F9" s="312">
        <f>'[1]ACTUAL &amp; FORECAST DATA'!N118</f>
        <v>0</v>
      </c>
      <c r="G9" s="313">
        <f>'[1]BUDGET DATA'!N118</f>
        <v>15.340000000000003</v>
      </c>
      <c r="H9" s="314">
        <f t="shared" si="0"/>
        <v>-15.340000000000003</v>
      </c>
      <c r="I9" s="315">
        <f t="shared" si="5"/>
        <v>-1</v>
      </c>
      <c r="J9" s="316">
        <v>1</v>
      </c>
      <c r="K9" s="312">
        <f>'[1]ACTUAL &amp; FORECAST DATA'!N188</f>
        <v>0</v>
      </c>
      <c r="L9" s="313">
        <f>[1]BUDGET!O65</f>
        <v>15.340000000000003</v>
      </c>
      <c r="M9" s="317">
        <f t="shared" si="2"/>
        <v>-15.340000000000003</v>
      </c>
      <c r="N9" s="315">
        <f t="shared" si="4"/>
        <v>-1</v>
      </c>
      <c r="O9" s="316">
        <v>1</v>
      </c>
    </row>
    <row r="10" spans="2:15" ht="6" customHeight="1" thickBot="1" x14ac:dyDescent="0.3">
      <c r="B10" s="318"/>
      <c r="C10" s="318"/>
      <c r="D10" s="318"/>
      <c r="E10" s="318"/>
      <c r="F10" s="319"/>
      <c r="G10" s="320"/>
      <c r="H10" s="320"/>
      <c r="I10" s="321"/>
      <c r="J10" s="322"/>
      <c r="K10" s="319"/>
      <c r="L10" s="320"/>
      <c r="M10" s="320"/>
      <c r="N10" s="321"/>
      <c r="O10" s="322"/>
    </row>
    <row r="11" spans="2:15" ht="28.5" x14ac:dyDescent="0.25">
      <c r="B11" s="87" t="s">
        <v>402</v>
      </c>
      <c r="C11" s="469" t="s">
        <v>403</v>
      </c>
      <c r="D11" s="470"/>
      <c r="E11" s="470"/>
      <c r="F11" s="469" t="s">
        <v>397</v>
      </c>
      <c r="G11" s="470"/>
      <c r="H11" s="470"/>
      <c r="I11" s="470"/>
      <c r="J11" s="471"/>
      <c r="K11" s="469" t="s">
        <v>490</v>
      </c>
      <c r="L11" s="470"/>
      <c r="M11" s="470"/>
      <c r="N11" s="470"/>
      <c r="O11" s="471"/>
    </row>
    <row r="12" spans="2:15" ht="21.75" thickBot="1" x14ac:dyDescent="0.3">
      <c r="B12" s="24"/>
      <c r="C12" s="323" t="s">
        <v>398</v>
      </c>
      <c r="D12" s="324" t="s">
        <v>222</v>
      </c>
      <c r="E12" s="325" t="s">
        <v>223</v>
      </c>
      <c r="F12" s="326" t="s">
        <v>398</v>
      </c>
      <c r="G12" s="327" t="s">
        <v>222</v>
      </c>
      <c r="H12" s="327" t="s">
        <v>223</v>
      </c>
      <c r="I12" s="328" t="s">
        <v>399</v>
      </c>
      <c r="J12" s="329" t="s">
        <v>400</v>
      </c>
      <c r="K12" s="330" t="s">
        <v>491</v>
      </c>
      <c r="L12" s="327" t="s">
        <v>222</v>
      </c>
      <c r="M12" s="327" t="s">
        <v>223</v>
      </c>
      <c r="N12" s="328" t="s">
        <v>399</v>
      </c>
      <c r="O12" s="329" t="s">
        <v>400</v>
      </c>
    </row>
    <row r="13" spans="2:15" ht="24" customHeight="1" x14ac:dyDescent="0.25">
      <c r="B13" s="88" t="s">
        <v>353</v>
      </c>
      <c r="C13" s="89"/>
      <c r="D13" s="90"/>
      <c r="E13" s="91"/>
      <c r="F13" s="92"/>
      <c r="G13" s="91"/>
      <c r="H13" s="91"/>
      <c r="I13" s="91"/>
      <c r="J13" s="93"/>
      <c r="K13" s="331"/>
      <c r="L13" s="91"/>
      <c r="M13" s="91"/>
      <c r="N13" s="91"/>
      <c r="O13" s="332"/>
    </row>
    <row r="14" spans="2:15" ht="24" customHeight="1" x14ac:dyDescent="0.25">
      <c r="B14" s="197" t="str">
        <f>[1]ACTUALS!A4</f>
        <v>Domestic Fee Income (net Concessions)</v>
      </c>
      <c r="C14" s="94">
        <f>'[1]ACTUAL &amp; FORECAST DATA'!N7</f>
        <v>1</v>
      </c>
      <c r="D14" s="95">
        <f>'[1]BUDGET DATA'!N7</f>
        <v>65196.573749999996</v>
      </c>
      <c r="E14" s="96">
        <f>C14-D14</f>
        <v>-65195.573749999996</v>
      </c>
      <c r="F14" s="97">
        <f>'[1]ACTUAL &amp; FORECAST DATA'!N64</f>
        <v>3</v>
      </c>
      <c r="G14" s="95">
        <f>'[1]BUDGET DATA'!N64</f>
        <v>195589.72125</v>
      </c>
      <c r="H14" s="95">
        <f t="shared" ref="H14:H23" si="6">F14-G14</f>
        <v>-195586.72125</v>
      </c>
      <c r="I14" s="98">
        <f>IF(G14=0,"",(H14/G14))</f>
        <v>-0.99998466177066547</v>
      </c>
      <c r="J14" s="99" t="s">
        <v>401</v>
      </c>
      <c r="K14" s="95">
        <f>'[1]ACTUAL &amp; FORECAST DATA'!N127</f>
        <v>0</v>
      </c>
      <c r="L14" s="95">
        <f>[1]BUDGET!O4</f>
        <v>782358.88499999989</v>
      </c>
      <c r="M14" s="95">
        <f>K14-L14</f>
        <v>-782358.88499999989</v>
      </c>
      <c r="N14" s="98">
        <f>IF(L14=0,"",(M14/L14))</f>
        <v>-1</v>
      </c>
      <c r="O14" s="99" t="s">
        <v>401</v>
      </c>
    </row>
    <row r="15" spans="2:15" ht="24" customHeight="1" x14ac:dyDescent="0.25">
      <c r="B15" s="197" t="str">
        <f>[1]ACTUALS!A5</f>
        <v>Other Fee Income</v>
      </c>
      <c r="C15" s="94">
        <f>'[1]ACTUAL &amp; FORECAST DATA'!N8</f>
        <v>0</v>
      </c>
      <c r="D15" s="95">
        <f>'[1]BUDGET DATA'!N8</f>
        <v>5307.9668333333329</v>
      </c>
      <c r="E15" s="96">
        <f t="shared" ref="E15:E23" si="7">C15-D15</f>
        <v>-5307.9668333333329</v>
      </c>
      <c r="F15" s="97">
        <f>'[1]ACTUAL &amp; FORECAST DATA'!N65</f>
        <v>0</v>
      </c>
      <c r="G15" s="95">
        <f>'[1]BUDGET DATA'!N65</f>
        <v>24173.900499999996</v>
      </c>
      <c r="H15" s="95">
        <f t="shared" si="6"/>
        <v>-24173.900499999996</v>
      </c>
      <c r="I15" s="98">
        <f t="shared" ref="I15:I22" si="8">IF(G15=0,"",(H15/G15))</f>
        <v>-1</v>
      </c>
      <c r="J15" s="99" t="s">
        <v>401</v>
      </c>
      <c r="K15" s="95">
        <f>'[1]ACTUAL &amp; FORECAST DATA'!N128</f>
        <v>0</v>
      </c>
      <c r="L15" s="95">
        <f>[1]BUDGET!O5</f>
        <v>96695.602000000014</v>
      </c>
      <c r="M15" s="95">
        <f t="shared" ref="M15:M23" si="9">K15-L15</f>
        <v>-96695.602000000014</v>
      </c>
      <c r="N15" s="98">
        <f t="shared" ref="N15:N22" si="10">IF(L15=0,"",(M15/L15))</f>
        <v>-1</v>
      </c>
      <c r="O15" s="99" t="s">
        <v>401</v>
      </c>
    </row>
    <row r="16" spans="2:15" ht="24" customHeight="1" x14ac:dyDescent="0.25">
      <c r="B16" s="197" t="str">
        <f>[1]ACTUALS!A6</f>
        <v>FFPOS Student Income (net Concessions)</v>
      </c>
      <c r="C16" s="94">
        <f>'[1]ACTUAL &amp; FORECAST DATA'!N9</f>
        <v>0</v>
      </c>
      <c r="D16" s="95">
        <f>'[1]BUDGET DATA'!N9</f>
        <v>0</v>
      </c>
      <c r="E16" s="96">
        <f t="shared" si="7"/>
        <v>0</v>
      </c>
      <c r="F16" s="97">
        <f>'[1]ACTUAL &amp; FORECAST DATA'!N66</f>
        <v>0</v>
      </c>
      <c r="G16" s="95">
        <f>'[1]BUDGET DATA'!N66</f>
        <v>0</v>
      </c>
      <c r="H16" s="95">
        <f t="shared" si="6"/>
        <v>0</v>
      </c>
      <c r="I16" s="98" t="str">
        <f t="shared" si="8"/>
        <v/>
      </c>
      <c r="J16" s="99">
        <v>1</v>
      </c>
      <c r="K16" s="95">
        <f>'[1]ACTUAL &amp; FORECAST DATA'!N129</f>
        <v>0</v>
      </c>
      <c r="L16" s="95">
        <f>[1]BUDGET!O6</f>
        <v>0</v>
      </c>
      <c r="M16" s="95">
        <f t="shared" si="9"/>
        <v>0</v>
      </c>
      <c r="N16" s="98" t="str">
        <f t="shared" si="10"/>
        <v/>
      </c>
      <c r="O16" s="99">
        <v>1</v>
      </c>
    </row>
    <row r="17" spans="2:15" ht="24" customHeight="1" x14ac:dyDescent="0.25">
      <c r="B17" s="197" t="str">
        <f>[1]ACTUALS!A7</f>
        <v xml:space="preserve">Capital Fees and Levies - Tuition </v>
      </c>
      <c r="C17" s="94">
        <f>'[1]ACTUAL &amp; FORECAST DATA'!N10</f>
        <v>0</v>
      </c>
      <c r="D17" s="95">
        <f>'[1]BUDGET DATA'!N10</f>
        <v>0</v>
      </c>
      <c r="E17" s="96">
        <f t="shared" si="7"/>
        <v>0</v>
      </c>
      <c r="F17" s="97">
        <f>'[1]ACTUAL &amp; FORECAST DATA'!N67</f>
        <v>0</v>
      </c>
      <c r="G17" s="95">
        <f>'[1]BUDGET DATA'!N67</f>
        <v>0</v>
      </c>
      <c r="H17" s="95">
        <f t="shared" si="6"/>
        <v>0</v>
      </c>
      <c r="I17" s="98" t="str">
        <f t="shared" si="8"/>
        <v/>
      </c>
      <c r="J17" s="99">
        <v>1</v>
      </c>
      <c r="K17" s="95">
        <f>'[1]ACTUAL &amp; FORECAST DATA'!N130</f>
        <v>0</v>
      </c>
      <c r="L17" s="95">
        <f>[1]BUDGET!O7</f>
        <v>0</v>
      </c>
      <c r="M17" s="95">
        <f t="shared" si="9"/>
        <v>0</v>
      </c>
      <c r="N17" s="98" t="str">
        <f t="shared" si="10"/>
        <v/>
      </c>
      <c r="O17" s="99">
        <v>1</v>
      </c>
    </row>
    <row r="18" spans="2:15" ht="24" customHeight="1" x14ac:dyDescent="0.25">
      <c r="B18" s="197" t="str">
        <f>[1]ACTUALS!A8</f>
        <v>Private Income</v>
      </c>
      <c r="C18" s="94">
        <f>'[1]ACTUAL &amp; FORECAST DATA'!N11</f>
        <v>0</v>
      </c>
      <c r="D18" s="95">
        <f>'[1]BUDGET DATA'!N11</f>
        <v>9922.1350000000002</v>
      </c>
      <c r="E18" s="96">
        <f t="shared" si="7"/>
        <v>-9922.1350000000002</v>
      </c>
      <c r="F18" s="97">
        <f>'[1]ACTUAL &amp; FORECAST DATA'!N68</f>
        <v>0</v>
      </c>
      <c r="G18" s="95">
        <f>'[1]BUDGET DATA'!N68</f>
        <v>29766.404999999999</v>
      </c>
      <c r="H18" s="95">
        <f t="shared" si="6"/>
        <v>-29766.404999999999</v>
      </c>
      <c r="I18" s="98">
        <f t="shared" si="8"/>
        <v>-1</v>
      </c>
      <c r="J18" s="99" t="s">
        <v>401</v>
      </c>
      <c r="K18" s="95">
        <f>'[1]ACTUAL &amp; FORECAST DATA'!N131</f>
        <v>0</v>
      </c>
      <c r="L18" s="95">
        <f>[1]BUDGET!O8</f>
        <v>119065.61999999998</v>
      </c>
      <c r="M18" s="95">
        <f t="shared" si="9"/>
        <v>-119065.61999999998</v>
      </c>
      <c r="N18" s="98">
        <f t="shared" si="10"/>
        <v>-1</v>
      </c>
      <c r="O18" s="99" t="s">
        <v>401</v>
      </c>
    </row>
    <row r="19" spans="2:15" ht="24" customHeight="1" x14ac:dyDescent="0.25">
      <c r="B19" s="197" t="str">
        <f>[1]ACTUALS!A9</f>
        <v>State Grants</v>
      </c>
      <c r="C19" s="94">
        <f>'[1]ACTUAL &amp; FORECAST DATA'!N12</f>
        <v>0</v>
      </c>
      <c r="D19" s="95">
        <f>'[1]BUDGET DATA'!N12</f>
        <v>134885.92570833335</v>
      </c>
      <c r="E19" s="96">
        <f t="shared" si="7"/>
        <v>-134885.92570833335</v>
      </c>
      <c r="F19" s="97">
        <f>'[1]ACTUAL &amp; FORECAST DATA'!N69</f>
        <v>0</v>
      </c>
      <c r="G19" s="95">
        <f>'[1]BUDGET DATA'!N69</f>
        <v>404657.77712500002</v>
      </c>
      <c r="H19" s="95">
        <f t="shared" si="6"/>
        <v>-404657.77712500002</v>
      </c>
      <c r="I19" s="98">
        <f t="shared" si="8"/>
        <v>-1</v>
      </c>
      <c r="J19" s="99" t="s">
        <v>401</v>
      </c>
      <c r="K19" s="95">
        <f>'[1]ACTUAL &amp; FORECAST DATA'!N132</f>
        <v>0</v>
      </c>
      <c r="L19" s="95">
        <f>[1]BUDGET!O9</f>
        <v>1618631.1084999999</v>
      </c>
      <c r="M19" s="95">
        <f t="shared" si="9"/>
        <v>-1618631.1084999999</v>
      </c>
      <c r="N19" s="98">
        <f t="shared" si="10"/>
        <v>-1</v>
      </c>
      <c r="O19" s="99" t="s">
        <v>401</v>
      </c>
    </row>
    <row r="20" spans="2:15" ht="24" customHeight="1" x14ac:dyDescent="0.25">
      <c r="B20" s="197" t="str">
        <f>[1]ACTUALS!A10</f>
        <v>Commonwealth Grants</v>
      </c>
      <c r="C20" s="94">
        <f>'[1]ACTUAL &amp; FORECAST DATA'!N13</f>
        <v>0</v>
      </c>
      <c r="D20" s="95">
        <f>'[1]BUDGET DATA'!N13</f>
        <v>0</v>
      </c>
      <c r="E20" s="100">
        <f t="shared" si="7"/>
        <v>0</v>
      </c>
      <c r="F20" s="97">
        <f>'[1]ACTUAL &amp; FORECAST DATA'!N70</f>
        <v>0</v>
      </c>
      <c r="G20" s="95">
        <f>'[1]BUDGET DATA'!N70</f>
        <v>0</v>
      </c>
      <c r="H20" s="95">
        <f t="shared" si="6"/>
        <v>0</v>
      </c>
      <c r="I20" s="98" t="str">
        <f t="shared" si="8"/>
        <v/>
      </c>
      <c r="J20" s="84">
        <v>1</v>
      </c>
      <c r="K20" s="95">
        <f>'[1]ACTUAL &amp; FORECAST DATA'!N133</f>
        <v>0</v>
      </c>
      <c r="L20" s="95">
        <f>[1]BUDGET!O10</f>
        <v>0</v>
      </c>
      <c r="M20" s="95">
        <f t="shared" si="9"/>
        <v>0</v>
      </c>
      <c r="N20" s="98" t="str">
        <f t="shared" si="10"/>
        <v/>
      </c>
      <c r="O20" s="84">
        <v>1</v>
      </c>
    </row>
    <row r="21" spans="2:15" ht="24" hidden="1" customHeight="1" x14ac:dyDescent="0.25">
      <c r="B21" s="197" t="str">
        <f>[1]ACTUALS!A11</f>
        <v>Boarding Income</v>
      </c>
      <c r="C21" s="94">
        <f>'[1]ACTUAL &amp; FORECAST DATA'!N14</f>
        <v>0</v>
      </c>
      <c r="D21" s="95">
        <f>'[1]BUDGET DATA'!N14</f>
        <v>0</v>
      </c>
      <c r="E21" s="100">
        <f t="shared" si="7"/>
        <v>0</v>
      </c>
      <c r="F21" s="97">
        <f>'[1]ACTUAL &amp; FORECAST DATA'!N71</f>
        <v>0</v>
      </c>
      <c r="G21" s="95">
        <f>'[1]BUDGET DATA'!N71</f>
        <v>0</v>
      </c>
      <c r="H21" s="95">
        <f t="shared" si="6"/>
        <v>0</v>
      </c>
      <c r="I21" s="98" t="str">
        <f t="shared" si="8"/>
        <v/>
      </c>
      <c r="J21" s="84">
        <v>1</v>
      </c>
      <c r="K21" s="95">
        <f>'[1]ACTUAL &amp; FORECAST DATA'!N134</f>
        <v>0</v>
      </c>
      <c r="L21" s="95">
        <f>[1]BUDGET!O11</f>
        <v>0</v>
      </c>
      <c r="M21" s="95">
        <f t="shared" si="9"/>
        <v>0</v>
      </c>
      <c r="N21" s="98" t="str">
        <f t="shared" si="10"/>
        <v/>
      </c>
      <c r="O21" s="84">
        <v>1</v>
      </c>
    </row>
    <row r="22" spans="2:15" ht="24" hidden="1" customHeight="1" x14ac:dyDescent="0.25">
      <c r="B22" s="197" t="str">
        <f>[1]ACTUALS!A12</f>
        <v>Capital Fees and Levies - Boarding</v>
      </c>
      <c r="C22" s="94">
        <f>'[1]ACTUAL &amp; FORECAST DATA'!N15</f>
        <v>0</v>
      </c>
      <c r="D22" s="95">
        <f>'[1]BUDGET DATA'!N15</f>
        <v>0</v>
      </c>
      <c r="E22" s="100">
        <f t="shared" si="7"/>
        <v>0</v>
      </c>
      <c r="F22" s="94">
        <f>'[1]ACTUAL &amp; FORECAST DATA'!N72</f>
        <v>0</v>
      </c>
      <c r="G22" s="101">
        <f>'[1]BUDGET DATA'!N72</f>
        <v>0</v>
      </c>
      <c r="H22" s="101">
        <f t="shared" si="6"/>
        <v>0</v>
      </c>
      <c r="I22" s="102" t="str">
        <f t="shared" si="8"/>
        <v/>
      </c>
      <c r="J22" s="84">
        <v>1</v>
      </c>
      <c r="K22" s="101">
        <f>'[1]ACTUAL &amp; FORECAST DATA'!N135</f>
        <v>0</v>
      </c>
      <c r="L22" s="101">
        <f>[1]BUDGET!O12</f>
        <v>0</v>
      </c>
      <c r="M22" s="101">
        <f t="shared" si="9"/>
        <v>0</v>
      </c>
      <c r="N22" s="102" t="str">
        <f t="shared" si="10"/>
        <v/>
      </c>
      <c r="O22" s="84">
        <v>1</v>
      </c>
    </row>
    <row r="23" spans="2:15" ht="26.25" customHeight="1" thickBot="1" x14ac:dyDescent="0.3">
      <c r="B23" s="103" t="s">
        <v>355</v>
      </c>
      <c r="C23" s="104">
        <f>SUM(C14:C22)</f>
        <v>1</v>
      </c>
      <c r="D23" s="105">
        <f>SUM(D14:D22)</f>
        <v>215312.60129166668</v>
      </c>
      <c r="E23" s="106">
        <f t="shared" si="7"/>
        <v>-215311.60129166668</v>
      </c>
      <c r="F23" s="104">
        <f>SUM(F14:F22)</f>
        <v>3</v>
      </c>
      <c r="G23" s="105">
        <f>SUM(G14:G22)</f>
        <v>654187.80387499998</v>
      </c>
      <c r="H23" s="105">
        <f t="shared" si="6"/>
        <v>-654184.80387499998</v>
      </c>
      <c r="I23" s="107">
        <f>H23/G23</f>
        <v>-0.99999541416091486</v>
      </c>
      <c r="J23" s="85" t="s">
        <v>401</v>
      </c>
      <c r="K23" s="105">
        <f>SUM(K14:K22)</f>
        <v>0</v>
      </c>
      <c r="L23" s="105">
        <f>SUM(L14:L22)</f>
        <v>2616751.2154999999</v>
      </c>
      <c r="M23" s="105">
        <f t="shared" si="9"/>
        <v>-2616751.2154999999</v>
      </c>
      <c r="N23" s="107">
        <f>M23/L23</f>
        <v>-1</v>
      </c>
      <c r="O23" s="85" t="s">
        <v>401</v>
      </c>
    </row>
    <row r="24" spans="2:15" ht="24" customHeight="1" thickTop="1" x14ac:dyDescent="0.25">
      <c r="B24" s="88" t="s">
        <v>266</v>
      </c>
      <c r="C24" s="91"/>
      <c r="D24" s="90"/>
      <c r="E24" s="91"/>
      <c r="F24" s="108"/>
      <c r="G24" s="91"/>
      <c r="H24" s="91"/>
      <c r="I24" s="91"/>
      <c r="J24" s="93"/>
      <c r="K24" s="108"/>
      <c r="L24" s="93"/>
      <c r="M24" s="93"/>
      <c r="N24" s="93"/>
      <c r="O24" s="332"/>
    </row>
    <row r="25" spans="2:15" ht="24" customHeight="1" x14ac:dyDescent="0.25">
      <c r="B25" s="197" t="str">
        <f>[1]ACTUALS!A16</f>
        <v>Teaching Salaries</v>
      </c>
      <c r="C25" s="97">
        <f>'[1]ACTUAL &amp; FORECAST DATA'!N19</f>
        <v>0</v>
      </c>
      <c r="D25" s="95">
        <f>'[1]BUDGET DATA'!N19</f>
        <v>351014.74615384615</v>
      </c>
      <c r="E25" s="109">
        <f>D25-C25</f>
        <v>351014.74615384615</v>
      </c>
      <c r="F25" s="97">
        <f>'[1]ACTUAL &amp; FORECAST DATA'!N76</f>
        <v>0</v>
      </c>
      <c r="G25" s="95">
        <f>'[1]BUDGET DATA'!N76</f>
        <v>819034.40769230772</v>
      </c>
      <c r="H25" s="95">
        <f t="shared" ref="H25:H34" si="11">G25-F25</f>
        <v>819034.40769230772</v>
      </c>
      <c r="I25" s="98">
        <f>IF(G25=0,"",(H25)/G25)</f>
        <v>1</v>
      </c>
      <c r="J25" s="99">
        <v>1</v>
      </c>
      <c r="K25" s="95">
        <f>'[1]ACTUAL &amp; FORECAST DATA'!N139</f>
        <v>0</v>
      </c>
      <c r="L25" s="95">
        <f>[1]BUDGET!O16</f>
        <v>3129183.914974242</v>
      </c>
      <c r="M25" s="95">
        <f t="shared" ref="M25:M35" si="12">L25-K25</f>
        <v>3129183.914974242</v>
      </c>
      <c r="N25" s="98">
        <f>IF(L25=0,"",(M25)/L25)</f>
        <v>1</v>
      </c>
      <c r="O25" s="99">
        <v>1</v>
      </c>
    </row>
    <row r="26" spans="2:15" ht="24" customHeight="1" x14ac:dyDescent="0.25">
      <c r="B26" s="197" t="str">
        <f>[1]ACTUALS!A17</f>
        <v>Non-Teaching Salaries</v>
      </c>
      <c r="C26" s="97">
        <f>'[1]ACTUAL &amp; FORECAST DATA'!N20</f>
        <v>0</v>
      </c>
      <c r="D26" s="95">
        <f>'[1]BUDGET DATA'!N20</f>
        <v>78376.153494017097</v>
      </c>
      <c r="E26" s="109">
        <f>D26-C26</f>
        <v>78376.153494017097</v>
      </c>
      <c r="F26" s="97">
        <f>'[1]ACTUAL &amp; FORECAST DATA'!N77</f>
        <v>0</v>
      </c>
      <c r="G26" s="95">
        <f>'[1]BUDGET DATA'!N77</f>
        <v>182877.6914860399</v>
      </c>
      <c r="H26" s="95">
        <f t="shared" si="11"/>
        <v>182877.6914860399</v>
      </c>
      <c r="I26" s="98">
        <f t="shared" ref="I26:I34" si="13">IF(G26=0,"",(H26)/G26)</f>
        <v>1</v>
      </c>
      <c r="J26" s="99">
        <v>1</v>
      </c>
      <c r="K26" s="95">
        <f>'[1]ACTUAL &amp; FORECAST DATA'!N140</f>
        <v>0</v>
      </c>
      <c r="L26" s="95">
        <f>[1]BUDGET!O17</f>
        <v>698111.38474303659</v>
      </c>
      <c r="M26" s="95">
        <f t="shared" si="12"/>
        <v>698111.38474303659</v>
      </c>
      <c r="N26" s="98">
        <f t="shared" ref="N26:N35" si="14">IF(L26=0,"",(M26)/L26)</f>
        <v>1</v>
      </c>
      <c r="O26" s="99">
        <v>1</v>
      </c>
    </row>
    <row r="27" spans="2:15" ht="24" customHeight="1" x14ac:dyDescent="0.25">
      <c r="B27" s="197" t="s">
        <v>404</v>
      </c>
      <c r="C27" s="97">
        <f>'[1]ACTUAL &amp; FORECAST DATA'!N21+'[1]ACTUAL &amp; FORECAST DATA'!N22+'[1]ACTUAL &amp; FORECAST DATA'!N23</f>
        <v>0</v>
      </c>
      <c r="D27" s="95">
        <f>'[1]BUDGET DATA'!N21+'[1]BUDGET DATA'!N22+'[1]BUDGET DATA'!N23</f>
        <v>62218.741358975378</v>
      </c>
      <c r="E27" s="109">
        <f t="shared" ref="E27:E35" si="15">D27-C27</f>
        <v>62218.741358975378</v>
      </c>
      <c r="F27" s="97">
        <f>'[1]ACTUAL &amp; FORECAST DATA'!N78+'[1]ACTUAL &amp; FORECAST DATA'!N79+'[1]ACTUAL &amp; FORECAST DATA'!N80</f>
        <v>0</v>
      </c>
      <c r="G27" s="95">
        <f>'[1]BUDGET DATA'!N78+'[1]BUDGET DATA'!N79+'[1]BUDGET DATA'!N80</f>
        <v>145177.06317094257</v>
      </c>
      <c r="H27" s="95">
        <f t="shared" si="11"/>
        <v>145177.06317094257</v>
      </c>
      <c r="I27" s="98">
        <f t="shared" si="13"/>
        <v>1</v>
      </c>
      <c r="J27" s="99">
        <v>1</v>
      </c>
      <c r="K27" s="95">
        <f>'[1]ACTUAL &amp; FORECAST DATA'!N141+'[1]ACTUAL &amp; FORECAST DATA'!N142+'[1]ACTUAL &amp; FORECAST DATA'!N143</f>
        <v>0</v>
      </c>
      <c r="L27" s="95">
        <f>[1]BUDGET!O18+[1]BUDGET!O19+[1]BUDGET!O20</f>
        <v>553156.44624446821</v>
      </c>
      <c r="M27" s="95">
        <f t="shared" si="12"/>
        <v>553156.44624446821</v>
      </c>
      <c r="N27" s="98">
        <f t="shared" si="14"/>
        <v>1</v>
      </c>
      <c r="O27" s="99">
        <v>1</v>
      </c>
    </row>
    <row r="28" spans="2:15" ht="24" customHeight="1" x14ac:dyDescent="0.25">
      <c r="B28" s="197" t="str">
        <f>[1]ACTUALS!A21</f>
        <v>Tuition Costs</v>
      </c>
      <c r="C28" s="97">
        <f>'[1]ACTUAL &amp; FORECAST DATA'!N24</f>
        <v>0</v>
      </c>
      <c r="D28" s="95">
        <f>'[1]BUDGET DATA'!N24</f>
        <v>12905.945491666665</v>
      </c>
      <c r="E28" s="109">
        <f t="shared" si="15"/>
        <v>12905.945491666665</v>
      </c>
      <c r="F28" s="97">
        <f>'[1]ACTUAL &amp; FORECAST DATA'!N81</f>
        <v>0</v>
      </c>
      <c r="G28" s="95">
        <f>'[1]BUDGET DATA'!N81</f>
        <v>38717.836474999996</v>
      </c>
      <c r="H28" s="95">
        <f t="shared" si="11"/>
        <v>38717.836474999996</v>
      </c>
      <c r="I28" s="98">
        <f t="shared" si="13"/>
        <v>1</v>
      </c>
      <c r="J28" s="99">
        <v>1</v>
      </c>
      <c r="K28" s="95">
        <f>'[1]ACTUAL &amp; FORECAST DATA'!N144</f>
        <v>0</v>
      </c>
      <c r="L28" s="95">
        <f>[1]BUDGET!O21</f>
        <v>154871.34590000001</v>
      </c>
      <c r="M28" s="95">
        <f t="shared" si="12"/>
        <v>154871.34590000001</v>
      </c>
      <c r="N28" s="98">
        <f t="shared" si="14"/>
        <v>1</v>
      </c>
      <c r="O28" s="99">
        <v>1</v>
      </c>
    </row>
    <row r="29" spans="2:15" ht="24" customHeight="1" x14ac:dyDescent="0.25">
      <c r="B29" s="197" t="str">
        <f>[1]ACTUALS!A22</f>
        <v>Administration Costs</v>
      </c>
      <c r="C29" s="97">
        <f>'[1]ACTUAL &amp; FORECAST DATA'!N25</f>
        <v>0</v>
      </c>
      <c r="D29" s="95">
        <f>'[1]BUDGET DATA'!N25</f>
        <v>171537.1476</v>
      </c>
      <c r="E29" s="109">
        <f t="shared" si="15"/>
        <v>171537.1476</v>
      </c>
      <c r="F29" s="97">
        <f>'[1]ACTUAL &amp; FORECAST DATA'!N82</f>
        <v>0</v>
      </c>
      <c r="G29" s="95">
        <f>'[1]BUDGET DATA'!N82</f>
        <v>514611.44279999996</v>
      </c>
      <c r="H29" s="95">
        <f t="shared" si="11"/>
        <v>514611.44279999996</v>
      </c>
      <c r="I29" s="98">
        <f t="shared" si="13"/>
        <v>1</v>
      </c>
      <c r="J29" s="99">
        <v>1</v>
      </c>
      <c r="K29" s="95">
        <f>'[1]ACTUAL &amp; FORECAST DATA'!N145</f>
        <v>0</v>
      </c>
      <c r="L29" s="95">
        <f>[1]BUDGET!O22</f>
        <v>2058445.7712000001</v>
      </c>
      <c r="M29" s="95">
        <f t="shared" si="12"/>
        <v>2058445.7712000001</v>
      </c>
      <c r="N29" s="98">
        <f t="shared" si="14"/>
        <v>1</v>
      </c>
      <c r="O29" s="99">
        <v>1</v>
      </c>
    </row>
    <row r="30" spans="2:15" ht="24" customHeight="1" x14ac:dyDescent="0.25">
      <c r="B30" s="197" t="str">
        <f>[1]ACTUALS!A23</f>
        <v>Maintenance Costs</v>
      </c>
      <c r="C30" s="97">
        <f>'[1]ACTUAL &amp; FORECAST DATA'!N26</f>
        <v>0</v>
      </c>
      <c r="D30" s="95">
        <f>'[1]BUDGET DATA'!N26</f>
        <v>31299.638066666663</v>
      </c>
      <c r="E30" s="109">
        <f t="shared" si="15"/>
        <v>31299.638066666663</v>
      </c>
      <c r="F30" s="97">
        <f>'[1]ACTUAL &amp; FORECAST DATA'!N83</f>
        <v>0</v>
      </c>
      <c r="G30" s="95">
        <f>'[1]BUDGET DATA'!N83</f>
        <v>93898.914199999985</v>
      </c>
      <c r="H30" s="95">
        <f t="shared" si="11"/>
        <v>93898.914199999985</v>
      </c>
      <c r="I30" s="98">
        <f t="shared" si="13"/>
        <v>1</v>
      </c>
      <c r="J30" s="99">
        <v>1</v>
      </c>
      <c r="K30" s="95">
        <f>'[1]ACTUAL &amp; FORECAST DATA'!N146</f>
        <v>0</v>
      </c>
      <c r="L30" s="95">
        <f>[1]BUDGET!O23</f>
        <v>375595.65679999994</v>
      </c>
      <c r="M30" s="95">
        <f t="shared" si="12"/>
        <v>375595.65679999994</v>
      </c>
      <c r="N30" s="98">
        <f t="shared" si="14"/>
        <v>1</v>
      </c>
      <c r="O30" s="99">
        <v>1</v>
      </c>
    </row>
    <row r="31" spans="2:15" ht="24" customHeight="1" x14ac:dyDescent="0.25">
      <c r="B31" s="197" t="str">
        <f>[1]ACTUALS!A24</f>
        <v xml:space="preserve">Interest </v>
      </c>
      <c r="C31" s="97">
        <f>'[1]ACTUAL &amp; FORECAST DATA'!N27</f>
        <v>0</v>
      </c>
      <c r="D31" s="95">
        <f>'[1]BUDGET DATA'!N27</f>
        <v>0</v>
      </c>
      <c r="E31" s="109">
        <f t="shared" si="15"/>
        <v>0</v>
      </c>
      <c r="F31" s="97">
        <f>'[1]ACTUAL &amp; FORECAST DATA'!N84</f>
        <v>0</v>
      </c>
      <c r="G31" s="95">
        <f>'[1]BUDGET DATA'!N84</f>
        <v>0</v>
      </c>
      <c r="H31" s="95">
        <f t="shared" si="11"/>
        <v>0</v>
      </c>
      <c r="I31" s="98" t="str">
        <f t="shared" si="13"/>
        <v/>
      </c>
      <c r="J31" s="99">
        <v>1</v>
      </c>
      <c r="K31" s="95">
        <f>'[1]ACTUAL &amp; FORECAST DATA'!N147</f>
        <v>0</v>
      </c>
      <c r="L31" s="95">
        <f>[1]BUDGET!O24</f>
        <v>14654.538951071976</v>
      </c>
      <c r="M31" s="95">
        <f t="shared" si="12"/>
        <v>14654.538951071976</v>
      </c>
      <c r="N31" s="98">
        <f t="shared" si="14"/>
        <v>1</v>
      </c>
      <c r="O31" s="99">
        <v>1</v>
      </c>
    </row>
    <row r="32" spans="2:15" ht="24" customHeight="1" x14ac:dyDescent="0.25">
      <c r="B32" s="197" t="str">
        <f>[1]ACTUALS!A25</f>
        <v xml:space="preserve">Depreciation </v>
      </c>
      <c r="C32" s="97">
        <f>'[1]ACTUAL &amp; FORECAST DATA'!N28</f>
        <v>0</v>
      </c>
      <c r="D32" s="95">
        <f>'[1]BUDGET DATA'!N28</f>
        <v>25849.891666666674</v>
      </c>
      <c r="E32" s="109">
        <f t="shared" si="15"/>
        <v>25849.891666666674</v>
      </c>
      <c r="F32" s="97">
        <f>'[1]ACTUAL &amp; FORECAST DATA'!N85</f>
        <v>0</v>
      </c>
      <c r="G32" s="95">
        <f>'[1]BUDGET DATA'!N85</f>
        <v>77549.675000000017</v>
      </c>
      <c r="H32" s="95">
        <f t="shared" si="11"/>
        <v>77549.675000000017</v>
      </c>
      <c r="I32" s="98">
        <f t="shared" si="13"/>
        <v>1</v>
      </c>
      <c r="J32" s="99">
        <v>1</v>
      </c>
      <c r="K32" s="95">
        <f>'[1]ACTUAL &amp; FORECAST DATA'!N148</f>
        <v>0</v>
      </c>
      <c r="L32" s="95">
        <f>[1]BUDGET!O25</f>
        <v>310198.7</v>
      </c>
      <c r="M32" s="95">
        <f t="shared" si="12"/>
        <v>310198.7</v>
      </c>
      <c r="N32" s="98">
        <f t="shared" si="14"/>
        <v>1</v>
      </c>
      <c r="O32" s="99">
        <v>1</v>
      </c>
    </row>
    <row r="33" spans="2:15" ht="24" customHeight="1" x14ac:dyDescent="0.25">
      <c r="B33" s="197" t="str">
        <f>[1]ACTUALS!A26</f>
        <v>Bad &amp; Doubtful Debts Exp</v>
      </c>
      <c r="C33" s="97">
        <f>'[1]ACTUAL &amp; FORECAST DATA'!N29</f>
        <v>0</v>
      </c>
      <c r="D33" s="95">
        <f>'[1]BUDGET DATA'!N29</f>
        <v>0</v>
      </c>
      <c r="E33" s="109">
        <f t="shared" si="15"/>
        <v>0</v>
      </c>
      <c r="F33" s="94">
        <f>'[1]ACTUAL &amp; FORECAST DATA'!N86</f>
        <v>0</v>
      </c>
      <c r="G33" s="101">
        <f>'[1]BUDGET DATA'!N86</f>
        <v>0</v>
      </c>
      <c r="H33" s="95">
        <f t="shared" si="11"/>
        <v>0</v>
      </c>
      <c r="I33" s="98" t="str">
        <f t="shared" si="13"/>
        <v/>
      </c>
      <c r="J33" s="99">
        <v>1</v>
      </c>
      <c r="K33" s="101">
        <f>'[1]ACTUAL &amp; FORECAST DATA'!N149</f>
        <v>0</v>
      </c>
      <c r="L33" s="101">
        <f>[1]BUDGET!O26</f>
        <v>0</v>
      </c>
      <c r="M33" s="95">
        <f t="shared" si="12"/>
        <v>0</v>
      </c>
      <c r="N33" s="98" t="str">
        <f t="shared" si="14"/>
        <v/>
      </c>
      <c r="O33" s="99">
        <v>1</v>
      </c>
    </row>
    <row r="34" spans="2:15" ht="24" hidden="1" customHeight="1" x14ac:dyDescent="0.25">
      <c r="B34" s="197" t="str">
        <f>[1]ACTUALS!A27</f>
        <v>Boarding Costs</v>
      </c>
      <c r="C34" s="97">
        <f>'[1]ACTUAL &amp; FORECAST DATA'!N30</f>
        <v>0</v>
      </c>
      <c r="D34" s="95">
        <f>'[1]BUDGET DATA'!N30</f>
        <v>0</v>
      </c>
      <c r="E34" s="109">
        <f t="shared" si="15"/>
        <v>0</v>
      </c>
      <c r="F34" s="94">
        <f>'[1]ACTUAL &amp; FORECAST DATA'!N87</f>
        <v>0</v>
      </c>
      <c r="G34" s="101">
        <f>'[1]BUDGET DATA'!N87</f>
        <v>0</v>
      </c>
      <c r="H34" s="101">
        <f t="shared" si="11"/>
        <v>0</v>
      </c>
      <c r="I34" s="102" t="str">
        <f t="shared" si="13"/>
        <v/>
      </c>
      <c r="J34" s="99">
        <v>1</v>
      </c>
      <c r="K34" s="101">
        <f>'[1]ACTUAL &amp; FORECAST DATA'!N150</f>
        <v>0</v>
      </c>
      <c r="L34" s="101">
        <f>[1]BUDGET!O27</f>
        <v>0</v>
      </c>
      <c r="M34" s="101">
        <f t="shared" si="12"/>
        <v>0</v>
      </c>
      <c r="N34" s="102" t="str">
        <f t="shared" si="14"/>
        <v/>
      </c>
      <c r="O34" s="99">
        <v>1</v>
      </c>
    </row>
    <row r="35" spans="2:15" ht="26.25" customHeight="1" thickBot="1" x14ac:dyDescent="0.3">
      <c r="B35" s="110" t="s">
        <v>366</v>
      </c>
      <c r="C35" s="104">
        <f>SUM(C25:C34)</f>
        <v>0</v>
      </c>
      <c r="D35" s="105">
        <f>SUM(D25:D34)</f>
        <v>733202.26383183862</v>
      </c>
      <c r="E35" s="111">
        <f t="shared" si="15"/>
        <v>733202.26383183862</v>
      </c>
      <c r="F35" s="104">
        <f>SUM(F25:F34)</f>
        <v>0</v>
      </c>
      <c r="G35" s="105">
        <f>SUM(G25:G34)</f>
        <v>1871867.0308242904</v>
      </c>
      <c r="H35" s="105">
        <f>G35-F35</f>
        <v>1871867.0308242904</v>
      </c>
      <c r="I35" s="107">
        <f>IF(G35=0,"",(H35)/G35)</f>
        <v>1</v>
      </c>
      <c r="J35" s="85">
        <v>1</v>
      </c>
      <c r="K35" s="105">
        <f>SUM(K25:K34)</f>
        <v>0</v>
      </c>
      <c r="L35" s="105">
        <f>SUM(L25:L34)</f>
        <v>7294217.7588128196</v>
      </c>
      <c r="M35" s="105">
        <f t="shared" si="12"/>
        <v>7294217.7588128196</v>
      </c>
      <c r="N35" s="107">
        <f t="shared" si="14"/>
        <v>1</v>
      </c>
      <c r="O35" s="85">
        <v>1</v>
      </c>
    </row>
    <row r="36" spans="2:15" ht="10.5" customHeight="1" thickTop="1" x14ac:dyDescent="0.25">
      <c r="B36" s="88"/>
      <c r="C36" s="112"/>
      <c r="D36" s="113"/>
      <c r="E36" s="114"/>
      <c r="F36" s="112"/>
      <c r="G36" s="113"/>
      <c r="H36" s="113"/>
      <c r="I36" s="115"/>
      <c r="J36" s="86"/>
      <c r="K36" s="333"/>
      <c r="L36" s="113"/>
      <c r="M36" s="113"/>
      <c r="N36" s="115"/>
      <c r="O36" s="86"/>
    </row>
    <row r="37" spans="2:15" ht="24" customHeight="1" x14ac:dyDescent="0.25">
      <c r="B37" s="116" t="s">
        <v>299</v>
      </c>
      <c r="C37" s="117">
        <f>'[1]ACTUAL &amp; FORECAST DATA'!N35</f>
        <v>0</v>
      </c>
      <c r="D37" s="118">
        <f>'[1]BUDGET DATA'!N35</f>
        <v>0</v>
      </c>
      <c r="E37" s="119">
        <f t="shared" ref="E37:E42" si="16">C37-D37</f>
        <v>0</v>
      </c>
      <c r="F37" s="117">
        <f>'[1]ACTUAL &amp; FORECAST DATA'!N92</f>
        <v>0</v>
      </c>
      <c r="G37" s="118">
        <f>'[1]BUDGET DATA'!N92</f>
        <v>0</v>
      </c>
      <c r="H37" s="120">
        <f>F37-G37</f>
        <v>0</v>
      </c>
      <c r="I37" s="121" t="str">
        <f>IF(G37=0,"",IF(G37&lt;0,-(H37/G37),(H37/G37)))</f>
        <v/>
      </c>
      <c r="J37" s="122">
        <v>1</v>
      </c>
      <c r="K37" s="117">
        <f>'[1]ACTUAL &amp; FORECAST DATA'!N155</f>
        <v>0</v>
      </c>
      <c r="L37" s="118">
        <f>[1]BUDGET!O32</f>
        <v>0</v>
      </c>
      <c r="M37" s="120">
        <f>K37-L37</f>
        <v>0</v>
      </c>
      <c r="N37" s="121" t="str">
        <f>IF(L37=0,"",IF(L37&lt;0,-(M37/L37),(M37/L37)))</f>
        <v/>
      </c>
      <c r="O37" s="122">
        <v>1</v>
      </c>
    </row>
    <row r="38" spans="2:15" ht="24" hidden="1" customHeight="1" x14ac:dyDescent="0.25">
      <c r="B38" s="116" t="s">
        <v>304</v>
      </c>
      <c r="C38" s="117">
        <f>'[1]ACTUAL &amp; FORECAST DATA'!N39</f>
        <v>0</v>
      </c>
      <c r="D38" s="123">
        <f>'[1]BUDGET DATA'!N39</f>
        <v>0</v>
      </c>
      <c r="E38" s="119">
        <f t="shared" si="16"/>
        <v>0</v>
      </c>
      <c r="F38" s="117">
        <f>'[1]ACTUAL &amp; FORECAST DATA'!N96</f>
        <v>0</v>
      </c>
      <c r="G38" s="123">
        <f>'[1]BUDGET DATA'!N96</f>
        <v>0</v>
      </c>
      <c r="H38" s="120">
        <f>F38-G38</f>
        <v>0</v>
      </c>
      <c r="I38" s="124" t="str">
        <f>IF(G38=0,"",IF(G38&lt;0,-(H38/G38),(H38/G38)))</f>
        <v/>
      </c>
      <c r="J38" s="122">
        <v>1</v>
      </c>
      <c r="K38" s="117">
        <f>'[1]ACTUAL &amp; FORECAST DATA'!N159</f>
        <v>0</v>
      </c>
      <c r="L38" s="123">
        <f>[1]BUDGET!O36</f>
        <v>0</v>
      </c>
      <c r="M38" s="120">
        <f>K38-L38</f>
        <v>0</v>
      </c>
      <c r="N38" s="124" t="str">
        <f>IF(L38=0,"",IF(L38&lt;0,-(M38/L38),(M38/L38)))</f>
        <v/>
      </c>
      <c r="O38" s="122">
        <v>1</v>
      </c>
    </row>
    <row r="39" spans="2:15" ht="12.75" customHeight="1" x14ac:dyDescent="0.25">
      <c r="B39" s="125"/>
      <c r="C39" s="126"/>
      <c r="D39" s="127"/>
      <c r="E39" s="128"/>
      <c r="F39" s="126"/>
      <c r="G39" s="127"/>
      <c r="H39" s="127"/>
      <c r="I39" s="129"/>
      <c r="J39" s="130"/>
      <c r="K39" s="126"/>
      <c r="L39" s="127"/>
      <c r="M39" s="127"/>
      <c r="N39" s="129"/>
      <c r="O39" s="130"/>
    </row>
    <row r="40" spans="2:15" ht="26.25" customHeight="1" x14ac:dyDescent="0.25">
      <c r="B40" s="131" t="s">
        <v>405</v>
      </c>
      <c r="C40" s="132">
        <f>C23-C35+C37+C38</f>
        <v>1</v>
      </c>
      <c r="D40" s="133">
        <f>D23-D35+D37+D38</f>
        <v>-517889.66254017194</v>
      </c>
      <c r="E40" s="134">
        <f t="shared" si="16"/>
        <v>517890.66254017194</v>
      </c>
      <c r="F40" s="135">
        <f>F23-F35+F37+F38</f>
        <v>3</v>
      </c>
      <c r="G40" s="136">
        <f>G23-G35+G37+G38</f>
        <v>-1217679.2269492904</v>
      </c>
      <c r="H40" s="137">
        <f>F40-G40</f>
        <v>1217682.2269492904</v>
      </c>
      <c r="I40" s="138">
        <f>IF(G40&lt;0,(H40/(G40*-1)),H40/G40)</f>
        <v>1.0000024637030291</v>
      </c>
      <c r="J40" s="122">
        <v>1</v>
      </c>
      <c r="K40" s="135">
        <f>K23-K35+K37+K38</f>
        <v>0</v>
      </c>
      <c r="L40" s="136">
        <f>L23-L35+L37+L38</f>
        <v>-4677466.5433128197</v>
      </c>
      <c r="M40" s="137">
        <f>K40-L40</f>
        <v>4677466.5433128197</v>
      </c>
      <c r="N40" s="138">
        <f>IF(L40&lt;0,(M40/(L40*-1)),M40/L40)</f>
        <v>1</v>
      </c>
      <c r="O40" s="122">
        <v>1</v>
      </c>
    </row>
    <row r="41" spans="2:15" ht="12.75" customHeight="1" x14ac:dyDescent="0.25">
      <c r="B41" s="139"/>
      <c r="C41" s="140"/>
      <c r="D41" s="141"/>
      <c r="E41" s="142"/>
      <c r="F41" s="140"/>
      <c r="G41" s="141"/>
      <c r="H41" s="141"/>
      <c r="I41" s="143"/>
      <c r="J41" s="144"/>
      <c r="K41" s="140"/>
      <c r="L41" s="141"/>
      <c r="M41" s="141"/>
      <c r="N41" s="143"/>
      <c r="O41" s="144"/>
    </row>
    <row r="42" spans="2:15" ht="24" customHeight="1" x14ac:dyDescent="0.25">
      <c r="B42" s="145" t="s">
        <v>311</v>
      </c>
      <c r="C42" s="117">
        <f>'[1]ACTUAL &amp; FORECAST DATA'!N46</f>
        <v>0</v>
      </c>
      <c r="D42" s="118">
        <f>'[1]BUDGET DATA'!N46</f>
        <v>0</v>
      </c>
      <c r="E42" s="146">
        <f t="shared" si="16"/>
        <v>0</v>
      </c>
      <c r="F42" s="117">
        <f>'[1]ACTUAL &amp; FORECAST DATA'!N103</f>
        <v>0</v>
      </c>
      <c r="G42" s="118">
        <f>'[1]BUDGET DATA'!N103</f>
        <v>0</v>
      </c>
      <c r="H42" s="120">
        <f>F42-G42</f>
        <v>0</v>
      </c>
      <c r="I42" s="124" t="str">
        <f>IF(G42=0,"",(H42/G42))</f>
        <v/>
      </c>
      <c r="J42" s="122">
        <v>1</v>
      </c>
      <c r="K42" s="117">
        <f>'[1]ACTUAL &amp; FORECAST DATA'!N166</f>
        <v>0</v>
      </c>
      <c r="L42" s="118">
        <f>[1]BUDGET!O43</f>
        <v>0</v>
      </c>
      <c r="M42" s="120">
        <f>K42-L42</f>
        <v>0</v>
      </c>
      <c r="N42" s="124" t="str">
        <f>IF(L42=0,"",(M42/L42))</f>
        <v/>
      </c>
      <c r="O42" s="122">
        <v>1</v>
      </c>
    </row>
    <row r="43" spans="2:15" ht="12.75" customHeight="1" x14ac:dyDescent="0.25">
      <c r="B43" s="125"/>
      <c r="C43" s="126"/>
      <c r="D43" s="127"/>
      <c r="E43" s="128"/>
      <c r="F43" s="126"/>
      <c r="G43" s="127"/>
      <c r="H43" s="127"/>
      <c r="I43" s="129"/>
      <c r="J43" s="130"/>
      <c r="K43" s="126"/>
      <c r="L43" s="127"/>
      <c r="M43" s="127"/>
      <c r="N43" s="129"/>
      <c r="O43" s="130"/>
    </row>
    <row r="44" spans="2:15" ht="26.25" customHeight="1" thickBot="1" x14ac:dyDescent="0.3">
      <c r="B44" s="147" t="s">
        <v>312</v>
      </c>
      <c r="C44" s="104">
        <f>C40+C42</f>
        <v>1</v>
      </c>
      <c r="D44" s="148">
        <f>D40+D42</f>
        <v>-517889.66254017194</v>
      </c>
      <c r="E44" s="111">
        <f>C44-D44</f>
        <v>517890.66254017194</v>
      </c>
      <c r="F44" s="104">
        <f>F40+F42</f>
        <v>3</v>
      </c>
      <c r="G44" s="105">
        <f>G40+G42</f>
        <v>-1217679.2269492904</v>
      </c>
      <c r="H44" s="105">
        <f>F44-G44</f>
        <v>1217682.2269492904</v>
      </c>
      <c r="I44" s="107">
        <f>IF(G44&lt;0,(H44/(G44*-1)),H44/G44)</f>
        <v>1.0000024637030291</v>
      </c>
      <c r="J44" s="85">
        <v>1</v>
      </c>
      <c r="K44" s="104">
        <f>K40+K42</f>
        <v>0</v>
      </c>
      <c r="L44" s="105">
        <f>L40+L42</f>
        <v>-4677466.5433128197</v>
      </c>
      <c r="M44" s="105">
        <f>K44-L44</f>
        <v>4677466.5433128197</v>
      </c>
      <c r="N44" s="107">
        <f>IF(L44&lt;0,(M44/(L44*-1)),M44/L44)</f>
        <v>1</v>
      </c>
      <c r="O44" s="85">
        <v>1</v>
      </c>
    </row>
    <row r="45" spans="2:15" ht="36.75" customHeight="1" thickTop="1" thickBot="1" x14ac:dyDescent="0.3">
      <c r="B45" s="472" t="s">
        <v>406</v>
      </c>
      <c r="C45" s="473"/>
      <c r="D45" s="473"/>
      <c r="E45" s="474"/>
      <c r="F45" s="149">
        <f>F40+F31+F32-'[1]ACTUAL &amp; FORECAST DATA'!N123</f>
        <v>3</v>
      </c>
      <c r="G45" s="150">
        <f>G40+G31+G32-'[1]BUDGET DATA'!N123</f>
        <v>-1140129.5519492903</v>
      </c>
      <c r="H45" s="151">
        <f>F45-G45</f>
        <v>1140132.5519492903</v>
      </c>
      <c r="I45" s="152">
        <f>IF(G45&lt;0,(H45/(G45*-1)),H45/G45)</f>
        <v>1.0000026312799233</v>
      </c>
      <c r="J45" s="153">
        <v>1</v>
      </c>
      <c r="K45" s="149">
        <f>K40+K31+K32-'[1]ACTUAL &amp; FORECAST DATA'!N172</f>
        <v>0</v>
      </c>
      <c r="L45" s="150">
        <f>L40+L31+L32-[1]BUDGET!O49</f>
        <v>-4352613.3043617476</v>
      </c>
      <c r="M45" s="151">
        <f>K45-L45</f>
        <v>4352613.3043617476</v>
      </c>
      <c r="N45" s="152">
        <f>IF(L45&lt;0,(M45/(L45*-1)),M45/L45)</f>
        <v>1</v>
      </c>
      <c r="O45" s="153">
        <v>1</v>
      </c>
    </row>
    <row r="46" spans="2:15" ht="6" customHeight="1" x14ac:dyDescent="0.25">
      <c r="B46" s="154"/>
      <c r="C46" s="155"/>
      <c r="D46" s="155"/>
      <c r="E46" s="155"/>
      <c r="F46" s="155"/>
      <c r="G46" s="155"/>
      <c r="H46" s="155"/>
      <c r="I46" s="155"/>
      <c r="J46" s="156"/>
      <c r="K46" s="155"/>
      <c r="L46" s="155"/>
      <c r="M46" s="334"/>
      <c r="N46" s="334"/>
      <c r="O46" s="156"/>
    </row>
    <row r="47" spans="2:15" ht="17.100000000000001" customHeight="1" x14ac:dyDescent="0.25">
      <c r="B47" s="155"/>
      <c r="C47" s="155"/>
      <c r="D47" s="155"/>
      <c r="E47" s="155"/>
      <c r="F47" s="155"/>
      <c r="G47" s="155"/>
      <c r="H47" s="155"/>
      <c r="I47" s="155"/>
      <c r="J47" s="156"/>
      <c r="K47" s="155"/>
      <c r="L47" s="155"/>
      <c r="M47" s="334"/>
      <c r="N47" s="334"/>
      <c r="O47" s="156"/>
    </row>
    <row r="48" spans="2:15" ht="17.100000000000001" customHeight="1" x14ac:dyDescent="0.25">
      <c r="B48" s="154"/>
      <c r="C48" s="155"/>
      <c r="D48" s="155"/>
      <c r="E48" s="155"/>
      <c r="F48" s="155"/>
      <c r="G48" s="155"/>
      <c r="H48" s="155"/>
      <c r="I48" s="155"/>
      <c r="J48" s="156"/>
      <c r="K48" s="155"/>
      <c r="L48" s="155"/>
      <c r="M48" s="334"/>
      <c r="N48" s="334"/>
      <c r="O48" s="156"/>
    </row>
    <row r="49" spans="2:15" ht="17.100000000000001" customHeight="1" x14ac:dyDescent="0.25">
      <c r="B49" s="154"/>
      <c r="C49" s="155"/>
      <c r="D49" s="155"/>
      <c r="E49" s="155"/>
      <c r="F49" s="155"/>
      <c r="G49" s="155"/>
      <c r="H49" s="155"/>
      <c r="I49" s="155"/>
      <c r="J49" s="156"/>
      <c r="K49" s="155"/>
      <c r="L49" s="155"/>
      <c r="M49" s="334"/>
      <c r="N49" s="334"/>
      <c r="O49" s="156"/>
    </row>
    <row r="50" spans="2:15" ht="17.100000000000001" customHeight="1" x14ac:dyDescent="0.25">
      <c r="B50" s="154"/>
      <c r="C50" s="155"/>
      <c r="D50" s="155"/>
      <c r="E50" s="155"/>
      <c r="F50" s="155"/>
      <c r="G50" s="155"/>
      <c r="H50" s="155"/>
      <c r="I50" s="155"/>
      <c r="J50" s="156"/>
      <c r="K50" s="155"/>
      <c r="L50" s="155"/>
      <c r="M50" s="334"/>
      <c r="N50" s="334"/>
      <c r="O50" s="156"/>
    </row>
    <row r="51" spans="2:15" ht="17.100000000000001" customHeight="1" x14ac:dyDescent="0.25">
      <c r="B51" s="154"/>
      <c r="C51" s="155"/>
      <c r="D51" s="155"/>
      <c r="E51" s="155"/>
      <c r="F51" s="155"/>
      <c r="G51" s="155"/>
      <c r="H51" s="155"/>
      <c r="I51" s="155"/>
      <c r="J51" s="156"/>
      <c r="K51" s="155"/>
      <c r="L51" s="155"/>
      <c r="M51" s="334"/>
      <c r="N51" s="334"/>
      <c r="O51" s="156"/>
    </row>
    <row r="52" spans="2:15" ht="17.100000000000001" customHeight="1" x14ac:dyDescent="0.25">
      <c r="B52" s="154"/>
      <c r="C52" s="155"/>
      <c r="D52" s="155"/>
      <c r="E52" s="155"/>
      <c r="F52" s="155"/>
      <c r="G52" s="155"/>
      <c r="H52" s="155"/>
      <c r="I52" s="155"/>
      <c r="J52" s="156"/>
      <c r="K52" s="155"/>
      <c r="L52" s="155"/>
      <c r="M52" s="334"/>
      <c r="N52" s="334"/>
      <c r="O52" s="156"/>
    </row>
    <row r="53" spans="2:15" ht="17.100000000000001" customHeight="1" x14ac:dyDescent="0.25">
      <c r="B53" s="154"/>
      <c r="C53" s="155"/>
      <c r="D53" s="155"/>
      <c r="E53" s="155"/>
      <c r="F53" s="155"/>
      <c r="G53" s="155"/>
      <c r="H53" s="155"/>
      <c r="I53" s="155"/>
      <c r="J53" s="156"/>
      <c r="K53" s="155"/>
      <c r="L53" s="155"/>
      <c r="M53" s="334"/>
      <c r="N53" s="334"/>
      <c r="O53" s="156"/>
    </row>
    <row r="54" spans="2:15" ht="17.100000000000001" customHeight="1" x14ac:dyDescent="0.25">
      <c r="B54" s="154"/>
      <c r="C54" s="155"/>
      <c r="D54" s="155"/>
      <c r="E54" s="155"/>
      <c r="F54" s="155"/>
      <c r="G54" s="155"/>
      <c r="H54" s="155"/>
      <c r="I54" s="155"/>
      <c r="J54" s="156"/>
      <c r="K54" s="155"/>
      <c r="L54" s="155"/>
      <c r="M54" s="334"/>
      <c r="N54" s="334"/>
      <c r="O54" s="156"/>
    </row>
    <row r="55" spans="2:15" ht="17.100000000000001" customHeight="1" x14ac:dyDescent="0.25">
      <c r="B55" s="154"/>
      <c r="C55" s="155"/>
      <c r="D55" s="155"/>
      <c r="E55" s="155"/>
      <c r="F55" s="155"/>
      <c r="G55" s="155"/>
      <c r="H55" s="155"/>
      <c r="I55" s="155"/>
      <c r="J55" s="156"/>
      <c r="K55" s="155"/>
      <c r="L55" s="155"/>
      <c r="M55" s="334"/>
      <c r="N55" s="334"/>
      <c r="O55" s="156"/>
    </row>
    <row r="56" spans="2:15" ht="17.100000000000001" customHeight="1" x14ac:dyDescent="0.25">
      <c r="B56" s="154"/>
      <c r="C56" s="155"/>
      <c r="D56" s="155"/>
      <c r="E56" s="155"/>
      <c r="F56" s="155"/>
      <c r="G56" s="155"/>
      <c r="H56" s="155"/>
      <c r="I56" s="155"/>
      <c r="J56" s="156"/>
      <c r="K56" s="155"/>
      <c r="L56" s="155"/>
      <c r="M56" s="334"/>
      <c r="N56" s="334"/>
      <c r="O56" s="156"/>
    </row>
    <row r="57" spans="2:15" ht="17.100000000000001" customHeight="1" x14ac:dyDescent="0.25">
      <c r="B57" s="154"/>
      <c r="C57" s="155"/>
      <c r="D57" s="155"/>
      <c r="E57" s="155"/>
      <c r="F57" s="155"/>
      <c r="G57" s="155"/>
      <c r="H57" s="155"/>
      <c r="I57" s="155"/>
      <c r="J57" s="156"/>
      <c r="K57" s="155"/>
      <c r="L57" s="155"/>
      <c r="M57" s="334"/>
      <c r="N57" s="334"/>
      <c r="O57" s="156"/>
    </row>
    <row r="58" spans="2:15" ht="17.100000000000001" customHeight="1" x14ac:dyDescent="0.25">
      <c r="B58" s="154"/>
      <c r="C58" s="155"/>
      <c r="D58" s="155"/>
      <c r="E58" s="155"/>
      <c r="F58" s="155"/>
      <c r="G58" s="155"/>
      <c r="H58" s="155"/>
      <c r="I58" s="155"/>
      <c r="J58" s="156"/>
      <c r="K58" s="155"/>
      <c r="L58" s="155"/>
      <c r="M58" s="334"/>
      <c r="N58" s="334"/>
      <c r="O58" s="156"/>
    </row>
    <row r="59" spans="2:15" ht="17.100000000000001" customHeight="1" x14ac:dyDescent="0.25">
      <c r="B59" s="154"/>
      <c r="C59" s="155"/>
      <c r="D59" s="155"/>
      <c r="E59" s="155"/>
      <c r="F59" s="155"/>
      <c r="G59" s="155"/>
      <c r="H59" s="155"/>
      <c r="I59" s="155"/>
      <c r="J59" s="156"/>
      <c r="K59" s="155"/>
      <c r="L59" s="155"/>
      <c r="M59" s="334"/>
      <c r="N59" s="334"/>
      <c r="O59" s="156"/>
    </row>
    <row r="60" spans="2:15" ht="17.100000000000001" customHeight="1" x14ac:dyDescent="0.25">
      <c r="B60" s="154"/>
      <c r="C60" s="155"/>
      <c r="D60" s="155"/>
      <c r="E60" s="155"/>
      <c r="F60" s="155"/>
      <c r="G60" s="155"/>
      <c r="H60" s="155"/>
      <c r="I60" s="155"/>
      <c r="J60" s="156"/>
      <c r="K60" s="155"/>
      <c r="L60" s="155"/>
      <c r="M60" s="334"/>
      <c r="N60" s="334"/>
      <c r="O60" s="156"/>
    </row>
    <row r="61" spans="2:15" ht="17.100000000000001" customHeight="1" x14ac:dyDescent="0.25">
      <c r="B61" s="154"/>
      <c r="C61" s="155"/>
      <c r="D61" s="155"/>
      <c r="E61" s="155"/>
      <c r="F61" s="155"/>
      <c r="G61" s="155"/>
      <c r="H61" s="155"/>
      <c r="I61" s="155"/>
      <c r="J61" s="156"/>
      <c r="K61" s="155"/>
      <c r="L61" s="155"/>
      <c r="M61" s="334"/>
      <c r="N61" s="334"/>
      <c r="O61" s="156"/>
    </row>
    <row r="62" spans="2:15" ht="17.100000000000001" customHeight="1" x14ac:dyDescent="0.25">
      <c r="B62" s="154"/>
      <c r="C62" s="155"/>
      <c r="D62" s="155"/>
      <c r="E62" s="155"/>
      <c r="F62" s="155"/>
      <c r="G62" s="155"/>
      <c r="H62" s="155"/>
      <c r="I62" s="155"/>
      <c r="J62" s="156"/>
      <c r="K62" s="155"/>
      <c r="L62" s="155"/>
      <c r="M62" s="334"/>
      <c r="N62" s="334"/>
      <c r="O62" s="156"/>
    </row>
    <row r="63" spans="2:15" ht="17.100000000000001" customHeight="1" x14ac:dyDescent="0.25">
      <c r="B63" s="154"/>
      <c r="C63" s="155"/>
      <c r="D63" s="155"/>
      <c r="E63" s="155"/>
      <c r="F63" s="155"/>
      <c r="G63" s="155"/>
      <c r="H63" s="155"/>
      <c r="I63" s="155"/>
      <c r="J63" s="156"/>
      <c r="K63" s="155"/>
      <c r="L63" s="155"/>
      <c r="M63" s="334"/>
      <c r="N63" s="334"/>
      <c r="O63" s="156"/>
    </row>
    <row r="64" spans="2:15" ht="17.100000000000001" customHeight="1" x14ac:dyDescent="0.25">
      <c r="B64" s="154"/>
      <c r="C64" s="155"/>
      <c r="D64" s="155"/>
      <c r="E64" s="155"/>
      <c r="F64" s="155"/>
      <c r="G64" s="155"/>
      <c r="H64" s="155"/>
      <c r="I64" s="155"/>
      <c r="J64" s="156"/>
      <c r="K64" s="155"/>
      <c r="L64" s="155"/>
      <c r="M64" s="334"/>
      <c r="N64" s="334"/>
      <c r="O64" s="156"/>
    </row>
    <row r="65" spans="2:15" ht="17.100000000000001" customHeight="1" x14ac:dyDescent="0.25">
      <c r="B65" s="154"/>
      <c r="C65" s="155"/>
      <c r="D65" s="155"/>
      <c r="E65" s="155"/>
      <c r="F65" s="155"/>
      <c r="G65" s="155"/>
      <c r="H65" s="155"/>
      <c r="I65" s="155"/>
      <c r="J65" s="156"/>
      <c r="K65" s="155"/>
      <c r="L65" s="155"/>
      <c r="M65" s="334"/>
      <c r="N65" s="334"/>
      <c r="O65" s="156"/>
    </row>
    <row r="66" spans="2:15" ht="17.100000000000001" customHeight="1" x14ac:dyDescent="0.25">
      <c r="B66" s="154"/>
      <c r="C66" s="155"/>
      <c r="D66" s="155"/>
      <c r="E66" s="155"/>
      <c r="F66" s="155"/>
      <c r="G66" s="155"/>
      <c r="H66" s="155"/>
      <c r="I66" s="155"/>
      <c r="J66" s="156"/>
      <c r="K66" s="155"/>
      <c r="L66" s="155"/>
      <c r="M66" s="334"/>
      <c r="N66" s="334"/>
      <c r="O66" s="156"/>
    </row>
    <row r="67" spans="2:15" ht="17.100000000000001" customHeight="1" x14ac:dyDescent="0.25">
      <c r="B67" s="154"/>
      <c r="C67" s="155"/>
      <c r="D67" s="155"/>
      <c r="E67" s="155"/>
      <c r="F67" s="155"/>
      <c r="G67" s="155"/>
      <c r="H67" s="155"/>
      <c r="I67" s="155"/>
      <c r="J67" s="156"/>
      <c r="K67" s="155"/>
      <c r="L67" s="155"/>
      <c r="M67" s="334"/>
      <c r="N67" s="334"/>
      <c r="O67" s="156"/>
    </row>
    <row r="68" spans="2:15" ht="17.100000000000001" customHeight="1" x14ac:dyDescent="0.25">
      <c r="B68" s="154"/>
      <c r="C68" s="155"/>
      <c r="D68" s="155"/>
      <c r="E68" s="155"/>
      <c r="F68" s="155"/>
      <c r="G68" s="155"/>
      <c r="H68" s="155"/>
      <c r="I68" s="155"/>
      <c r="J68" s="156"/>
      <c r="K68" s="155"/>
      <c r="L68" s="155"/>
      <c r="M68" s="334"/>
      <c r="N68" s="334"/>
      <c r="O68" s="156"/>
    </row>
    <row r="69" spans="2:15" ht="17.100000000000001" customHeight="1" x14ac:dyDescent="0.25">
      <c r="B69" s="154"/>
      <c r="C69" s="155"/>
      <c r="D69" s="155"/>
      <c r="E69" s="155"/>
      <c r="F69" s="155"/>
      <c r="G69" s="155"/>
      <c r="H69" s="155"/>
      <c r="I69" s="155"/>
      <c r="J69" s="156"/>
      <c r="K69" s="155"/>
      <c r="L69" s="155"/>
      <c r="M69" s="334"/>
      <c r="N69" s="334"/>
      <c r="O69" s="156"/>
    </row>
    <row r="70" spans="2:15" ht="17.100000000000001" customHeight="1" x14ac:dyDescent="0.25">
      <c r="B70" s="154"/>
      <c r="C70" s="155"/>
      <c r="D70" s="155"/>
      <c r="E70" s="155"/>
      <c r="F70" s="155"/>
      <c r="G70" s="155"/>
      <c r="H70" s="155"/>
      <c r="I70" s="155"/>
      <c r="J70" s="156"/>
      <c r="K70" s="155"/>
      <c r="L70" s="155"/>
      <c r="M70" s="334"/>
      <c r="N70" s="334"/>
      <c r="O70" s="156"/>
    </row>
    <row r="71" spans="2:15" ht="17.100000000000001" customHeight="1" x14ac:dyDescent="0.25">
      <c r="B71" s="154"/>
      <c r="C71" s="155"/>
      <c r="D71" s="155"/>
      <c r="E71" s="155"/>
      <c r="F71" s="155"/>
      <c r="G71" s="155"/>
      <c r="H71" s="155"/>
      <c r="I71" s="155"/>
      <c r="J71" s="156"/>
      <c r="K71" s="155"/>
      <c r="L71" s="155"/>
      <c r="M71" s="334"/>
      <c r="N71" s="334"/>
      <c r="O71" s="156"/>
    </row>
    <row r="72" spans="2:15" ht="17.100000000000001" customHeight="1" x14ac:dyDescent="0.25">
      <c r="B72" s="154"/>
      <c r="C72" s="155"/>
      <c r="D72" s="155"/>
      <c r="E72" s="155"/>
      <c r="F72" s="155"/>
      <c r="G72" s="155"/>
      <c r="H72" s="155"/>
      <c r="I72" s="155"/>
      <c r="J72" s="156"/>
      <c r="K72" s="155"/>
      <c r="L72" s="155"/>
      <c r="M72" s="334"/>
      <c r="N72" s="334"/>
      <c r="O72" s="156"/>
    </row>
    <row r="73" spans="2:15" ht="17.100000000000001" customHeight="1" x14ac:dyDescent="0.25">
      <c r="B73" s="154"/>
      <c r="C73" s="155"/>
      <c r="D73" s="155"/>
      <c r="E73" s="155"/>
      <c r="F73" s="155"/>
      <c r="G73" s="155"/>
      <c r="H73" s="155"/>
      <c r="I73" s="155"/>
      <c r="J73" s="156"/>
      <c r="K73" s="155"/>
      <c r="L73" s="155"/>
      <c r="M73" s="334"/>
      <c r="N73" s="334"/>
      <c r="O73" s="156"/>
    </row>
    <row r="74" spans="2:15" ht="17.100000000000001" customHeight="1" x14ac:dyDescent="0.25">
      <c r="B74" s="154"/>
      <c r="C74" s="155"/>
      <c r="D74" s="155"/>
      <c r="E74" s="155"/>
      <c r="F74" s="155"/>
      <c r="G74" s="155"/>
      <c r="H74" s="155"/>
      <c r="I74" s="155"/>
      <c r="J74" s="156"/>
      <c r="K74" s="155"/>
      <c r="L74" s="155"/>
      <c r="M74" s="334"/>
      <c r="N74" s="334"/>
      <c r="O74" s="156"/>
    </row>
    <row r="75" spans="2:15" ht="17.100000000000001" customHeight="1" x14ac:dyDescent="0.25">
      <c r="B75" s="154"/>
      <c r="C75" s="155"/>
      <c r="D75" s="155"/>
      <c r="E75" s="155"/>
      <c r="F75" s="155"/>
      <c r="G75" s="155"/>
      <c r="H75" s="155"/>
      <c r="I75" s="155"/>
      <c r="J75" s="156"/>
      <c r="K75" s="155"/>
      <c r="L75" s="155"/>
      <c r="M75" s="334"/>
      <c r="N75" s="334"/>
      <c r="O75" s="156"/>
    </row>
    <row r="76" spans="2:15" ht="17.100000000000001" customHeight="1" x14ac:dyDescent="0.25">
      <c r="B76" s="154"/>
      <c r="C76" s="155"/>
      <c r="D76" s="155"/>
      <c r="E76" s="155"/>
      <c r="F76" s="155"/>
      <c r="G76" s="155"/>
      <c r="H76" s="155"/>
      <c r="I76" s="155"/>
      <c r="J76" s="156"/>
      <c r="K76" s="155"/>
      <c r="L76" s="155"/>
      <c r="M76" s="334"/>
      <c r="N76" s="334"/>
      <c r="O76" s="156"/>
    </row>
    <row r="77" spans="2:15" ht="17.100000000000001" customHeight="1" x14ac:dyDescent="0.25">
      <c r="B77" s="154"/>
      <c r="C77" s="155"/>
      <c r="D77" s="155"/>
      <c r="E77" s="155"/>
      <c r="F77" s="155"/>
      <c r="G77" s="155"/>
      <c r="H77" s="155"/>
      <c r="I77" s="155"/>
      <c r="J77" s="156"/>
      <c r="K77" s="155"/>
      <c r="L77" s="155"/>
      <c r="M77" s="334"/>
      <c r="N77" s="334"/>
      <c r="O77" s="156"/>
    </row>
    <row r="78" spans="2:15" ht="17.100000000000001" customHeight="1" x14ac:dyDescent="0.25">
      <c r="B78" s="154"/>
      <c r="C78" s="155"/>
      <c r="D78" s="155"/>
      <c r="E78" s="155"/>
      <c r="F78" s="155"/>
      <c r="G78" s="155"/>
      <c r="H78" s="155"/>
      <c r="I78" s="155"/>
      <c r="J78" s="156"/>
      <c r="K78" s="155"/>
      <c r="L78" s="155"/>
      <c r="M78" s="334"/>
      <c r="N78" s="334"/>
      <c r="O78" s="156"/>
    </row>
    <row r="79" spans="2:15" ht="17.100000000000001" customHeight="1" x14ac:dyDescent="0.25">
      <c r="B79" s="154"/>
      <c r="C79" s="155"/>
      <c r="D79" s="155"/>
      <c r="E79" s="155"/>
      <c r="F79" s="155"/>
      <c r="G79" s="155"/>
      <c r="H79" s="155"/>
      <c r="I79" s="155"/>
      <c r="J79" s="156"/>
      <c r="K79" s="155"/>
      <c r="L79" s="155"/>
      <c r="M79" s="334"/>
      <c r="N79" s="334"/>
      <c r="O79" s="156"/>
    </row>
    <row r="80" spans="2:15" ht="17.100000000000001" customHeight="1" x14ac:dyDescent="0.25">
      <c r="B80" s="154"/>
      <c r="C80" s="155"/>
      <c r="D80" s="155"/>
      <c r="E80" s="155"/>
      <c r="F80" s="155"/>
      <c r="G80" s="155"/>
      <c r="H80" s="155"/>
      <c r="I80" s="155"/>
      <c r="J80" s="156"/>
      <c r="K80" s="155"/>
      <c r="L80" s="155"/>
      <c r="M80" s="334"/>
      <c r="N80" s="334"/>
      <c r="O80" s="156"/>
    </row>
    <row r="81" spans="2:15" ht="17.100000000000001" customHeight="1" x14ac:dyDescent="0.25">
      <c r="B81" s="154"/>
      <c r="C81" s="155"/>
      <c r="D81" s="155"/>
      <c r="E81" s="155"/>
      <c r="F81" s="155"/>
      <c r="G81" s="155"/>
      <c r="H81" s="155"/>
      <c r="I81" s="155"/>
      <c r="J81" s="156"/>
      <c r="K81" s="155"/>
      <c r="L81" s="155"/>
      <c r="M81" s="334"/>
      <c r="N81" s="334"/>
      <c r="O81" s="156"/>
    </row>
    <row r="82" spans="2:15" ht="17.100000000000001" customHeight="1" x14ac:dyDescent="0.25">
      <c r="B82" s="154"/>
      <c r="C82" s="155"/>
      <c r="D82" s="155"/>
      <c r="E82" s="155"/>
      <c r="F82" s="155"/>
      <c r="G82" s="155"/>
      <c r="H82" s="155"/>
      <c r="I82" s="155"/>
      <c r="J82" s="156"/>
      <c r="K82" s="155"/>
      <c r="L82" s="155"/>
      <c r="M82" s="334"/>
      <c r="N82" s="334"/>
      <c r="O82" s="156"/>
    </row>
    <row r="83" spans="2:15" ht="17.100000000000001" customHeight="1" x14ac:dyDescent="0.25">
      <c r="B83" s="154"/>
      <c r="C83" s="155"/>
      <c r="D83" s="155"/>
      <c r="E83" s="155"/>
      <c r="F83" s="155"/>
      <c r="G83" s="155"/>
      <c r="H83" s="155"/>
      <c r="I83" s="155"/>
      <c r="J83" s="156"/>
      <c r="K83" s="155"/>
      <c r="L83" s="155"/>
      <c r="M83" s="334"/>
      <c r="N83" s="334"/>
      <c r="O83" s="156"/>
    </row>
    <row r="84" spans="2:15" ht="17.100000000000001" customHeight="1" thickBot="1" x14ac:dyDescent="0.3">
      <c r="B84" s="154"/>
      <c r="C84" s="155"/>
      <c r="D84" s="155"/>
      <c r="E84" s="155"/>
      <c r="F84" s="155"/>
      <c r="G84" s="155"/>
      <c r="H84" s="155"/>
      <c r="I84" s="155"/>
      <c r="J84" s="156"/>
      <c r="K84" s="155"/>
      <c r="L84" s="155"/>
      <c r="M84" s="334"/>
      <c r="N84" s="334"/>
      <c r="O84" s="156"/>
    </row>
    <row r="85" spans="2:15" ht="24" customHeight="1" x14ac:dyDescent="0.25">
      <c r="B85" s="466" t="s">
        <v>498</v>
      </c>
      <c r="C85" s="467"/>
      <c r="D85" s="467"/>
      <c r="E85" s="468"/>
      <c r="F85" s="469" t="s">
        <v>397</v>
      </c>
      <c r="G85" s="470"/>
      <c r="H85" s="470"/>
      <c r="I85" s="470"/>
      <c r="J85" s="471"/>
      <c r="K85" s="469" t="s">
        <v>490</v>
      </c>
      <c r="L85" s="470"/>
      <c r="M85" s="470"/>
      <c r="N85" s="470"/>
      <c r="O85" s="471"/>
    </row>
    <row r="86" spans="2:15" ht="24" customHeight="1" thickBot="1" x14ac:dyDescent="0.3">
      <c r="B86" s="489"/>
      <c r="C86" s="490"/>
      <c r="D86" s="490"/>
      <c r="E86" s="491"/>
      <c r="F86" s="326" t="s">
        <v>398</v>
      </c>
      <c r="G86" s="327" t="s">
        <v>222</v>
      </c>
      <c r="H86" s="327" t="s">
        <v>223</v>
      </c>
      <c r="I86" s="327" t="s">
        <v>399</v>
      </c>
      <c r="J86" s="329" t="s">
        <v>400</v>
      </c>
      <c r="K86" s="326" t="s">
        <v>491</v>
      </c>
      <c r="L86" s="327" t="s">
        <v>222</v>
      </c>
      <c r="M86" s="327" t="s">
        <v>223</v>
      </c>
      <c r="N86" s="328" t="s">
        <v>399</v>
      </c>
      <c r="O86" s="329" t="s">
        <v>400</v>
      </c>
    </row>
    <row r="87" spans="2:15" ht="24" customHeight="1" x14ac:dyDescent="0.25">
      <c r="B87" s="479" t="s">
        <v>379</v>
      </c>
      <c r="C87" s="480"/>
      <c r="D87" s="480"/>
      <c r="E87" s="481"/>
      <c r="F87" s="335">
        <f>'[1]ACTUAL &amp; FORECAST DATA'!N53</f>
        <v>0</v>
      </c>
      <c r="G87" s="336">
        <f>'[1]BUDGET DATA'!N53</f>
        <v>2137452.9868277037</v>
      </c>
      <c r="H87" s="336">
        <f>F87-G87</f>
        <v>-2137452.9868277037</v>
      </c>
      <c r="I87" s="337">
        <f>IF(G87=0,"",(H87/G87))</f>
        <v>-1</v>
      </c>
      <c r="J87" s="338" t="s">
        <v>401</v>
      </c>
      <c r="K87" s="339">
        <f>'[1]ACTUAL &amp; FORECAST DATA'!N175</f>
        <v>0</v>
      </c>
      <c r="L87" s="336">
        <f>[1]BUDGET!O52</f>
        <v>-1300699.5176053008</v>
      </c>
      <c r="M87" s="336">
        <f>K87-L87</f>
        <v>1300699.5176053008</v>
      </c>
      <c r="N87" s="337">
        <f>IF(L87=0,"",(M87/L87))</f>
        <v>-1</v>
      </c>
      <c r="O87" s="340">
        <v>1</v>
      </c>
    </row>
    <row r="88" spans="2:15" ht="24" customHeight="1" x14ac:dyDescent="0.25">
      <c r="B88" s="479" t="s">
        <v>499</v>
      </c>
      <c r="C88" s="480"/>
      <c r="D88" s="480"/>
      <c r="E88" s="481"/>
      <c r="F88" s="341">
        <f>'[1]ACTUAL &amp; FORECAST DATA'!N54</f>
        <v>0</v>
      </c>
      <c r="G88" s="95">
        <f>'[1]BUDGET DATA'!N54</f>
        <v>575976.21949999989</v>
      </c>
      <c r="H88" s="336">
        <f>G88-F88</f>
        <v>575976.21949999989</v>
      </c>
      <c r="I88" s="337">
        <f>IF(G88=0,"",(H88)/G88)</f>
        <v>1</v>
      </c>
      <c r="J88" s="342">
        <v>1</v>
      </c>
      <c r="K88" s="339">
        <f>'[1]ACTUAL &amp; FORECAST DATA'!N176</f>
        <v>0</v>
      </c>
      <c r="L88" s="336">
        <f>[1]BUDGET!O53</f>
        <v>28324.999999999905</v>
      </c>
      <c r="M88" s="336">
        <f>L88-K88</f>
        <v>28324.999999999905</v>
      </c>
      <c r="N88" s="98">
        <f t="shared" ref="N88:N92" si="17">IF(L88=0,"",(M88/L88))</f>
        <v>1</v>
      </c>
      <c r="O88" s="99">
        <v>1</v>
      </c>
    </row>
    <row r="89" spans="2:15" ht="24" customHeight="1" x14ac:dyDescent="0.25">
      <c r="B89" s="479" t="s">
        <v>381</v>
      </c>
      <c r="C89" s="480"/>
      <c r="D89" s="480"/>
      <c r="E89" s="481"/>
      <c r="F89" s="341">
        <f>'[1]ACTUAL &amp; FORECAST DATA'!N55</f>
        <v>0</v>
      </c>
      <c r="G89" s="95">
        <f>'[1]BUDGET DATA'!N55</f>
        <v>72904</v>
      </c>
      <c r="H89" s="95">
        <f>G89-F89</f>
        <v>72904</v>
      </c>
      <c r="I89" s="343">
        <f>IF(G89=0,"",(H89)/G89)</f>
        <v>1</v>
      </c>
      <c r="J89" s="342">
        <v>1</v>
      </c>
      <c r="K89" s="339">
        <f>'[1]ACTUAL &amp; FORECAST DATA'!N177</f>
        <v>0</v>
      </c>
      <c r="L89" s="336">
        <f>[1]BUDGET!O54</f>
        <v>72904</v>
      </c>
      <c r="M89" s="95">
        <f>L89-K89</f>
        <v>72904</v>
      </c>
      <c r="N89" s="337">
        <f t="shared" si="17"/>
        <v>1</v>
      </c>
      <c r="O89" s="99">
        <v>1</v>
      </c>
    </row>
    <row r="90" spans="2:15" ht="24" customHeight="1" x14ac:dyDescent="0.25">
      <c r="B90" s="197" t="s">
        <v>382</v>
      </c>
      <c r="C90" s="344"/>
      <c r="D90" s="344"/>
      <c r="E90" s="345"/>
      <c r="F90" s="335">
        <f>'[1]ACTUAL &amp; FORECAST DATA'!N56</f>
        <v>0</v>
      </c>
      <c r="G90" s="95">
        <f>'[1]BUDGET DATA'!N56</f>
        <v>844239.21949999977</v>
      </c>
      <c r="H90" s="346"/>
      <c r="I90" s="347"/>
      <c r="J90" s="348"/>
      <c r="K90" s="339">
        <f>[1]ACTUALS!Q55</f>
        <v>0</v>
      </c>
      <c r="L90" s="336">
        <f>[1]BUDGET!O55</f>
        <v>296587.99999999953</v>
      </c>
      <c r="M90" s="346"/>
      <c r="N90" s="347"/>
      <c r="O90" s="349"/>
    </row>
    <row r="91" spans="2:15" ht="24" customHeight="1" x14ac:dyDescent="0.25">
      <c r="B91" s="479" t="s">
        <v>383</v>
      </c>
      <c r="C91" s="480"/>
      <c r="D91" s="480"/>
      <c r="E91" s="481"/>
      <c r="F91" s="341">
        <f>'[1]ACTUAL &amp; FORECAST DATA'!N57</f>
        <v>0</v>
      </c>
      <c r="G91" s="95">
        <f>'[1]BUDGET DATA'!N57</f>
        <v>0</v>
      </c>
      <c r="H91" s="336">
        <f>G91-F91</f>
        <v>0</v>
      </c>
      <c r="I91" s="337" t="str">
        <f>IF(G91=0,"",(H91/G91))</f>
        <v/>
      </c>
      <c r="J91" s="342">
        <v>1</v>
      </c>
      <c r="K91" s="339">
        <f>'[1]ACTUAL &amp; FORECAST DATA'!N179</f>
        <v>0</v>
      </c>
      <c r="L91" s="336">
        <f>[1]BUDGET!O56</f>
        <v>0</v>
      </c>
      <c r="M91" s="336">
        <f>L91-K91</f>
        <v>0</v>
      </c>
      <c r="N91" s="337" t="str">
        <f t="shared" si="17"/>
        <v/>
      </c>
      <c r="O91" s="99">
        <v>1</v>
      </c>
    </row>
    <row r="92" spans="2:15" ht="24" customHeight="1" thickBot="1" x14ac:dyDescent="0.3">
      <c r="B92" s="482" t="s">
        <v>500</v>
      </c>
      <c r="C92" s="483"/>
      <c r="D92" s="483"/>
      <c r="E92" s="484"/>
      <c r="F92" s="97">
        <f>'[1]ACTUAL &amp; FORECAST DATA'!N111</f>
        <v>0</v>
      </c>
      <c r="G92" s="95">
        <f>'[1]BUDGET DATA'!N111</f>
        <v>22570.2</v>
      </c>
      <c r="H92" s="336">
        <f>G92-F92</f>
        <v>22570.2</v>
      </c>
      <c r="I92" s="337">
        <f>IF(G92=0,"",(H92/G92))</f>
        <v>1</v>
      </c>
      <c r="J92" s="350">
        <v>1</v>
      </c>
      <c r="K92" s="97">
        <f>'[1]ACTUAL &amp; FORECAST DATA'!N181</f>
        <v>0</v>
      </c>
      <c r="L92" s="95">
        <f>[1]BUDGET!O58</f>
        <v>311276.5</v>
      </c>
      <c r="M92" s="336">
        <f>L92-K92</f>
        <v>311276.5</v>
      </c>
      <c r="N92" s="337">
        <f t="shared" si="17"/>
        <v>1</v>
      </c>
      <c r="O92" s="316">
        <v>1</v>
      </c>
    </row>
    <row r="93" spans="2:15" ht="6" customHeight="1" thickBot="1" x14ac:dyDescent="0.3">
      <c r="B93" s="351"/>
      <c r="C93" s="351"/>
      <c r="D93" s="351"/>
      <c r="E93" s="351"/>
      <c r="F93" s="352"/>
      <c r="G93" s="352"/>
      <c r="H93" s="353"/>
      <c r="I93" s="353"/>
      <c r="J93" s="354"/>
      <c r="K93" s="352"/>
      <c r="L93" s="352"/>
      <c r="M93" s="353"/>
      <c r="N93" s="353"/>
      <c r="O93" s="354"/>
    </row>
    <row r="94" spans="2:15" ht="24" customHeight="1" x14ac:dyDescent="0.25">
      <c r="B94" s="466" t="s">
        <v>501</v>
      </c>
      <c r="C94" s="467"/>
      <c r="D94" s="467"/>
      <c r="E94" s="468"/>
      <c r="F94" s="469" t="s">
        <v>397</v>
      </c>
      <c r="G94" s="470"/>
      <c r="H94" s="470"/>
      <c r="I94" s="470"/>
      <c r="J94" s="471"/>
      <c r="K94" s="469" t="s">
        <v>490</v>
      </c>
      <c r="L94" s="470"/>
      <c r="M94" s="492"/>
      <c r="N94" s="485" t="s">
        <v>502</v>
      </c>
      <c r="O94" s="487" t="s">
        <v>503</v>
      </c>
    </row>
    <row r="95" spans="2:15" ht="24" customHeight="1" thickBot="1" x14ac:dyDescent="0.3">
      <c r="B95" s="489"/>
      <c r="C95" s="490"/>
      <c r="D95" s="490"/>
      <c r="E95" s="491"/>
      <c r="F95" s="80" t="s">
        <v>398</v>
      </c>
      <c r="G95" s="81" t="s">
        <v>222</v>
      </c>
      <c r="H95" s="81" t="s">
        <v>223</v>
      </c>
      <c r="I95" s="355" t="s">
        <v>504</v>
      </c>
      <c r="J95" s="83" t="s">
        <v>400</v>
      </c>
      <c r="K95" s="356" t="s">
        <v>491</v>
      </c>
      <c r="L95" s="82" t="s">
        <v>222</v>
      </c>
      <c r="M95" s="357" t="s">
        <v>223</v>
      </c>
      <c r="N95" s="486"/>
      <c r="O95" s="488"/>
    </row>
    <row r="96" spans="2:15" ht="24" customHeight="1" x14ac:dyDescent="0.25">
      <c r="B96" s="479" t="s">
        <v>505</v>
      </c>
      <c r="C96" s="480"/>
      <c r="D96" s="480"/>
      <c r="E96" s="481"/>
      <c r="F96" s="358">
        <f>IF(F45=0,"",F45/(F23+'[1]GRAPH DATA'!B54+'[1]GRAPH DATA'!B58-'[1]ACTUAL &amp; FORECAST DATA'!N123))</f>
        <v>1</v>
      </c>
      <c r="G96" s="359">
        <f>IF(G45=0,"",G45/(G23+'[1]GRAPH DATA'!B64+'[1]GRAPH DATA'!B68-'[1]BUDGET DATA'!N123))</f>
        <v>-1.7428168871322194</v>
      </c>
      <c r="H96" s="360">
        <f>IF(F96="","",F96-G96)</f>
        <v>2.7428168871322196</v>
      </c>
      <c r="I96" s="361"/>
      <c r="J96" s="282">
        <v>1</v>
      </c>
      <c r="K96" s="362">
        <f>IF(K45=0,0,K45/(K23+'[1]GRAPH DATA'!D54+'[1]GRAPH DATA'!D58-[1]ACTUALS!Q49))</f>
        <v>0</v>
      </c>
      <c r="L96" s="363">
        <f>IF(L45=0,"",L45/(L23+'[1]GRAPH DATA'!D64+'[1]GRAPH DATA'!D68-[1]BUDGET!O49))</f>
        <v>-1.6633653511191988</v>
      </c>
      <c r="M96" s="337" t="str">
        <f>IF(K96=0,"",K96-L96)</f>
        <v/>
      </c>
      <c r="N96" s="364">
        <f>[1]MENU!H13</f>
        <v>0</v>
      </c>
      <c r="O96" s="99">
        <v>1</v>
      </c>
    </row>
    <row r="97" spans="2:15" ht="24" customHeight="1" x14ac:dyDescent="0.35">
      <c r="B97" s="479" t="s">
        <v>506</v>
      </c>
      <c r="C97" s="480"/>
      <c r="D97" s="480"/>
      <c r="E97" s="481"/>
      <c r="F97" s="365"/>
      <c r="G97" s="366"/>
      <c r="H97" s="367"/>
      <c r="I97" s="368"/>
      <c r="J97" s="369"/>
      <c r="K97" s="370">
        <f>IFERROR(IF(K37&gt;0,(((SUM(K14:K20,K37)-[1]ACTUALS!Q49)/K6)),(((SUM(K14:K20)-[1]ACTUALS!Q49)/K6))),0)</f>
        <v>0</v>
      </c>
      <c r="L97" s="371">
        <f>IF(L37&gt;0,(((SUM(L14:L20,L37)-[1]BUDGET!O49)/L6)),(((SUM(L14:L20)-[1]BUDGET!O49)/L6)))</f>
        <v>4984.2880295238092</v>
      </c>
      <c r="M97" s="372" t="str">
        <f>IF(K97=0,"",K97-L97)</f>
        <v/>
      </c>
      <c r="N97" s="373">
        <f>[1]MENU!H14</f>
        <v>0</v>
      </c>
      <c r="O97" s="99">
        <v>1</v>
      </c>
    </row>
    <row r="98" spans="2:15" ht="24" customHeight="1" x14ac:dyDescent="0.35">
      <c r="B98" s="479" t="s">
        <v>507</v>
      </c>
      <c r="C98" s="480"/>
      <c r="D98" s="480"/>
      <c r="E98" s="481"/>
      <c r="F98" s="365"/>
      <c r="G98" s="366"/>
      <c r="H98" s="367"/>
      <c r="I98" s="368"/>
      <c r="J98" s="369"/>
      <c r="K98" s="370">
        <f>IFERROR(IF(K37&lt;0,((K35-K34-K32-K31-K37)/K6),((K35-K34-K32-K31)/K6)),0)</f>
        <v>0</v>
      </c>
      <c r="L98" s="371">
        <f>IF(L37&lt;0,((L35-L34-L32-L31-L37)/L6),((L35-L34-L32-L31)/L6))</f>
        <v>13274.9800378319</v>
      </c>
      <c r="M98" s="372" t="str">
        <f>IF(K98=0,"",L98-K98)</f>
        <v/>
      </c>
      <c r="N98" s="373">
        <f>[1]MENU!H15</f>
        <v>0</v>
      </c>
      <c r="O98" s="99">
        <v>1</v>
      </c>
    </row>
    <row r="99" spans="2:15" ht="24" customHeight="1" x14ac:dyDescent="0.35">
      <c r="B99" s="197" t="s">
        <v>508</v>
      </c>
      <c r="C99" s="344"/>
      <c r="D99" s="344"/>
      <c r="E99" s="345"/>
      <c r="F99" s="374">
        <f>IFERROR(('[1]ACTUAL &amp; FORECAST DATA'!N$119),0)</f>
        <v>0</v>
      </c>
      <c r="G99" s="375">
        <f>IFERROR(('[1]BUDGET DATA'!N$119),0)</f>
        <v>13.42710997442455</v>
      </c>
      <c r="H99" s="306">
        <f>ROUND(IF(F99="",0,F99-G99),1)</f>
        <v>-13.4</v>
      </c>
      <c r="I99" s="368"/>
      <c r="J99" s="340" t="s">
        <v>401</v>
      </c>
      <c r="K99" s="374">
        <f>IFERROR(([1]ACTUALS!Q$66),0)</f>
        <v>0</v>
      </c>
      <c r="L99" s="375">
        <f>IFERROR(([1]BUDGET!O$66),0)</f>
        <v>13.42710997442455</v>
      </c>
      <c r="M99" s="306">
        <f>IF(K99="",0,K99-L99)</f>
        <v>-13.42710997442455</v>
      </c>
      <c r="N99" s="376">
        <f>[1]MENU!H16</f>
        <v>0</v>
      </c>
      <c r="O99" s="99">
        <v>1</v>
      </c>
    </row>
    <row r="100" spans="2:15" ht="24" customHeight="1" x14ac:dyDescent="0.35">
      <c r="B100" s="197" t="s">
        <v>509</v>
      </c>
      <c r="C100" s="344"/>
      <c r="D100" s="344"/>
      <c r="E100" s="345"/>
      <c r="F100" s="374">
        <f>IFERROR(('[1]ACTUAL &amp; FORECAST DATA'!N$120),0)</f>
        <v>0</v>
      </c>
      <c r="G100" s="377">
        <f>IFERROR(('[1]BUDGET DATA'!N$120),0)</f>
        <v>0</v>
      </c>
      <c r="H100" s="306">
        <f>ROUND(IF(F100="",0,F100-G100),2)</f>
        <v>0</v>
      </c>
      <c r="I100" s="368"/>
      <c r="J100" s="340">
        <v>1</v>
      </c>
      <c r="K100" s="374">
        <f>IFERROR(([1]ACTUALS!Q$67),0)</f>
        <v>0</v>
      </c>
      <c r="L100" s="377">
        <f>IFERROR(([1]BUDGET!O$67),0)</f>
        <v>0</v>
      </c>
      <c r="M100" s="306">
        <f>IF(K100="",0,K100-L100)</f>
        <v>0</v>
      </c>
      <c r="N100" s="376">
        <f>[1]MENU!H17</f>
        <v>0</v>
      </c>
      <c r="O100" s="99">
        <v>1</v>
      </c>
    </row>
    <row r="101" spans="2:15" ht="24" customHeight="1" x14ac:dyDescent="0.35">
      <c r="B101" s="479" t="s">
        <v>510</v>
      </c>
      <c r="C101" s="480"/>
      <c r="D101" s="480"/>
      <c r="E101" s="481"/>
      <c r="F101" s="378" t="e" cm="1">
        <f t="array" ref="F101">_xlfn.IFS(F87 &gt; 0,F91/F6,F87 &lt; 0,(F91+(-F87))/F6)</f>
        <v>#N/A</v>
      </c>
      <c r="G101" s="379" cm="1">
        <f t="array" ref="G101">_xlfn.IFS(G87 &gt; 0,G91/G6,G87 &lt; 0,(G91+(-G87))/G6)</f>
        <v>0</v>
      </c>
      <c r="H101" s="380" t="e">
        <f>IF(F101=0,"",G101-F101)</f>
        <v>#N/A</v>
      </c>
      <c r="I101" s="368"/>
      <c r="J101" s="340" t="e">
        <v>#N/A</v>
      </c>
      <c r="K101" s="381" t="e" cm="1">
        <f t="array" ref="K101">_xlfn.IFS(K87 &gt; 0,K91/K6,K87 &lt; 0,(K91+(-K87))/K6)</f>
        <v>#N/A</v>
      </c>
      <c r="L101" s="372" cm="1">
        <f t="array" ref="L101">_xlfn.IFS(L87 &gt; 0,L91/L6,L87 &lt; 0,(L91+(-L87))/L6)</f>
        <v>2477.5228906767634</v>
      </c>
      <c r="M101" s="380" t="e">
        <f>IF(K101=0,"",L101-K101)</f>
        <v>#N/A</v>
      </c>
      <c r="N101" s="373">
        <f>[1]MENU!H18</f>
        <v>0</v>
      </c>
      <c r="O101" s="99" t="e">
        <v>#N/A</v>
      </c>
    </row>
    <row r="102" spans="2:15" ht="24" customHeight="1" x14ac:dyDescent="0.25">
      <c r="B102" s="479" t="s">
        <v>511</v>
      </c>
      <c r="C102" s="480"/>
      <c r="D102" s="480"/>
      <c r="E102" s="481"/>
      <c r="F102" s="305">
        <f>IF(F31=0,0,(F45/F31))</f>
        <v>0</v>
      </c>
      <c r="G102" s="306">
        <f>IF(G31=0,0,(G45/G31))</f>
        <v>0</v>
      </c>
      <c r="H102" s="382"/>
      <c r="I102" s="383"/>
      <c r="J102" s="99" t="s">
        <v>401</v>
      </c>
      <c r="K102" s="305">
        <f>IF(K31=0,0,(K45/K31))</f>
        <v>0</v>
      </c>
      <c r="L102" s="306">
        <f>IF(L31=0,0,(L45/L31))</f>
        <v>-297.01468731934108</v>
      </c>
      <c r="M102" s="382"/>
      <c r="N102" s="384" t="s">
        <v>512</v>
      </c>
      <c r="O102" s="99" t="s">
        <v>401</v>
      </c>
    </row>
    <row r="103" spans="2:15" ht="24" customHeight="1" thickBot="1" x14ac:dyDescent="0.3">
      <c r="B103" s="482" t="s">
        <v>513</v>
      </c>
      <c r="C103" s="483"/>
      <c r="D103" s="483"/>
      <c r="E103" s="484"/>
      <c r="F103" s="312">
        <f>IFERROR((F45/(F31+'[1]ACTUAL &amp; FORECAST DATA'!N110)),0)</f>
        <v>0</v>
      </c>
      <c r="G103" s="313">
        <f>IF(G31=0,0,G45/(G31+'[1]BUDGET DATA'!N110))</f>
        <v>0</v>
      </c>
      <c r="H103" s="385"/>
      <c r="I103" s="386"/>
      <c r="J103" s="316" t="s">
        <v>401</v>
      </c>
      <c r="K103" s="312">
        <f>IFERROR(K45/(K31+[1]ACTUALS!Q57),0)</f>
        <v>0</v>
      </c>
      <c r="L103" s="313">
        <f>IF(L31=0,0,L45/(L31+[1]BUDGET!O57))</f>
        <v>-297.01468731934108</v>
      </c>
      <c r="M103" s="385"/>
      <c r="N103" s="387" t="s">
        <v>514</v>
      </c>
      <c r="O103" s="316" t="s">
        <v>401</v>
      </c>
    </row>
    <row r="104" spans="2:15" x14ac:dyDescent="0.25"/>
    <row r="105" spans="2:15" hidden="1" x14ac:dyDescent="0.25"/>
    <row r="106" spans="2:15" hidden="1" x14ac:dyDescent="0.25"/>
    <row r="107" spans="2:15" hidden="1" x14ac:dyDescent="0.25"/>
    <row r="108" spans="2:15" hidden="1" x14ac:dyDescent="0.25"/>
    <row r="109" spans="2:15" hidden="1" x14ac:dyDescent="0.25"/>
    <row r="110" spans="2:15" hidden="1" x14ac:dyDescent="0.25"/>
    <row r="111" spans="2:15" hidden="1" x14ac:dyDescent="0.25"/>
    <row r="112" spans="2:15"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spans="12:12" hidden="1" x14ac:dyDescent="0.25"/>
    <row r="146" spans="12:12" hidden="1" x14ac:dyDescent="0.25"/>
    <row r="147" spans="12:12" x14ac:dyDescent="0.25"/>
    <row r="148" spans="12:12" x14ac:dyDescent="0.25">
      <c r="L148" t="s">
        <v>515</v>
      </c>
    </row>
    <row r="149" spans="12:12" hidden="1" x14ac:dyDescent="0.25"/>
    <row r="150" spans="12:12" hidden="1" x14ac:dyDescent="0.25"/>
    <row r="151" spans="12:12" hidden="1" x14ac:dyDescent="0.25"/>
    <row r="152" spans="12:12" hidden="1" x14ac:dyDescent="0.25"/>
    <row r="153" spans="12:12" hidden="1" x14ac:dyDescent="0.25"/>
    <row r="154" spans="12:12" hidden="1" x14ac:dyDescent="0.25"/>
    <row r="155" spans="12:12" hidden="1" x14ac:dyDescent="0.25"/>
    <row r="156" spans="12:12" hidden="1" x14ac:dyDescent="0.25"/>
    <row r="157" spans="12:12" hidden="1" x14ac:dyDescent="0.25"/>
    <row r="158" spans="12:12" hidden="1" x14ac:dyDescent="0.25"/>
    <row r="159" spans="12:12" hidden="1" x14ac:dyDescent="0.25"/>
    <row r="160" spans="12:12"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sheetData>
  <mergeCells count="27">
    <mergeCell ref="B88:E88"/>
    <mergeCell ref="B1:L1"/>
    <mergeCell ref="B2:E2"/>
    <mergeCell ref="F2:J2"/>
    <mergeCell ref="K2:O2"/>
    <mergeCell ref="C11:E11"/>
    <mergeCell ref="F11:J11"/>
    <mergeCell ref="K11:O11"/>
    <mergeCell ref="B45:E45"/>
    <mergeCell ref="B85:E86"/>
    <mergeCell ref="F85:J85"/>
    <mergeCell ref="K85:O85"/>
    <mergeCell ref="B87:E87"/>
    <mergeCell ref="B89:E89"/>
    <mergeCell ref="B91:E91"/>
    <mergeCell ref="B92:E92"/>
    <mergeCell ref="B94:E95"/>
    <mergeCell ref="F94:J94"/>
    <mergeCell ref="B102:E102"/>
    <mergeCell ref="B103:E103"/>
    <mergeCell ref="N94:N95"/>
    <mergeCell ref="O94:O95"/>
    <mergeCell ref="B96:E96"/>
    <mergeCell ref="B97:E97"/>
    <mergeCell ref="B98:E98"/>
    <mergeCell ref="B101:E101"/>
    <mergeCell ref="K94:M94"/>
  </mergeCells>
  <conditionalFormatting sqref="H7">
    <cfRule type="cellIs" dxfId="8" priority="13" operator="lessThan">
      <formula>0.1</formula>
    </cfRule>
  </conditionalFormatting>
  <conditionalFormatting sqref="I7:I9">
    <cfRule type="cellIs" dxfId="7" priority="10" operator="greaterThan">
      <formula>0.1%</formula>
    </cfRule>
  </conditionalFormatting>
  <conditionalFormatting sqref="H8:H9">
    <cfRule type="cellIs" dxfId="6" priority="11" operator="lessThan">
      <formula>0.1</formula>
    </cfRule>
  </conditionalFormatting>
  <conditionalFormatting sqref="N7:N9">
    <cfRule type="cellIs" dxfId="5" priority="6" operator="greaterThan">
      <formula>0.1%</formula>
    </cfRule>
  </conditionalFormatting>
  <conditionalFormatting sqref="M7">
    <cfRule type="cellIs" dxfId="4" priority="5" operator="lessThan">
      <formula>0.1</formula>
    </cfRule>
  </conditionalFormatting>
  <conditionalFormatting sqref="I7:I9 N7:N9">
    <cfRule type="cellIs" dxfId="3" priority="4" operator="equal">
      <formula>0</formula>
    </cfRule>
  </conditionalFormatting>
  <conditionalFormatting sqref="N87 I87:I92 I96:I103 M96:M98 M101:M103 N89:N92">
    <cfRule type="cellIs" dxfId="2" priority="3" operator="equal">
      <formula>0</formula>
    </cfRule>
  </conditionalFormatting>
  <conditionalFormatting sqref="M9">
    <cfRule type="cellIs" dxfId="1" priority="2" operator="lessThan">
      <formula>0.1</formula>
    </cfRule>
  </conditionalFormatting>
  <conditionalFormatting sqref="M8">
    <cfRule type="cellIs" dxfId="0" priority="1" operator="lessThan">
      <formula>0.1</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3" id="{76F5BEA4-F59C-40B4-A7D8-A8F11B215247}">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J33:J34</xm:sqref>
        </x14:conditionalFormatting>
        <x14:conditionalFormatting xmlns:xm="http://schemas.microsoft.com/office/excel/2006/main">
          <x14:cfRule type="iconSet" priority="34" id="{9E2CFC27-4C57-414E-BB0E-1FAA8CE11962}">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O33:O34</xm:sqref>
        </x14:conditionalFormatting>
        <x14:conditionalFormatting xmlns:xm="http://schemas.microsoft.com/office/excel/2006/main">
          <x14:cfRule type="iconSet" priority="32" id="{68B271AF-A022-4FD5-8366-2CA55E0F846D}">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J25</xm:sqref>
        </x14:conditionalFormatting>
        <x14:conditionalFormatting xmlns:xm="http://schemas.microsoft.com/office/excel/2006/main">
          <x14:cfRule type="iconSet" priority="31" id="{1857CB78-A84C-4585-A543-CDB5262636EE}">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O25</xm:sqref>
        </x14:conditionalFormatting>
        <x14:conditionalFormatting xmlns:xm="http://schemas.microsoft.com/office/excel/2006/main">
          <x14:cfRule type="iconSet" priority="29" id="{6DED7DBD-1C37-4EC9-AF21-F5ABCED98B9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J40</xm:sqref>
        </x14:conditionalFormatting>
        <x14:conditionalFormatting xmlns:xm="http://schemas.microsoft.com/office/excel/2006/main">
          <x14:cfRule type="iconSet" priority="30" id="{E58FC70F-4D25-4603-9B6E-0AFCAA32042A}">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O40</xm:sqref>
        </x14:conditionalFormatting>
        <x14:conditionalFormatting xmlns:xm="http://schemas.microsoft.com/office/excel/2006/main">
          <x14:cfRule type="iconSet" priority="28" id="{E4722BF1-6526-4C65-8E87-2756F9797048}">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J87:J89 J91:J93</xm:sqref>
        </x14:conditionalFormatting>
        <x14:conditionalFormatting xmlns:xm="http://schemas.microsoft.com/office/excel/2006/main">
          <x14:cfRule type="iconSet" priority="27" id="{A2CCF1B0-C8D4-4407-8334-D8E13B91B2AE}">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O87:O89 O91:O93</xm:sqref>
        </x14:conditionalFormatting>
        <x14:conditionalFormatting xmlns:xm="http://schemas.microsoft.com/office/excel/2006/main">
          <x14:cfRule type="iconSet" priority="35" id="{FAE38D17-4F9A-4BAF-A921-F5EB5FB96C0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J26:J32 J35:J36</xm:sqref>
        </x14:conditionalFormatting>
        <x14:conditionalFormatting xmlns:xm="http://schemas.microsoft.com/office/excel/2006/main">
          <x14:cfRule type="iconSet" priority="36" id="{642F5966-6207-498A-9603-FEE52ADA144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O26:O32 O35:O36</xm:sqref>
        </x14:conditionalFormatting>
        <x14:conditionalFormatting xmlns:xm="http://schemas.microsoft.com/office/excel/2006/main">
          <x14:cfRule type="iconSet" priority="26" id="{B2B53E0D-3073-4782-A455-84092B6A28FE}">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J7</xm:sqref>
        </x14:conditionalFormatting>
        <x14:conditionalFormatting xmlns:xm="http://schemas.microsoft.com/office/excel/2006/main">
          <x14:cfRule type="iconSet" priority="25" id="{BF682A4F-6220-454F-991D-6B96281CEE17}">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J10</xm:sqref>
        </x14:conditionalFormatting>
        <x14:conditionalFormatting xmlns:xm="http://schemas.microsoft.com/office/excel/2006/main">
          <x14:cfRule type="iconSet" priority="24" id="{DE000C5F-538C-4D0B-AA58-9EAE005E1DA4}">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O8</xm:sqref>
        </x14:conditionalFormatting>
        <x14:conditionalFormatting xmlns:xm="http://schemas.microsoft.com/office/excel/2006/main">
          <x14:cfRule type="iconSet" priority="23" id="{E74BF835-24AB-4671-9DD5-D0B56FC7BD1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O7</xm:sqref>
        </x14:conditionalFormatting>
        <x14:conditionalFormatting xmlns:xm="http://schemas.microsoft.com/office/excel/2006/main">
          <x14:cfRule type="iconSet" priority="22" id="{D38EE352-86A4-4053-88C7-0716F8FD8C10}">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O9</xm:sqref>
        </x14:conditionalFormatting>
        <x14:conditionalFormatting xmlns:xm="http://schemas.microsoft.com/office/excel/2006/main">
          <x14:cfRule type="iconSet" priority="21" id="{4A906311-F7E1-459A-A4DE-2002A57E0EB3}">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O10</xm:sqref>
        </x14:conditionalFormatting>
        <x14:conditionalFormatting xmlns:xm="http://schemas.microsoft.com/office/excel/2006/main">
          <x14:cfRule type="iconSet" priority="37" id="{ED1D3A24-AF94-4BAF-9D82-91864B5C18A1}">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J4:J6</xm:sqref>
        </x14:conditionalFormatting>
        <x14:conditionalFormatting xmlns:xm="http://schemas.microsoft.com/office/excel/2006/main">
          <x14:cfRule type="iconSet" priority="38" id="{91C243A7-CFF8-4A3D-AD47-193205FC60F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O4:O6</xm:sqref>
        </x14:conditionalFormatting>
        <x14:conditionalFormatting xmlns:xm="http://schemas.microsoft.com/office/excel/2006/main">
          <x14:cfRule type="iconSet" priority="39" id="{95650C64-978B-40D5-AA5D-7CAFA04C3B38}">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J96:J98 J101:J103</xm:sqref>
        </x14:conditionalFormatting>
        <x14:conditionalFormatting xmlns:xm="http://schemas.microsoft.com/office/excel/2006/main">
          <x14:cfRule type="iconSet" priority="40" id="{DE5F4A0D-F482-4805-9E71-3B2919A5B8A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O96:O103 O45</xm:sqref>
        </x14:conditionalFormatting>
        <x14:conditionalFormatting xmlns:xm="http://schemas.microsoft.com/office/excel/2006/main">
          <x14:cfRule type="iconSet" priority="41" id="{F6235E23-44BC-409F-9344-47F00B408091}">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J37:J38</xm:sqref>
        </x14:conditionalFormatting>
        <x14:conditionalFormatting xmlns:xm="http://schemas.microsoft.com/office/excel/2006/main">
          <x14:cfRule type="iconSet" priority="42" id="{37AC52D9-31E7-4557-986A-A89B96131F08}">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O37:O38</xm:sqref>
        </x14:conditionalFormatting>
        <x14:conditionalFormatting xmlns:xm="http://schemas.microsoft.com/office/excel/2006/main">
          <x14:cfRule type="iconSet" priority="19" id="{151E988D-05CA-4148-9EC7-182C2DE6D26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J41</xm:sqref>
        </x14:conditionalFormatting>
        <x14:conditionalFormatting xmlns:xm="http://schemas.microsoft.com/office/excel/2006/main">
          <x14:cfRule type="iconSet" priority="20" id="{0675F95B-9294-4CBD-81C0-ABE6DFCF57C1}">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O41</xm:sqref>
        </x14:conditionalFormatting>
        <x14:conditionalFormatting xmlns:xm="http://schemas.microsoft.com/office/excel/2006/main">
          <x14:cfRule type="iconSet" priority="17" id="{F085C2C2-4BA1-495E-8E2C-54C112C36BF9}">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J43</xm:sqref>
        </x14:conditionalFormatting>
        <x14:conditionalFormatting xmlns:xm="http://schemas.microsoft.com/office/excel/2006/main">
          <x14:cfRule type="iconSet" priority="18" id="{EBA31AE0-89AD-49C2-B1CC-FB2B37F7BCD9}">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O43</xm:sqref>
        </x14:conditionalFormatting>
        <x14:conditionalFormatting xmlns:xm="http://schemas.microsoft.com/office/excel/2006/main">
          <x14:cfRule type="iconSet" priority="15" id="{41A560E6-4916-44C5-BFBC-460E89B85E38}">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J39</xm:sqref>
        </x14:conditionalFormatting>
        <x14:conditionalFormatting xmlns:xm="http://schemas.microsoft.com/office/excel/2006/main">
          <x14:cfRule type="iconSet" priority="16" id="{D148AB48-3724-42A8-ABDD-C35C0D21D9DA}">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O39</xm:sqref>
        </x14:conditionalFormatting>
        <x14:conditionalFormatting xmlns:xm="http://schemas.microsoft.com/office/excel/2006/main">
          <x14:cfRule type="iconSet" priority="43" id="{4C3ADF7B-34A1-4AE4-A33A-C2A29472C9A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J14:J23</xm:sqref>
        </x14:conditionalFormatting>
        <x14:conditionalFormatting xmlns:xm="http://schemas.microsoft.com/office/excel/2006/main">
          <x14:cfRule type="iconSet" priority="44" id="{B43E6B1A-222C-4DDA-BD4A-9BABD23DAFC2}">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O14:O23</xm:sqref>
        </x14:conditionalFormatting>
        <x14:conditionalFormatting xmlns:xm="http://schemas.microsoft.com/office/excel/2006/main">
          <x14:cfRule type="iconSet" priority="14" id="{C8171023-D6ED-4EF1-A50C-9AE96490DB2D}">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J99:J100</xm:sqref>
        </x14:conditionalFormatting>
        <x14:conditionalFormatting xmlns:xm="http://schemas.microsoft.com/office/excel/2006/main">
          <x14:cfRule type="iconSet" priority="12" id="{BFF4A784-9851-46A5-A19B-160783B60E37}">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J8:J9</xm:sqref>
        </x14:conditionalFormatting>
        <x14:conditionalFormatting xmlns:xm="http://schemas.microsoft.com/office/excel/2006/main">
          <x14:cfRule type="iconSet" priority="45" id="{C4E210D6-B656-4BE2-BE2E-C210EBA86619}">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J46:J84 J42 J44</xm:sqref>
        </x14:conditionalFormatting>
        <x14:conditionalFormatting xmlns:xm="http://schemas.microsoft.com/office/excel/2006/main">
          <x14:cfRule type="iconSet" priority="46" id="{485F69F9-1627-4EFB-8F05-494FCA9049BF}">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O46:O84 O42 O44</xm:sqref>
        </x14:conditionalFormatting>
        <x14:conditionalFormatting xmlns:xm="http://schemas.microsoft.com/office/excel/2006/main">
          <x14:cfRule type="iconSet" priority="9" id="{EB3A85C3-6F3D-4364-A44B-F860094C1195}">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J45</xm:sqref>
        </x14:conditionalFormatting>
        <x14:conditionalFormatting xmlns:xm="http://schemas.microsoft.com/office/excel/2006/main">
          <x14:cfRule type="iconSet" priority="8" id="{64BF66FF-0712-4383-977F-00937ED87D0B}">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J90</xm:sqref>
        </x14:conditionalFormatting>
        <x14:conditionalFormatting xmlns:xm="http://schemas.microsoft.com/office/excel/2006/main">
          <x14:cfRule type="iconSet" priority="7" id="{0010674C-6CA1-4CE4-B4BD-CB3E55A89E06}">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O90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1815-EFBD-4825-BD94-DB8BED723C86}">
  <dimension ref="A2:F84"/>
  <sheetViews>
    <sheetView workbookViewId="0">
      <selection activeCell="J35" sqref="J35"/>
    </sheetView>
  </sheetViews>
  <sheetFormatPr defaultRowHeight="15" x14ac:dyDescent="0.25"/>
  <cols>
    <col min="1" max="1" width="1.7109375" customWidth="1"/>
    <col min="2" max="2" width="41.7109375" customWidth="1"/>
    <col min="3" max="3" width="46.140625" customWidth="1"/>
    <col min="4" max="4" width="44.5703125" customWidth="1"/>
    <col min="5" max="5" width="36.42578125" customWidth="1"/>
  </cols>
  <sheetData>
    <row r="2" spans="1:6" ht="23.25" x14ac:dyDescent="0.25">
      <c r="A2" s="388"/>
      <c r="B2" s="388"/>
      <c r="C2" s="493" t="str">
        <f>"Financial Graphs "&amp;[1]MENU!C6&amp;" "&amp;[1]MENU!C7</f>
        <v xml:space="preserve">Financial Graphs 2020 </v>
      </c>
      <c r="D2" s="493"/>
      <c r="E2" s="389"/>
      <c r="F2" s="388"/>
    </row>
    <row r="3" spans="1:6" x14ac:dyDescent="0.25">
      <c r="A3" s="388"/>
      <c r="B3" s="388"/>
      <c r="C3" s="388"/>
      <c r="D3" s="388"/>
      <c r="E3" s="388"/>
      <c r="F3" s="388"/>
    </row>
    <row r="4" spans="1:6" x14ac:dyDescent="0.25">
      <c r="A4" s="388"/>
      <c r="B4" s="388"/>
      <c r="C4" s="388"/>
      <c r="D4" s="388"/>
      <c r="E4" s="388"/>
      <c r="F4" s="388"/>
    </row>
    <row r="5" spans="1:6" x14ac:dyDescent="0.25">
      <c r="A5" s="388"/>
      <c r="B5" s="388"/>
      <c r="C5" s="388"/>
      <c r="D5" s="388"/>
      <c r="E5" s="388"/>
      <c r="F5" s="388"/>
    </row>
    <row r="6" spans="1:6" x14ac:dyDescent="0.25">
      <c r="A6" s="388"/>
      <c r="B6" s="388"/>
      <c r="C6" s="388"/>
      <c r="D6" s="388"/>
      <c r="E6" s="388"/>
      <c r="F6" s="388"/>
    </row>
    <row r="7" spans="1:6" x14ac:dyDescent="0.25">
      <c r="A7" s="388"/>
      <c r="B7" s="388"/>
      <c r="C7" s="388"/>
      <c r="D7" s="388"/>
      <c r="E7" s="388"/>
      <c r="F7" s="388"/>
    </row>
    <row r="8" spans="1:6" x14ac:dyDescent="0.25">
      <c r="A8" s="388"/>
      <c r="B8" s="388"/>
      <c r="C8" s="388"/>
      <c r="D8" s="388"/>
      <c r="E8" s="388"/>
      <c r="F8" s="388"/>
    </row>
    <row r="9" spans="1:6" x14ac:dyDescent="0.25">
      <c r="A9" s="388"/>
      <c r="B9" s="388"/>
      <c r="C9" s="388"/>
      <c r="D9" s="388"/>
      <c r="E9" s="388"/>
      <c r="F9" s="388"/>
    </row>
    <row r="10" spans="1:6" x14ac:dyDescent="0.25">
      <c r="A10" s="388"/>
      <c r="B10" s="388"/>
      <c r="C10" s="388"/>
      <c r="D10" s="388"/>
      <c r="E10" s="388"/>
      <c r="F10" s="388"/>
    </row>
    <row r="11" spans="1:6" x14ac:dyDescent="0.25">
      <c r="A11" s="388"/>
      <c r="B11" s="388"/>
      <c r="C11" s="388"/>
      <c r="D11" s="388"/>
      <c r="E11" s="388"/>
      <c r="F11" s="388"/>
    </row>
    <row r="12" spans="1:6" x14ac:dyDescent="0.25">
      <c r="A12" s="388"/>
      <c r="B12" s="388"/>
      <c r="C12" s="388"/>
      <c r="D12" s="388"/>
      <c r="E12" s="388"/>
      <c r="F12" s="388"/>
    </row>
    <row r="13" spans="1:6" x14ac:dyDescent="0.25">
      <c r="A13" s="388"/>
      <c r="B13" s="388"/>
      <c r="C13" s="388"/>
      <c r="D13" s="388"/>
      <c r="E13" s="388"/>
      <c r="F13" s="388"/>
    </row>
    <row r="14" spans="1:6" x14ac:dyDescent="0.25">
      <c r="A14" s="388"/>
      <c r="B14" s="388"/>
      <c r="C14" s="388"/>
      <c r="D14" s="388"/>
      <c r="E14" s="388"/>
      <c r="F14" s="388"/>
    </row>
    <row r="15" spans="1:6" x14ac:dyDescent="0.25">
      <c r="A15" s="388"/>
      <c r="B15" s="388"/>
      <c r="C15" s="388"/>
      <c r="D15" s="388"/>
      <c r="E15" s="388"/>
      <c r="F15" s="388"/>
    </row>
    <row r="16" spans="1:6" x14ac:dyDescent="0.25">
      <c r="A16" s="388"/>
      <c r="B16" s="388"/>
      <c r="C16" s="388"/>
      <c r="D16" s="388"/>
      <c r="E16" s="388"/>
      <c r="F16" s="388"/>
    </row>
    <row r="17" spans="1:6" x14ac:dyDescent="0.25">
      <c r="A17" s="388"/>
      <c r="B17" s="388"/>
      <c r="C17" s="388"/>
      <c r="D17" s="388"/>
      <c r="E17" s="388"/>
      <c r="F17" s="388"/>
    </row>
    <row r="18" spans="1:6" x14ac:dyDescent="0.25">
      <c r="A18" s="388"/>
      <c r="B18" s="388"/>
      <c r="C18" s="388"/>
      <c r="D18" s="388"/>
      <c r="E18" s="388"/>
      <c r="F18" s="388"/>
    </row>
    <row r="19" spans="1:6" x14ac:dyDescent="0.25">
      <c r="A19" s="388"/>
      <c r="B19" s="388"/>
      <c r="C19" s="388"/>
      <c r="D19" s="388"/>
      <c r="E19" s="388"/>
      <c r="F19" s="388"/>
    </row>
    <row r="20" spans="1:6" x14ac:dyDescent="0.25">
      <c r="A20" s="388"/>
      <c r="B20" s="388"/>
      <c r="C20" s="388"/>
      <c r="D20" s="388"/>
      <c r="E20" s="388"/>
      <c r="F20" s="388"/>
    </row>
    <row r="21" spans="1:6" x14ac:dyDescent="0.25">
      <c r="A21" s="388"/>
      <c r="B21" s="388"/>
      <c r="C21" s="388"/>
      <c r="D21" s="388"/>
      <c r="E21" s="388"/>
      <c r="F21" s="388"/>
    </row>
    <row r="22" spans="1:6" x14ac:dyDescent="0.25">
      <c r="A22" s="388"/>
      <c r="B22" s="388"/>
      <c r="C22" s="388"/>
      <c r="D22" s="388"/>
      <c r="E22" s="388"/>
      <c r="F22" s="388"/>
    </row>
    <row r="23" spans="1:6" x14ac:dyDescent="0.25">
      <c r="A23" s="388"/>
      <c r="B23" s="388"/>
      <c r="C23" s="388"/>
      <c r="D23" s="388"/>
      <c r="E23" s="388"/>
      <c r="F23" s="388"/>
    </row>
    <row r="24" spans="1:6" x14ac:dyDescent="0.25">
      <c r="A24" s="388"/>
      <c r="B24" s="388"/>
      <c r="C24" s="388"/>
      <c r="D24" s="388"/>
      <c r="E24" s="388"/>
      <c r="F24" s="388"/>
    </row>
    <row r="25" spans="1:6" x14ac:dyDescent="0.25">
      <c r="A25" s="388"/>
      <c r="B25" s="388"/>
      <c r="C25" s="388"/>
      <c r="D25" s="388"/>
      <c r="E25" s="388"/>
      <c r="F25" s="388"/>
    </row>
    <row r="26" spans="1:6" x14ac:dyDescent="0.25">
      <c r="A26" s="388"/>
      <c r="B26" s="388"/>
      <c r="C26" s="388"/>
      <c r="D26" s="388"/>
      <c r="E26" s="388"/>
      <c r="F26" s="388"/>
    </row>
    <row r="27" spans="1:6" x14ac:dyDescent="0.25">
      <c r="A27" s="388"/>
      <c r="B27" s="388"/>
      <c r="C27" s="388"/>
      <c r="D27" s="388"/>
      <c r="E27" s="388"/>
      <c r="F27" s="388"/>
    </row>
    <row r="28" spans="1:6" ht="18.75" x14ac:dyDescent="0.25">
      <c r="A28" s="388"/>
      <c r="B28" s="390"/>
      <c r="C28" s="390"/>
      <c r="D28" s="391"/>
      <c r="E28" s="388"/>
      <c r="F28" s="388"/>
    </row>
    <row r="31" spans="1:6" ht="23.25" x14ac:dyDescent="0.25">
      <c r="B31" s="388"/>
      <c r="C31" s="493" t="str">
        <f>"Income Graphs "&amp;[1]MENU!C35&amp;" "&amp;[1]MENU!C36</f>
        <v xml:space="preserve">Income Graphs  </v>
      </c>
      <c r="D31" s="493"/>
      <c r="E31" s="389"/>
      <c r="F31" s="388"/>
    </row>
    <row r="32" spans="1:6" x14ac:dyDescent="0.25">
      <c r="B32" s="388"/>
      <c r="C32" s="388"/>
      <c r="D32" s="388"/>
      <c r="E32" s="388"/>
      <c r="F32" s="388"/>
    </row>
    <row r="33" spans="2:6" x14ac:dyDescent="0.25">
      <c r="B33" s="388"/>
      <c r="C33" s="388"/>
      <c r="D33" s="388"/>
      <c r="E33" s="388"/>
      <c r="F33" s="388"/>
    </row>
    <row r="34" spans="2:6" x14ac:dyDescent="0.25">
      <c r="B34" s="388"/>
      <c r="C34" s="388"/>
      <c r="D34" s="388"/>
      <c r="E34" s="388"/>
      <c r="F34" s="388"/>
    </row>
    <row r="35" spans="2:6" x14ac:dyDescent="0.25">
      <c r="B35" s="388"/>
      <c r="C35" s="388"/>
      <c r="D35" s="388"/>
      <c r="E35" s="388"/>
      <c r="F35" s="388"/>
    </row>
    <row r="36" spans="2:6" x14ac:dyDescent="0.25">
      <c r="B36" s="388"/>
      <c r="C36" s="388"/>
      <c r="D36" s="388"/>
      <c r="E36" s="388"/>
      <c r="F36" s="388"/>
    </row>
    <row r="37" spans="2:6" x14ac:dyDescent="0.25">
      <c r="B37" s="388"/>
      <c r="C37" s="388"/>
      <c r="D37" s="388"/>
      <c r="E37" s="388"/>
      <c r="F37" s="388"/>
    </row>
    <row r="38" spans="2:6" x14ac:dyDescent="0.25">
      <c r="B38" s="388"/>
      <c r="C38" s="388"/>
      <c r="D38" s="388"/>
      <c r="E38" s="388"/>
      <c r="F38" s="388"/>
    </row>
    <row r="39" spans="2:6" x14ac:dyDescent="0.25">
      <c r="B39" s="388"/>
      <c r="C39" s="388"/>
      <c r="D39" s="388"/>
      <c r="E39" s="388"/>
      <c r="F39" s="388"/>
    </row>
    <row r="40" spans="2:6" x14ac:dyDescent="0.25">
      <c r="B40" s="388"/>
      <c r="C40" s="388"/>
      <c r="D40" s="388"/>
      <c r="E40" s="388"/>
      <c r="F40" s="388"/>
    </row>
    <row r="41" spans="2:6" x14ac:dyDescent="0.25">
      <c r="B41" s="388"/>
      <c r="C41" s="388"/>
      <c r="D41" s="388"/>
      <c r="E41" s="388"/>
      <c r="F41" s="388"/>
    </row>
    <row r="42" spans="2:6" x14ac:dyDescent="0.25">
      <c r="B42" s="388"/>
      <c r="C42" s="388"/>
      <c r="D42" s="388"/>
      <c r="E42" s="388"/>
      <c r="F42" s="388"/>
    </row>
    <row r="43" spans="2:6" x14ac:dyDescent="0.25">
      <c r="B43" s="388"/>
      <c r="C43" s="388"/>
      <c r="D43" s="388"/>
      <c r="E43" s="388"/>
      <c r="F43" s="388"/>
    </row>
    <row r="44" spans="2:6" x14ac:dyDescent="0.25">
      <c r="B44" s="388"/>
      <c r="C44" s="388"/>
      <c r="D44" s="388"/>
      <c r="E44" s="388"/>
      <c r="F44" s="388"/>
    </row>
    <row r="45" spans="2:6" x14ac:dyDescent="0.25">
      <c r="B45" s="388"/>
      <c r="C45" s="388"/>
      <c r="D45" s="388"/>
      <c r="E45" s="388"/>
      <c r="F45" s="388"/>
    </row>
    <row r="46" spans="2:6" x14ac:dyDescent="0.25">
      <c r="B46" s="388"/>
      <c r="C46" s="388"/>
      <c r="D46" s="388"/>
      <c r="E46" s="388"/>
      <c r="F46" s="388"/>
    </row>
    <row r="47" spans="2:6" x14ac:dyDescent="0.25">
      <c r="B47" s="388"/>
      <c r="C47" s="388"/>
      <c r="D47" s="388"/>
      <c r="E47" s="388"/>
      <c r="F47" s="388"/>
    </row>
    <row r="48" spans="2:6" x14ac:dyDescent="0.25">
      <c r="B48" s="388"/>
      <c r="C48" s="388"/>
      <c r="D48" s="388"/>
      <c r="E48" s="388"/>
      <c r="F48" s="388"/>
    </row>
    <row r="49" spans="2:6" x14ac:dyDescent="0.25">
      <c r="B49" s="388"/>
      <c r="C49" s="388"/>
      <c r="D49" s="388"/>
      <c r="E49" s="388"/>
      <c r="F49" s="388"/>
    </row>
    <row r="50" spans="2:6" x14ac:dyDescent="0.25">
      <c r="B50" s="388"/>
      <c r="C50" s="388"/>
      <c r="D50" s="388"/>
      <c r="E50" s="388"/>
      <c r="F50" s="388"/>
    </row>
    <row r="51" spans="2:6" x14ac:dyDescent="0.25">
      <c r="B51" s="388"/>
      <c r="C51" s="388"/>
      <c r="D51" s="388"/>
      <c r="E51" s="388"/>
      <c r="F51" s="388"/>
    </row>
    <row r="52" spans="2:6" x14ac:dyDescent="0.25">
      <c r="B52" s="388"/>
      <c r="C52" s="388"/>
      <c r="D52" s="388"/>
      <c r="E52" s="388"/>
      <c r="F52" s="388"/>
    </row>
    <row r="53" spans="2:6" x14ac:dyDescent="0.25">
      <c r="B53" s="388"/>
      <c r="C53" s="388"/>
      <c r="D53" s="388"/>
      <c r="E53" s="388"/>
      <c r="F53" s="388"/>
    </row>
    <row r="54" spans="2:6" x14ac:dyDescent="0.25">
      <c r="B54" s="388"/>
      <c r="C54" s="388"/>
      <c r="D54" s="388"/>
      <c r="E54" s="388"/>
      <c r="F54" s="388"/>
    </row>
    <row r="55" spans="2:6" x14ac:dyDescent="0.25">
      <c r="B55" s="388"/>
      <c r="C55" s="388"/>
      <c r="D55" s="388"/>
      <c r="E55" s="388"/>
      <c r="F55" s="388"/>
    </row>
    <row r="56" spans="2:6" x14ac:dyDescent="0.25">
      <c r="B56" s="388"/>
      <c r="C56" s="388"/>
      <c r="D56" s="388"/>
      <c r="E56" s="388"/>
      <c r="F56" s="388"/>
    </row>
    <row r="59" spans="2:6" ht="23.25" x14ac:dyDescent="0.25">
      <c r="B59" s="388"/>
      <c r="C59" s="493" t="str">
        <f>"Expense Graphs "&amp;[1]MENU!C63&amp;" "&amp;[1]MENU!C64</f>
        <v xml:space="preserve">Expense Graphs  </v>
      </c>
      <c r="D59" s="493"/>
      <c r="E59" s="389"/>
      <c r="F59" s="388"/>
    </row>
    <row r="60" spans="2:6" x14ac:dyDescent="0.25">
      <c r="B60" s="388"/>
      <c r="C60" s="388"/>
      <c r="D60" s="388"/>
      <c r="E60" s="388"/>
      <c r="F60" s="388"/>
    </row>
    <row r="61" spans="2:6" x14ac:dyDescent="0.25">
      <c r="B61" s="388"/>
      <c r="C61" s="388"/>
      <c r="D61" s="388"/>
      <c r="E61" s="388"/>
      <c r="F61" s="388"/>
    </row>
    <row r="62" spans="2:6" x14ac:dyDescent="0.25">
      <c r="B62" s="388"/>
      <c r="C62" s="388"/>
      <c r="D62" s="388"/>
      <c r="E62" s="388"/>
      <c r="F62" s="388"/>
    </row>
    <row r="63" spans="2:6" x14ac:dyDescent="0.25">
      <c r="B63" s="388"/>
      <c r="C63" s="388"/>
      <c r="D63" s="388"/>
      <c r="E63" s="388"/>
      <c r="F63" s="388"/>
    </row>
    <row r="64" spans="2:6" x14ac:dyDescent="0.25">
      <c r="B64" s="388"/>
      <c r="C64" s="388"/>
      <c r="D64" s="388"/>
      <c r="E64" s="388"/>
      <c r="F64" s="388"/>
    </row>
    <row r="65" spans="2:6" x14ac:dyDescent="0.25">
      <c r="B65" s="388"/>
      <c r="C65" s="388"/>
      <c r="D65" s="388"/>
      <c r="E65" s="388"/>
      <c r="F65" s="388"/>
    </row>
    <row r="66" spans="2:6" x14ac:dyDescent="0.25">
      <c r="B66" s="388"/>
      <c r="C66" s="388"/>
      <c r="D66" s="388"/>
      <c r="E66" s="388"/>
      <c r="F66" s="388"/>
    </row>
    <row r="67" spans="2:6" x14ac:dyDescent="0.25">
      <c r="B67" s="388"/>
      <c r="C67" s="388"/>
      <c r="D67" s="388"/>
      <c r="E67" s="388"/>
      <c r="F67" s="388"/>
    </row>
    <row r="68" spans="2:6" x14ac:dyDescent="0.25">
      <c r="B68" s="388"/>
      <c r="C68" s="388"/>
      <c r="D68" s="388"/>
      <c r="E68" s="388"/>
      <c r="F68" s="388"/>
    </row>
    <row r="69" spans="2:6" x14ac:dyDescent="0.25">
      <c r="B69" s="388"/>
      <c r="C69" s="388"/>
      <c r="D69" s="388"/>
      <c r="E69" s="388"/>
      <c r="F69" s="388"/>
    </row>
    <row r="70" spans="2:6" x14ac:dyDescent="0.25">
      <c r="B70" s="388"/>
      <c r="C70" s="388"/>
      <c r="D70" s="388"/>
      <c r="E70" s="388"/>
      <c r="F70" s="388"/>
    </row>
    <row r="71" spans="2:6" x14ac:dyDescent="0.25">
      <c r="B71" s="388"/>
      <c r="C71" s="388"/>
      <c r="D71" s="388"/>
      <c r="E71" s="388"/>
      <c r="F71" s="388"/>
    </row>
    <row r="72" spans="2:6" x14ac:dyDescent="0.25">
      <c r="B72" s="388"/>
      <c r="C72" s="388"/>
      <c r="D72" s="388"/>
      <c r="E72" s="388"/>
      <c r="F72" s="388"/>
    </row>
    <row r="73" spans="2:6" x14ac:dyDescent="0.25">
      <c r="B73" s="388"/>
      <c r="C73" s="388"/>
      <c r="D73" s="388"/>
      <c r="E73" s="388"/>
      <c r="F73" s="388"/>
    </row>
    <row r="74" spans="2:6" x14ac:dyDescent="0.25">
      <c r="B74" s="388"/>
      <c r="C74" s="388"/>
      <c r="D74" s="388"/>
      <c r="E74" s="388"/>
      <c r="F74" s="388"/>
    </row>
    <row r="75" spans="2:6" x14ac:dyDescent="0.25">
      <c r="B75" s="388"/>
      <c r="C75" s="388"/>
      <c r="D75" s="388"/>
      <c r="E75" s="388"/>
      <c r="F75" s="388"/>
    </row>
    <row r="76" spans="2:6" x14ac:dyDescent="0.25">
      <c r="B76" s="388"/>
      <c r="C76" s="388"/>
      <c r="D76" s="388"/>
      <c r="E76" s="388"/>
      <c r="F76" s="388"/>
    </row>
    <row r="77" spans="2:6" x14ac:dyDescent="0.25">
      <c r="B77" s="388"/>
      <c r="C77" s="388"/>
      <c r="D77" s="388"/>
      <c r="E77" s="388"/>
      <c r="F77" s="388"/>
    </row>
    <row r="78" spans="2:6" x14ac:dyDescent="0.25">
      <c r="B78" s="388"/>
      <c r="C78" s="388"/>
      <c r="D78" s="388"/>
      <c r="E78" s="388"/>
      <c r="F78" s="388"/>
    </row>
    <row r="79" spans="2:6" x14ac:dyDescent="0.25">
      <c r="B79" s="388"/>
      <c r="C79" s="388"/>
      <c r="D79" s="388"/>
      <c r="E79" s="388"/>
      <c r="F79" s="388"/>
    </row>
    <row r="80" spans="2:6" x14ac:dyDescent="0.25">
      <c r="B80" s="388"/>
      <c r="C80" s="388"/>
      <c r="D80" s="388"/>
      <c r="E80" s="388"/>
      <c r="F80" s="388"/>
    </row>
    <row r="81" spans="2:6" x14ac:dyDescent="0.25">
      <c r="B81" s="388"/>
      <c r="C81" s="388"/>
      <c r="D81" s="388"/>
      <c r="E81" s="388"/>
      <c r="F81" s="388"/>
    </row>
    <row r="82" spans="2:6" x14ac:dyDescent="0.25">
      <c r="B82" s="388"/>
      <c r="C82" s="388"/>
      <c r="D82" s="388"/>
      <c r="E82" s="388"/>
      <c r="F82" s="388"/>
    </row>
    <row r="83" spans="2:6" x14ac:dyDescent="0.25">
      <c r="B83" s="388"/>
      <c r="C83" s="388"/>
      <c r="D83" s="388"/>
      <c r="E83" s="388"/>
      <c r="F83" s="388"/>
    </row>
    <row r="84" spans="2:6" x14ac:dyDescent="0.25">
      <c r="B84" s="388"/>
      <c r="C84" s="388"/>
      <c r="D84" s="388"/>
      <c r="E84" s="388"/>
      <c r="F84" s="388"/>
    </row>
  </sheetData>
  <mergeCells count="3">
    <mergeCell ref="C2:D2"/>
    <mergeCell ref="C31:D31"/>
    <mergeCell ref="C59:D5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79374-EE38-4664-943B-3B6B5932997B}">
  <sheetPr>
    <tabColor rgb="FF92D050"/>
  </sheetPr>
  <dimension ref="A1:AA83"/>
  <sheetViews>
    <sheetView topLeftCell="B1" zoomScaleNormal="100" workbookViewId="0">
      <selection activeCell="F3" sqref="F3"/>
    </sheetView>
  </sheetViews>
  <sheetFormatPr defaultRowHeight="15" x14ac:dyDescent="0.25"/>
  <cols>
    <col min="1" max="1" width="27.5703125" customWidth="1"/>
    <col min="13" max="13" width="23" customWidth="1"/>
    <col min="21" max="21" width="22.85546875" customWidth="1"/>
  </cols>
  <sheetData>
    <row r="1" spans="1:27" ht="15.75" thickBot="1" x14ac:dyDescent="0.3">
      <c r="A1" s="63" t="s">
        <v>446</v>
      </c>
      <c r="B1" s="63"/>
    </row>
    <row r="2" spans="1:27" x14ac:dyDescent="0.25">
      <c r="A2" s="17" t="s">
        <v>228</v>
      </c>
      <c r="B2" s="18"/>
      <c r="C2" s="18"/>
      <c r="D2" s="18"/>
      <c r="E2" s="19"/>
    </row>
    <row r="3" spans="1:27" ht="30" x14ac:dyDescent="0.25">
      <c r="A3" s="24"/>
      <c r="B3" s="21"/>
      <c r="C3" s="34" t="s">
        <v>212</v>
      </c>
      <c r="D3" s="35" t="s">
        <v>91</v>
      </c>
      <c r="E3" s="53" t="s">
        <v>223</v>
      </c>
    </row>
    <row r="4" spans="1:27" ht="15.75" thickBot="1" x14ac:dyDescent="0.3">
      <c r="A4" s="54" t="s">
        <v>5</v>
      </c>
      <c r="B4" s="21"/>
      <c r="C4" s="15">
        <v>0</v>
      </c>
      <c r="D4" s="15">
        <v>0</v>
      </c>
      <c r="E4" s="56">
        <f>SUM(C4)-D4</f>
        <v>0</v>
      </c>
      <c r="K4" t="s">
        <v>240</v>
      </c>
    </row>
    <row r="5" spans="1:27" x14ac:dyDescent="0.25">
      <c r="A5" s="54" t="s">
        <v>2</v>
      </c>
      <c r="B5" s="21"/>
      <c r="C5" s="15">
        <v>0</v>
      </c>
      <c r="D5" s="15">
        <v>0</v>
      </c>
      <c r="E5" s="56">
        <f t="shared" ref="E5:E8" si="0">SUM(C5)-D5</f>
        <v>0</v>
      </c>
      <c r="K5" s="44"/>
      <c r="L5" s="51"/>
      <c r="M5" s="51"/>
      <c r="N5" s="51"/>
      <c r="O5" s="51"/>
      <c r="P5" s="51"/>
      <c r="Q5" s="51"/>
      <c r="R5" s="51"/>
      <c r="S5" s="51"/>
      <c r="T5" s="51"/>
      <c r="U5" s="51"/>
      <c r="V5" s="51"/>
      <c r="W5" s="51"/>
      <c r="X5" s="51"/>
      <c r="Y5" s="51"/>
      <c r="Z5" s="51"/>
      <c r="AA5" s="50"/>
    </row>
    <row r="6" spans="1:27" x14ac:dyDescent="0.25">
      <c r="A6" s="54" t="s">
        <v>3</v>
      </c>
      <c r="B6" s="21"/>
      <c r="C6" s="15">
        <v>0</v>
      </c>
      <c r="D6" s="15">
        <v>0</v>
      </c>
      <c r="E6" s="56">
        <f t="shared" si="0"/>
        <v>0</v>
      </c>
      <c r="K6" s="45"/>
      <c r="L6" s="41" t="s">
        <v>235</v>
      </c>
      <c r="M6" s="41"/>
      <c r="N6" s="42"/>
      <c r="O6" s="43"/>
      <c r="P6" s="52" t="s">
        <v>238</v>
      </c>
      <c r="Q6" s="52" t="s">
        <v>236</v>
      </c>
      <c r="R6" s="52" t="s">
        <v>237</v>
      </c>
      <c r="S6" s="43"/>
      <c r="T6" s="43"/>
      <c r="U6" s="43"/>
      <c r="V6" s="43"/>
      <c r="W6" s="43"/>
      <c r="X6" s="43"/>
      <c r="Y6" s="43"/>
      <c r="Z6" s="43"/>
      <c r="AA6" s="47"/>
    </row>
    <row r="7" spans="1:27" x14ac:dyDescent="0.25">
      <c r="A7" s="54" t="s">
        <v>1</v>
      </c>
      <c r="B7" s="21"/>
      <c r="C7" s="15">
        <v>0</v>
      </c>
      <c r="D7" s="15">
        <v>0</v>
      </c>
      <c r="E7" s="56">
        <f t="shared" si="0"/>
        <v>0</v>
      </c>
      <c r="K7" s="45"/>
      <c r="L7" s="43"/>
      <c r="M7" s="43"/>
      <c r="N7" s="43"/>
      <c r="O7" s="43"/>
      <c r="P7" s="43"/>
      <c r="Q7" s="43"/>
      <c r="R7" s="43"/>
      <c r="S7" s="43"/>
      <c r="T7" s="43"/>
      <c r="U7" s="43"/>
      <c r="V7" s="43"/>
      <c r="W7" s="43"/>
      <c r="X7" s="43"/>
      <c r="Y7" s="43"/>
      <c r="Z7" s="43"/>
      <c r="AA7" s="47"/>
    </row>
    <row r="8" spans="1:27" ht="15.75" thickBot="1" x14ac:dyDescent="0.3">
      <c r="A8" s="54" t="s">
        <v>4</v>
      </c>
      <c r="B8" s="21"/>
      <c r="C8" s="15">
        <v>0</v>
      </c>
      <c r="D8" s="15">
        <v>0</v>
      </c>
      <c r="E8" s="56">
        <f t="shared" si="0"/>
        <v>0</v>
      </c>
      <c r="K8" s="45"/>
      <c r="L8" s="43"/>
      <c r="M8" s="43"/>
      <c r="N8" s="43"/>
      <c r="O8" s="43"/>
      <c r="P8" s="43"/>
      <c r="Q8" s="43"/>
      <c r="R8" s="43"/>
      <c r="S8" s="43"/>
      <c r="T8" s="43"/>
      <c r="U8" s="43"/>
      <c r="V8" s="43"/>
      <c r="W8" s="43"/>
      <c r="X8" s="43"/>
      <c r="Y8" s="43"/>
      <c r="Z8" s="43"/>
      <c r="AA8" s="47"/>
    </row>
    <row r="9" spans="1:27" ht="15.75" thickBot="1" x14ac:dyDescent="0.3">
      <c r="A9" s="54"/>
      <c r="B9" s="21"/>
      <c r="C9" s="9">
        <f>SUM(C4:C8)</f>
        <v>0</v>
      </c>
      <c r="D9" s="9">
        <f>SUM(D4:D8)</f>
        <v>0</v>
      </c>
      <c r="E9" s="58">
        <f>SUM(E4:E8)</f>
        <v>0</v>
      </c>
      <c r="K9" s="45"/>
      <c r="L9" s="17"/>
      <c r="M9" s="40" t="s">
        <v>231</v>
      </c>
      <c r="N9" s="18"/>
      <c r="O9" s="18"/>
      <c r="P9" s="18"/>
      <c r="Q9" s="18"/>
      <c r="R9" s="19"/>
      <c r="S9" s="43"/>
      <c r="T9" s="17"/>
      <c r="U9" s="40" t="s">
        <v>228</v>
      </c>
      <c r="V9" s="18"/>
      <c r="W9" s="18"/>
      <c r="X9" s="18"/>
      <c r="Y9" s="18"/>
      <c r="Z9" s="19"/>
      <c r="AA9" s="47"/>
    </row>
    <row r="10" spans="1:27" ht="31.5" thickTop="1" thickBot="1" x14ac:dyDescent="0.3">
      <c r="A10" s="57"/>
      <c r="B10" s="27"/>
      <c r="C10" s="59"/>
      <c r="D10" s="59"/>
      <c r="E10" s="28"/>
      <c r="K10" s="45"/>
      <c r="L10" s="24"/>
      <c r="M10" s="21"/>
      <c r="N10" s="21"/>
      <c r="O10" s="34" t="s">
        <v>212</v>
      </c>
      <c r="P10" s="35" t="s">
        <v>91</v>
      </c>
      <c r="Q10" s="36" t="s">
        <v>223</v>
      </c>
      <c r="R10" s="22"/>
      <c r="S10" s="43"/>
      <c r="T10" s="24"/>
      <c r="U10" s="21"/>
      <c r="V10" s="21"/>
      <c r="W10" s="34" t="s">
        <v>212</v>
      </c>
      <c r="X10" s="35" t="s">
        <v>91</v>
      </c>
      <c r="Y10" s="36" t="s">
        <v>223</v>
      </c>
      <c r="Z10" s="22"/>
      <c r="AA10" s="47"/>
    </row>
    <row r="11" spans="1:27" x14ac:dyDescent="0.25">
      <c r="A11" s="6"/>
      <c r="B11" s="5"/>
      <c r="C11" s="7"/>
      <c r="D11" s="7"/>
      <c r="E11" s="2"/>
      <c r="K11" s="45"/>
      <c r="L11" s="24"/>
      <c r="M11" s="37" t="s">
        <v>5</v>
      </c>
      <c r="N11" s="21"/>
      <c r="O11" s="15">
        <v>0</v>
      </c>
      <c r="P11" s="15">
        <v>0</v>
      </c>
      <c r="Q11" s="16">
        <f>SUM(O11)-P11</f>
        <v>0</v>
      </c>
      <c r="R11" s="22"/>
      <c r="S11" s="43"/>
      <c r="T11" s="24"/>
      <c r="U11" s="37" t="s">
        <v>5</v>
      </c>
      <c r="V11" s="21"/>
      <c r="W11" s="15">
        <v>0</v>
      </c>
      <c r="X11" s="15">
        <v>0</v>
      </c>
      <c r="Y11" s="16">
        <f>SUM(W11)-X11</f>
        <v>0</v>
      </c>
      <c r="Z11" s="22"/>
      <c r="AA11" s="47"/>
    </row>
    <row r="12" spans="1:27" ht="15.75" thickBot="1" x14ac:dyDescent="0.3">
      <c r="A12" s="2" t="s">
        <v>227</v>
      </c>
      <c r="K12" s="45"/>
      <c r="L12" s="24"/>
      <c r="M12" s="37" t="s">
        <v>2</v>
      </c>
      <c r="N12" s="21"/>
      <c r="O12" s="15">
        <v>0</v>
      </c>
      <c r="P12" s="15">
        <v>0</v>
      </c>
      <c r="Q12" s="16">
        <f t="shared" ref="Q12:Q15" si="1">SUM(O12)-P12</f>
        <v>0</v>
      </c>
      <c r="R12" s="22"/>
      <c r="S12" s="43"/>
      <c r="T12" s="24"/>
      <c r="U12" s="37" t="s">
        <v>2</v>
      </c>
      <c r="V12" s="21"/>
      <c r="W12" s="15">
        <v>0</v>
      </c>
      <c r="X12" s="15">
        <v>0</v>
      </c>
      <c r="Y12" s="16">
        <f t="shared" ref="Y12:Y15" si="2">SUM(W12)-X12</f>
        <v>0</v>
      </c>
      <c r="Z12" s="22"/>
      <c r="AA12" s="47"/>
    </row>
    <row r="13" spans="1:27" x14ac:dyDescent="0.25">
      <c r="A13" s="17"/>
      <c r="B13" s="18"/>
      <c r="C13" s="19"/>
      <c r="K13" s="45"/>
      <c r="L13" s="24"/>
      <c r="M13" s="37" t="s">
        <v>3</v>
      </c>
      <c r="N13" s="21"/>
      <c r="O13" s="15">
        <v>0</v>
      </c>
      <c r="P13" s="15">
        <v>0</v>
      </c>
      <c r="Q13" s="16">
        <f t="shared" si="1"/>
        <v>0</v>
      </c>
      <c r="R13" s="22"/>
      <c r="S13" s="43"/>
      <c r="T13" s="24"/>
      <c r="U13" s="37" t="s">
        <v>3</v>
      </c>
      <c r="V13" s="21"/>
      <c r="W13" s="15">
        <v>0</v>
      </c>
      <c r="X13" s="15">
        <v>0</v>
      </c>
      <c r="Y13" s="16">
        <f t="shared" si="2"/>
        <v>0</v>
      </c>
      <c r="Z13" s="22"/>
      <c r="AA13" s="47"/>
    </row>
    <row r="14" spans="1:27" x14ac:dyDescent="0.25">
      <c r="A14" s="20" t="s">
        <v>5</v>
      </c>
      <c r="B14" s="21"/>
      <c r="C14" s="22"/>
      <c r="K14" s="45"/>
      <c r="L14" s="24"/>
      <c r="M14" s="37" t="s">
        <v>1</v>
      </c>
      <c r="N14" s="21"/>
      <c r="O14" s="15">
        <v>0</v>
      </c>
      <c r="P14" s="15">
        <v>0</v>
      </c>
      <c r="Q14" s="16">
        <f t="shared" si="1"/>
        <v>0</v>
      </c>
      <c r="R14" s="22"/>
      <c r="S14" s="43"/>
      <c r="T14" s="24"/>
      <c r="U14" s="37" t="s">
        <v>1</v>
      </c>
      <c r="V14" s="21"/>
      <c r="W14" s="15">
        <v>0</v>
      </c>
      <c r="X14" s="15">
        <v>0</v>
      </c>
      <c r="Y14" s="16">
        <f t="shared" si="2"/>
        <v>0</v>
      </c>
      <c r="Z14" s="22"/>
      <c r="AA14" s="47"/>
    </row>
    <row r="15" spans="1:27" x14ac:dyDescent="0.25">
      <c r="A15" s="23" t="s">
        <v>18</v>
      </c>
      <c r="B15" s="21" t="s">
        <v>52</v>
      </c>
      <c r="C15" s="22"/>
      <c r="K15" s="45"/>
      <c r="L15" s="24"/>
      <c r="M15" s="37" t="s">
        <v>4</v>
      </c>
      <c r="N15" s="21"/>
      <c r="O15" s="15">
        <v>0</v>
      </c>
      <c r="P15" s="15">
        <v>0</v>
      </c>
      <c r="Q15" s="16">
        <f t="shared" si="1"/>
        <v>0</v>
      </c>
      <c r="R15" s="22"/>
      <c r="S15" s="43"/>
      <c r="T15" s="24"/>
      <c r="U15" s="37" t="s">
        <v>4</v>
      </c>
      <c r="V15" s="21"/>
      <c r="W15" s="15">
        <v>0</v>
      </c>
      <c r="X15" s="15">
        <v>0</v>
      </c>
      <c r="Y15" s="16">
        <f t="shared" si="2"/>
        <v>0</v>
      </c>
      <c r="Z15" s="22"/>
      <c r="AA15" s="47"/>
    </row>
    <row r="16" spans="1:27" ht="15.75" thickBot="1" x14ac:dyDescent="0.3">
      <c r="A16" s="23" t="s">
        <v>19</v>
      </c>
      <c r="B16" s="21" t="s">
        <v>53</v>
      </c>
      <c r="C16" s="22"/>
      <c r="K16" s="45"/>
      <c r="L16" s="24"/>
      <c r="M16" s="39"/>
      <c r="N16" s="21"/>
      <c r="O16" s="38"/>
      <c r="P16" s="38"/>
      <c r="Q16" s="38"/>
      <c r="R16" s="22"/>
      <c r="S16" s="43"/>
      <c r="T16" s="24"/>
      <c r="U16" s="39"/>
      <c r="V16" s="21"/>
      <c r="W16" s="38"/>
      <c r="X16" s="38"/>
      <c r="Y16" s="38"/>
      <c r="Z16" s="22"/>
      <c r="AA16" s="47"/>
    </row>
    <row r="17" spans="1:27" ht="16.5" thickTop="1" thickBot="1" x14ac:dyDescent="0.3">
      <c r="A17" s="23" t="s">
        <v>20</v>
      </c>
      <c r="B17" s="21" t="s">
        <v>54</v>
      </c>
      <c r="C17" s="22"/>
      <c r="K17" s="45"/>
      <c r="L17" s="24"/>
      <c r="M17" s="37" t="s">
        <v>234</v>
      </c>
      <c r="N17" s="21"/>
      <c r="O17" s="9">
        <f>SUM(O12:O16)</f>
        <v>0</v>
      </c>
      <c r="P17" s="9">
        <f>SUM(P12:P16)</f>
        <v>0</v>
      </c>
      <c r="Q17" s="9">
        <f>SUM(Q12:Q16)</f>
        <v>0</v>
      </c>
      <c r="R17" s="22"/>
      <c r="S17" s="43"/>
      <c r="T17" s="24"/>
      <c r="U17" s="37" t="s">
        <v>234</v>
      </c>
      <c r="V17" s="21"/>
      <c r="W17" s="9">
        <f>SUM(W12:W16)</f>
        <v>0</v>
      </c>
      <c r="X17" s="9">
        <f>SUM(X12:X16)</f>
        <v>0</v>
      </c>
      <c r="Y17" s="9">
        <f>SUM(Y12:Y16)</f>
        <v>0</v>
      </c>
      <c r="Z17" s="22"/>
      <c r="AA17" s="47"/>
    </row>
    <row r="18" spans="1:27" ht="16.5" thickTop="1" thickBot="1" x14ac:dyDescent="0.3">
      <c r="A18" s="23" t="s">
        <v>21</v>
      </c>
      <c r="B18" s="21" t="s">
        <v>55</v>
      </c>
      <c r="C18" s="22"/>
      <c r="K18" s="45"/>
      <c r="L18" s="30"/>
      <c r="M18" s="27"/>
      <c r="N18" s="27"/>
      <c r="O18" s="27"/>
      <c r="P18" s="27"/>
      <c r="Q18" s="27"/>
      <c r="R18" s="28"/>
      <c r="S18" s="43"/>
      <c r="T18" s="30"/>
      <c r="U18" s="27"/>
      <c r="V18" s="27"/>
      <c r="W18" s="27"/>
      <c r="X18" s="27"/>
      <c r="Y18" s="27"/>
      <c r="Z18" s="28"/>
      <c r="AA18" s="47"/>
    </row>
    <row r="19" spans="1:27" x14ac:dyDescent="0.25">
      <c r="A19" s="23" t="s">
        <v>22</v>
      </c>
      <c r="B19" s="21" t="s">
        <v>56</v>
      </c>
      <c r="C19" s="22"/>
      <c r="K19" s="45"/>
      <c r="L19" s="43"/>
      <c r="M19" s="43"/>
      <c r="N19" s="43"/>
      <c r="O19" s="43"/>
      <c r="P19" s="43"/>
      <c r="Q19" s="43"/>
      <c r="R19" s="43"/>
      <c r="S19" s="43"/>
      <c r="T19" s="43"/>
      <c r="U19" s="43"/>
      <c r="V19" s="43"/>
      <c r="W19" s="43"/>
      <c r="X19" s="43"/>
      <c r="Y19" s="43"/>
      <c r="Z19" s="43"/>
      <c r="AA19" s="47"/>
    </row>
    <row r="20" spans="1:27" ht="15.75" thickBot="1" x14ac:dyDescent="0.3">
      <c r="A20" s="23" t="s">
        <v>23</v>
      </c>
      <c r="B20" s="21" t="s">
        <v>57</v>
      </c>
      <c r="C20" s="22"/>
      <c r="K20" s="45"/>
      <c r="L20" s="43"/>
      <c r="M20" s="43"/>
      <c r="N20" s="43"/>
      <c r="O20" s="43"/>
      <c r="P20" s="43"/>
      <c r="Q20" s="43"/>
      <c r="R20" s="43"/>
      <c r="S20" s="43"/>
      <c r="T20" s="43"/>
      <c r="U20" s="43"/>
      <c r="V20" s="43"/>
      <c r="W20" s="43"/>
      <c r="X20" s="43"/>
      <c r="Y20" s="43"/>
      <c r="Z20" s="43"/>
      <c r="AA20" s="47"/>
    </row>
    <row r="21" spans="1:27" x14ac:dyDescent="0.25">
      <c r="A21" s="23" t="s">
        <v>30</v>
      </c>
      <c r="B21" s="21" t="s">
        <v>86</v>
      </c>
      <c r="C21" s="22"/>
      <c r="K21" s="45"/>
      <c r="L21" s="17"/>
      <c r="M21" s="40" t="s">
        <v>232</v>
      </c>
      <c r="N21" s="18"/>
      <c r="O21" s="18"/>
      <c r="P21" s="18"/>
      <c r="Q21" s="18"/>
      <c r="R21" s="19"/>
      <c r="S21" s="43"/>
      <c r="T21" s="17"/>
      <c r="U21" s="40" t="s">
        <v>233</v>
      </c>
      <c r="V21" s="18"/>
      <c r="W21" s="18"/>
      <c r="X21" s="18"/>
      <c r="Y21" s="18"/>
      <c r="Z21" s="19"/>
      <c r="AA21" s="47"/>
    </row>
    <row r="22" spans="1:27" ht="30" x14ac:dyDescent="0.25">
      <c r="A22" s="24"/>
      <c r="B22" s="21"/>
      <c r="C22" s="22"/>
      <c r="K22" s="45"/>
      <c r="L22" s="24"/>
      <c r="M22" s="21"/>
      <c r="N22" s="21"/>
      <c r="O22" s="34" t="s">
        <v>212</v>
      </c>
      <c r="P22" s="35" t="s">
        <v>91</v>
      </c>
      <c r="Q22" s="36" t="s">
        <v>223</v>
      </c>
      <c r="R22" s="22"/>
      <c r="S22" s="43"/>
      <c r="T22" s="24"/>
      <c r="U22" s="21"/>
      <c r="V22" s="21"/>
      <c r="W22" s="34" t="s">
        <v>212</v>
      </c>
      <c r="X22" s="35" t="s">
        <v>91</v>
      </c>
      <c r="Y22" s="36" t="s">
        <v>223</v>
      </c>
      <c r="Z22" s="22"/>
      <c r="AA22" s="47"/>
    </row>
    <row r="23" spans="1:27" x14ac:dyDescent="0.25">
      <c r="A23" s="20" t="s">
        <v>2</v>
      </c>
      <c r="B23" s="21"/>
      <c r="C23" s="22"/>
      <c r="K23" s="45"/>
      <c r="L23" s="24"/>
      <c r="M23" s="37" t="s">
        <v>5</v>
      </c>
      <c r="N23" s="21"/>
      <c r="O23" s="15">
        <v>0</v>
      </c>
      <c r="P23" s="15">
        <v>0</v>
      </c>
      <c r="Q23" s="16">
        <f>SUM(O23)-P23</f>
        <v>0</v>
      </c>
      <c r="R23" s="22"/>
      <c r="S23" s="43"/>
      <c r="T23" s="24"/>
      <c r="U23" s="37" t="s">
        <v>5</v>
      </c>
      <c r="V23" s="21"/>
      <c r="W23" s="15">
        <v>0</v>
      </c>
      <c r="X23" s="15">
        <v>0</v>
      </c>
      <c r="Y23" s="16">
        <f>SUM(W23)-X23</f>
        <v>0</v>
      </c>
      <c r="Z23" s="22"/>
      <c r="AA23" s="47"/>
    </row>
    <row r="24" spans="1:27" x14ac:dyDescent="0.25">
      <c r="A24" s="23" t="s">
        <v>24</v>
      </c>
      <c r="B24" s="21" t="s">
        <v>90</v>
      </c>
      <c r="C24" s="22"/>
      <c r="K24" s="45"/>
      <c r="L24" s="24"/>
      <c r="M24" s="37" t="s">
        <v>2</v>
      </c>
      <c r="N24" s="21"/>
      <c r="O24" s="15">
        <v>0</v>
      </c>
      <c r="P24" s="15">
        <v>0</v>
      </c>
      <c r="Q24" s="16">
        <f t="shared" ref="Q24:Q27" si="3">SUM(O24)-P24</f>
        <v>0</v>
      </c>
      <c r="R24" s="22"/>
      <c r="S24" s="43"/>
      <c r="T24" s="24"/>
      <c r="U24" s="37" t="s">
        <v>2</v>
      </c>
      <c r="V24" s="21"/>
      <c r="W24" s="15">
        <v>0</v>
      </c>
      <c r="X24" s="15">
        <v>0</v>
      </c>
      <c r="Y24" s="16">
        <f t="shared" ref="Y24:Y27" si="4">SUM(W24)-X24</f>
        <v>0</v>
      </c>
      <c r="Z24" s="22"/>
      <c r="AA24" s="47"/>
    </row>
    <row r="25" spans="1:27" x14ac:dyDescent="0.25">
      <c r="A25" s="23" t="s">
        <v>25</v>
      </c>
      <c r="B25" s="21" t="s">
        <v>90</v>
      </c>
      <c r="C25" s="22"/>
      <c r="K25" s="45"/>
      <c r="L25" s="24"/>
      <c r="M25" s="37" t="s">
        <v>3</v>
      </c>
      <c r="N25" s="21"/>
      <c r="O25" s="15">
        <v>0</v>
      </c>
      <c r="P25" s="15">
        <v>0</v>
      </c>
      <c r="Q25" s="16">
        <f t="shared" si="3"/>
        <v>0</v>
      </c>
      <c r="R25" s="22"/>
      <c r="S25" s="43"/>
      <c r="T25" s="24"/>
      <c r="U25" s="37" t="s">
        <v>3</v>
      </c>
      <c r="V25" s="21"/>
      <c r="W25" s="15">
        <v>0</v>
      </c>
      <c r="X25" s="15">
        <v>0</v>
      </c>
      <c r="Y25" s="16">
        <f t="shared" si="4"/>
        <v>0</v>
      </c>
      <c r="Z25" s="22"/>
      <c r="AA25" s="47"/>
    </row>
    <row r="26" spans="1:27" x14ac:dyDescent="0.25">
      <c r="A26" s="23" t="s">
        <v>26</v>
      </c>
      <c r="B26" s="21" t="s">
        <v>90</v>
      </c>
      <c r="C26" s="22"/>
      <c r="K26" s="45"/>
      <c r="L26" s="24"/>
      <c r="M26" s="37" t="s">
        <v>1</v>
      </c>
      <c r="N26" s="21"/>
      <c r="O26" s="15">
        <v>0</v>
      </c>
      <c r="P26" s="15">
        <v>0</v>
      </c>
      <c r="Q26" s="16">
        <f t="shared" si="3"/>
        <v>0</v>
      </c>
      <c r="R26" s="22"/>
      <c r="S26" s="43"/>
      <c r="T26" s="24"/>
      <c r="U26" s="37" t="s">
        <v>1</v>
      </c>
      <c r="V26" s="21"/>
      <c r="W26" s="15">
        <v>0</v>
      </c>
      <c r="X26" s="15">
        <v>0</v>
      </c>
      <c r="Y26" s="16">
        <f t="shared" si="4"/>
        <v>0</v>
      </c>
      <c r="Z26" s="22"/>
      <c r="AA26" s="47"/>
    </row>
    <row r="27" spans="1:27" x14ac:dyDescent="0.25">
      <c r="A27" s="23" t="s">
        <v>27</v>
      </c>
      <c r="B27" s="21" t="s">
        <v>90</v>
      </c>
      <c r="C27" s="22"/>
      <c r="K27" s="45"/>
      <c r="L27" s="24"/>
      <c r="M27" s="37" t="s">
        <v>4</v>
      </c>
      <c r="N27" s="21"/>
      <c r="O27" s="15">
        <v>0</v>
      </c>
      <c r="P27" s="15">
        <v>0</v>
      </c>
      <c r="Q27" s="16">
        <f t="shared" si="3"/>
        <v>0</v>
      </c>
      <c r="R27" s="22"/>
      <c r="S27" s="43"/>
      <c r="T27" s="24"/>
      <c r="U27" s="37" t="s">
        <v>4</v>
      </c>
      <c r="V27" s="21"/>
      <c r="W27" s="15">
        <v>0</v>
      </c>
      <c r="X27" s="15">
        <v>0</v>
      </c>
      <c r="Y27" s="16">
        <f t="shared" si="4"/>
        <v>0</v>
      </c>
      <c r="Z27" s="22"/>
      <c r="AA27" s="47"/>
    </row>
    <row r="28" spans="1:27" ht="15.75" thickBot="1" x14ac:dyDescent="0.3">
      <c r="A28" s="24"/>
      <c r="B28" s="21"/>
      <c r="C28" s="22"/>
      <c r="K28" s="45"/>
      <c r="L28" s="24"/>
      <c r="M28" s="39"/>
      <c r="N28" s="21"/>
      <c r="O28" s="38"/>
      <c r="P28" s="38"/>
      <c r="Q28" s="38"/>
      <c r="R28" s="22"/>
      <c r="S28" s="43"/>
      <c r="T28" s="24"/>
      <c r="U28" s="39"/>
      <c r="V28" s="21"/>
      <c r="W28" s="38"/>
      <c r="X28" s="38"/>
      <c r="Y28" s="38"/>
      <c r="Z28" s="22"/>
      <c r="AA28" s="47"/>
    </row>
    <row r="29" spans="1:27" ht="16.5" thickTop="1" thickBot="1" x14ac:dyDescent="0.3">
      <c r="A29" s="20" t="s">
        <v>3</v>
      </c>
      <c r="B29" s="21"/>
      <c r="C29" s="22"/>
      <c r="K29" s="45"/>
      <c r="L29" s="24"/>
      <c r="M29" s="37" t="s">
        <v>234</v>
      </c>
      <c r="N29" s="21"/>
      <c r="O29" s="9">
        <f>SUM(O24:O28)</f>
        <v>0</v>
      </c>
      <c r="P29" s="9">
        <f>SUM(P24:P28)</f>
        <v>0</v>
      </c>
      <c r="Q29" s="9">
        <f>SUM(Q24:Q28)</f>
        <v>0</v>
      </c>
      <c r="R29" s="22"/>
      <c r="S29" s="43"/>
      <c r="T29" s="24"/>
      <c r="U29" s="37" t="s">
        <v>234</v>
      </c>
      <c r="V29" s="21"/>
      <c r="W29" s="9">
        <f>SUM(W24:W28)</f>
        <v>0</v>
      </c>
      <c r="X29" s="9">
        <f>SUM(X24:X28)</f>
        <v>0</v>
      </c>
      <c r="Y29" s="9">
        <f>SUM(Y24:Y28)</f>
        <v>0</v>
      </c>
      <c r="Z29" s="22"/>
      <c r="AA29" s="47"/>
    </row>
    <row r="30" spans="1:27" ht="16.5" thickTop="1" thickBot="1" x14ac:dyDescent="0.3">
      <c r="A30" s="23" t="s">
        <v>28</v>
      </c>
      <c r="B30" s="21" t="s">
        <v>87</v>
      </c>
      <c r="C30" s="22"/>
      <c r="K30" s="45"/>
      <c r="L30" s="30"/>
      <c r="M30" s="27"/>
      <c r="N30" s="27"/>
      <c r="O30" s="27"/>
      <c r="P30" s="27"/>
      <c r="Q30" s="27"/>
      <c r="R30" s="28"/>
      <c r="S30" s="43"/>
      <c r="T30" s="30"/>
      <c r="U30" s="27"/>
      <c r="V30" s="27"/>
      <c r="W30" s="27"/>
      <c r="X30" s="27"/>
      <c r="Y30" s="27"/>
      <c r="Z30" s="28"/>
      <c r="AA30" s="47"/>
    </row>
    <row r="31" spans="1:27" x14ac:dyDescent="0.25">
      <c r="A31" s="23" t="s">
        <v>29</v>
      </c>
      <c r="B31" s="21" t="s">
        <v>88</v>
      </c>
      <c r="C31" s="22"/>
      <c r="K31" s="45"/>
      <c r="L31" s="43"/>
      <c r="M31" s="43"/>
      <c r="N31" s="43"/>
      <c r="O31" s="43"/>
      <c r="P31" s="43"/>
      <c r="Q31" s="43"/>
      <c r="R31" s="43"/>
      <c r="S31" s="43"/>
      <c r="T31" s="43"/>
      <c r="U31" s="43"/>
      <c r="V31" s="43"/>
      <c r="W31" s="43"/>
      <c r="X31" s="43"/>
      <c r="Y31" s="43"/>
      <c r="Z31" s="43"/>
      <c r="AA31" s="47"/>
    </row>
    <row r="32" spans="1:27" x14ac:dyDescent="0.25">
      <c r="A32" s="24"/>
      <c r="B32" s="21"/>
      <c r="C32" s="22"/>
      <c r="K32" s="45"/>
      <c r="L32" s="43"/>
      <c r="M32" s="43"/>
      <c r="N32" s="43"/>
      <c r="O32" s="43"/>
      <c r="P32" s="43"/>
      <c r="Q32" s="43"/>
      <c r="R32" s="43"/>
      <c r="S32" s="43"/>
      <c r="T32" s="43"/>
      <c r="U32" s="43"/>
      <c r="V32" s="43"/>
      <c r="W32" s="43"/>
      <c r="X32" s="43"/>
      <c r="Y32" s="43"/>
      <c r="Z32" s="43"/>
      <c r="AA32" s="47"/>
    </row>
    <row r="33" spans="1:27" ht="15.75" thickBot="1" x14ac:dyDescent="0.3">
      <c r="A33" s="20" t="s">
        <v>4</v>
      </c>
      <c r="B33" s="21"/>
      <c r="C33" s="22"/>
      <c r="K33" s="46"/>
      <c r="L33" s="48"/>
      <c r="M33" s="48"/>
      <c r="N33" s="48"/>
      <c r="O33" s="48"/>
      <c r="P33" s="48"/>
      <c r="Q33" s="48"/>
      <c r="R33" s="48"/>
      <c r="S33" s="48"/>
      <c r="T33" s="48"/>
      <c r="U33" s="48"/>
      <c r="V33" s="48"/>
      <c r="W33" s="48"/>
      <c r="X33" s="48"/>
      <c r="Y33" s="48"/>
      <c r="Z33" s="48"/>
      <c r="AA33" s="49"/>
    </row>
    <row r="34" spans="1:27" x14ac:dyDescent="0.25">
      <c r="A34" s="23" t="s">
        <v>31</v>
      </c>
      <c r="B34" s="21" t="s">
        <v>89</v>
      </c>
      <c r="C34" s="22"/>
    </row>
    <row r="35" spans="1:27" x14ac:dyDescent="0.25">
      <c r="A35" s="23" t="s">
        <v>32</v>
      </c>
      <c r="B35" s="21" t="s">
        <v>89</v>
      </c>
      <c r="C35" s="22"/>
    </row>
    <row r="36" spans="1:27" x14ac:dyDescent="0.25">
      <c r="A36" s="23" t="s">
        <v>33</v>
      </c>
      <c r="B36" s="21" t="s">
        <v>89</v>
      </c>
      <c r="C36" s="22"/>
      <c r="K36" s="2" t="s">
        <v>241</v>
      </c>
      <c r="L36" s="2"/>
      <c r="M36" s="2"/>
      <c r="N36" s="2"/>
      <c r="O36" s="2"/>
      <c r="P36" s="2"/>
      <c r="Q36" s="2"/>
      <c r="R36" s="2"/>
      <c r="S36" s="2"/>
      <c r="T36" s="2"/>
      <c r="U36" s="2"/>
      <c r="V36" s="2"/>
      <c r="W36" s="2"/>
      <c r="X36" s="2"/>
      <c r="Y36" s="2"/>
      <c r="Z36" s="2"/>
    </row>
    <row r="37" spans="1:27" x14ac:dyDescent="0.25">
      <c r="A37" s="23" t="s">
        <v>34</v>
      </c>
      <c r="B37" s="21" t="s">
        <v>89</v>
      </c>
      <c r="C37" s="22"/>
    </row>
    <row r="38" spans="1:27" x14ac:dyDescent="0.25">
      <c r="A38" s="23" t="s">
        <v>35</v>
      </c>
      <c r="B38" s="21" t="s">
        <v>89</v>
      </c>
      <c r="C38" s="22"/>
    </row>
    <row r="39" spans="1:27" x14ac:dyDescent="0.25">
      <c r="A39" s="23" t="s">
        <v>36</v>
      </c>
      <c r="B39" s="21" t="s">
        <v>89</v>
      </c>
      <c r="C39" s="22"/>
    </row>
    <row r="40" spans="1:27" x14ac:dyDescent="0.25">
      <c r="A40" s="23" t="s">
        <v>37</v>
      </c>
      <c r="B40" s="21" t="s">
        <v>89</v>
      </c>
      <c r="C40" s="22"/>
    </row>
    <row r="41" spans="1:27" x14ac:dyDescent="0.25">
      <c r="A41" s="23" t="s">
        <v>38</v>
      </c>
      <c r="B41" s="21" t="s">
        <v>89</v>
      </c>
      <c r="C41" s="22"/>
    </row>
    <row r="42" spans="1:27" x14ac:dyDescent="0.25">
      <c r="A42" s="23" t="s">
        <v>39</v>
      </c>
      <c r="B42" s="21" t="s">
        <v>89</v>
      </c>
      <c r="C42" s="22"/>
    </row>
    <row r="43" spans="1:27" x14ac:dyDescent="0.25">
      <c r="A43" s="23" t="s">
        <v>40</v>
      </c>
      <c r="B43" s="21" t="s">
        <v>89</v>
      </c>
      <c r="C43" s="22"/>
    </row>
    <row r="44" spans="1:27" x14ac:dyDescent="0.25">
      <c r="A44" s="23" t="s">
        <v>41</v>
      </c>
      <c r="B44" s="21" t="s">
        <v>89</v>
      </c>
      <c r="C44" s="22"/>
    </row>
    <row r="45" spans="1:27" x14ac:dyDescent="0.25">
      <c r="A45" s="23" t="s">
        <v>42</v>
      </c>
      <c r="B45" s="21" t="s">
        <v>89</v>
      </c>
      <c r="C45" s="22"/>
    </row>
    <row r="46" spans="1:27" x14ac:dyDescent="0.25">
      <c r="A46" s="23" t="s">
        <v>43</v>
      </c>
      <c r="B46" s="21" t="s">
        <v>89</v>
      </c>
      <c r="C46" s="22"/>
    </row>
    <row r="47" spans="1:27" x14ac:dyDescent="0.25">
      <c r="A47" s="23" t="s">
        <v>44</v>
      </c>
      <c r="B47" s="21" t="s">
        <v>89</v>
      </c>
      <c r="C47" s="22"/>
    </row>
    <row r="48" spans="1:27" x14ac:dyDescent="0.25">
      <c r="A48" s="23" t="s">
        <v>45</v>
      </c>
      <c r="B48" s="21" t="s">
        <v>89</v>
      </c>
      <c r="C48" s="22"/>
    </row>
    <row r="49" spans="1:3" x14ac:dyDescent="0.25">
      <c r="A49" s="23" t="s">
        <v>46</v>
      </c>
      <c r="B49" s="21" t="s">
        <v>89</v>
      </c>
      <c r="C49" s="22"/>
    </row>
    <row r="50" spans="1:3" x14ac:dyDescent="0.25">
      <c r="A50" s="23" t="s">
        <v>47</v>
      </c>
      <c r="B50" s="21" t="s">
        <v>89</v>
      </c>
      <c r="C50" s="22"/>
    </row>
    <row r="51" spans="1:3" x14ac:dyDescent="0.25">
      <c r="A51" s="23" t="s">
        <v>48</v>
      </c>
      <c r="B51" s="21" t="s">
        <v>89</v>
      </c>
      <c r="C51" s="22"/>
    </row>
    <row r="52" spans="1:3" x14ac:dyDescent="0.25">
      <c r="A52" s="23" t="s">
        <v>49</v>
      </c>
      <c r="B52" s="21" t="s">
        <v>89</v>
      </c>
      <c r="C52" s="22"/>
    </row>
    <row r="53" spans="1:3" x14ac:dyDescent="0.25">
      <c r="A53" s="23" t="s">
        <v>50</v>
      </c>
      <c r="B53" s="21" t="s">
        <v>89</v>
      </c>
      <c r="C53" s="22"/>
    </row>
    <row r="54" spans="1:3" x14ac:dyDescent="0.25">
      <c r="A54" s="23" t="s">
        <v>51</v>
      </c>
      <c r="B54" s="21" t="s">
        <v>89</v>
      </c>
      <c r="C54" s="22"/>
    </row>
    <row r="55" spans="1:3" x14ac:dyDescent="0.25">
      <c r="A55" s="24"/>
      <c r="B55" s="21"/>
      <c r="C55" s="22"/>
    </row>
    <row r="56" spans="1:3" x14ac:dyDescent="0.25">
      <c r="A56" s="29" t="s">
        <v>1</v>
      </c>
      <c r="B56" s="21"/>
      <c r="C56" s="22"/>
    </row>
    <row r="57" spans="1:3" x14ac:dyDescent="0.25">
      <c r="A57" s="23" t="s">
        <v>58</v>
      </c>
      <c r="B57" s="21" t="s">
        <v>84</v>
      </c>
      <c r="C57" s="22"/>
    </row>
    <row r="58" spans="1:3" x14ac:dyDescent="0.25">
      <c r="A58" s="23" t="s">
        <v>59</v>
      </c>
      <c r="B58" s="21" t="s">
        <v>84</v>
      </c>
      <c r="C58" s="22"/>
    </row>
    <row r="59" spans="1:3" x14ac:dyDescent="0.25">
      <c r="A59" s="23" t="s">
        <v>60</v>
      </c>
      <c r="B59" s="21" t="s">
        <v>84</v>
      </c>
      <c r="C59" s="22"/>
    </row>
    <row r="60" spans="1:3" x14ac:dyDescent="0.25">
      <c r="A60" s="23" t="s">
        <v>61</v>
      </c>
      <c r="B60" s="21" t="s">
        <v>84</v>
      </c>
      <c r="C60" s="22"/>
    </row>
    <row r="61" spans="1:3" x14ac:dyDescent="0.25">
      <c r="A61" s="23" t="s">
        <v>62</v>
      </c>
      <c r="B61" s="21" t="s">
        <v>84</v>
      </c>
      <c r="C61" s="22"/>
    </row>
    <row r="62" spans="1:3" x14ac:dyDescent="0.25">
      <c r="A62" s="23" t="s">
        <v>63</v>
      </c>
      <c r="B62" s="21" t="s">
        <v>84</v>
      </c>
      <c r="C62" s="22"/>
    </row>
    <row r="63" spans="1:3" x14ac:dyDescent="0.25">
      <c r="A63" s="23" t="s">
        <v>64</v>
      </c>
      <c r="B63" s="21" t="s">
        <v>84</v>
      </c>
      <c r="C63" s="22"/>
    </row>
    <row r="64" spans="1:3" x14ac:dyDescent="0.25">
      <c r="A64" s="23" t="s">
        <v>65</v>
      </c>
      <c r="B64" s="21" t="s">
        <v>84</v>
      </c>
      <c r="C64" s="22"/>
    </row>
    <row r="65" spans="1:3" x14ac:dyDescent="0.25">
      <c r="A65" s="23" t="s">
        <v>66</v>
      </c>
      <c r="B65" s="21" t="s">
        <v>84</v>
      </c>
      <c r="C65" s="22"/>
    </row>
    <row r="66" spans="1:3" x14ac:dyDescent="0.25">
      <c r="A66" s="23" t="s">
        <v>67</v>
      </c>
      <c r="B66" s="21" t="s">
        <v>84</v>
      </c>
      <c r="C66" s="22"/>
    </row>
    <row r="67" spans="1:3" x14ac:dyDescent="0.25">
      <c r="A67" s="23" t="s">
        <v>68</v>
      </c>
      <c r="B67" s="21" t="s">
        <v>84</v>
      </c>
      <c r="C67" s="22"/>
    </row>
    <row r="68" spans="1:3" x14ac:dyDescent="0.25">
      <c r="A68" s="23" t="s">
        <v>69</v>
      </c>
      <c r="B68" s="21" t="s">
        <v>84</v>
      </c>
      <c r="C68" s="22"/>
    </row>
    <row r="69" spans="1:3" x14ac:dyDescent="0.25">
      <c r="A69" s="23" t="s">
        <v>70</v>
      </c>
      <c r="B69" s="21" t="s">
        <v>84</v>
      </c>
      <c r="C69" s="22"/>
    </row>
    <row r="70" spans="1:3" x14ac:dyDescent="0.25">
      <c r="A70" s="23" t="s">
        <v>71</v>
      </c>
      <c r="B70" s="21" t="s">
        <v>84</v>
      </c>
      <c r="C70" s="22"/>
    </row>
    <row r="71" spans="1:3" x14ac:dyDescent="0.25">
      <c r="A71" s="23" t="s">
        <v>72</v>
      </c>
      <c r="B71" s="21" t="s">
        <v>84</v>
      </c>
      <c r="C71" s="22"/>
    </row>
    <row r="72" spans="1:3" x14ac:dyDescent="0.25">
      <c r="A72" s="23" t="s">
        <v>73</v>
      </c>
      <c r="B72" s="21" t="s">
        <v>84</v>
      </c>
      <c r="C72" s="22"/>
    </row>
    <row r="73" spans="1:3" x14ac:dyDescent="0.25">
      <c r="A73" s="23" t="s">
        <v>74</v>
      </c>
      <c r="B73" s="21" t="s">
        <v>84</v>
      </c>
      <c r="C73" s="22"/>
    </row>
    <row r="74" spans="1:3" x14ac:dyDescent="0.25">
      <c r="A74" s="23" t="s">
        <v>75</v>
      </c>
      <c r="B74" s="21" t="s">
        <v>84</v>
      </c>
      <c r="C74" s="22"/>
    </row>
    <row r="75" spans="1:3" x14ac:dyDescent="0.25">
      <c r="A75" s="23" t="s">
        <v>76</v>
      </c>
      <c r="B75" s="21" t="s">
        <v>84</v>
      </c>
      <c r="C75" s="22"/>
    </row>
    <row r="76" spans="1:3" x14ac:dyDescent="0.25">
      <c r="A76" s="23" t="s">
        <v>77</v>
      </c>
      <c r="B76" s="21" t="s">
        <v>84</v>
      </c>
      <c r="C76" s="22"/>
    </row>
    <row r="77" spans="1:3" x14ac:dyDescent="0.25">
      <c r="A77" s="23" t="s">
        <v>78</v>
      </c>
      <c r="B77" s="21" t="s">
        <v>84</v>
      </c>
      <c r="C77" s="22"/>
    </row>
    <row r="78" spans="1:3" x14ac:dyDescent="0.25">
      <c r="A78" s="23" t="s">
        <v>79</v>
      </c>
      <c r="B78" s="21" t="s">
        <v>84</v>
      </c>
      <c r="C78" s="22"/>
    </row>
    <row r="79" spans="1:3" x14ac:dyDescent="0.25">
      <c r="A79" s="23" t="s">
        <v>80</v>
      </c>
      <c r="B79" s="21" t="s">
        <v>84</v>
      </c>
      <c r="C79" s="22"/>
    </row>
    <row r="80" spans="1:3" x14ac:dyDescent="0.25">
      <c r="A80" s="23" t="s">
        <v>81</v>
      </c>
      <c r="B80" s="21" t="s">
        <v>84</v>
      </c>
      <c r="C80" s="22"/>
    </row>
    <row r="81" spans="1:3" x14ac:dyDescent="0.25">
      <c r="A81" s="23" t="s">
        <v>82</v>
      </c>
      <c r="B81" s="21" t="s">
        <v>84</v>
      </c>
      <c r="C81" s="22"/>
    </row>
    <row r="82" spans="1:3" x14ac:dyDescent="0.25">
      <c r="A82" s="23" t="s">
        <v>85</v>
      </c>
      <c r="B82" s="21" t="s">
        <v>83</v>
      </c>
      <c r="C82" s="22"/>
    </row>
    <row r="83" spans="1:3" ht="15.75" thickBot="1" x14ac:dyDescent="0.3">
      <c r="A83" s="30"/>
      <c r="B83" s="27"/>
      <c r="C83" s="28"/>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1C86-5F00-4C9C-B090-33EBA0E539FF}">
  <sheetPr>
    <tabColor rgb="FF92D050"/>
  </sheetPr>
  <dimension ref="A1:E110"/>
  <sheetViews>
    <sheetView workbookViewId="0">
      <selection activeCell="J12" sqref="J12"/>
    </sheetView>
  </sheetViews>
  <sheetFormatPr defaultRowHeight="15" x14ac:dyDescent="0.25"/>
  <cols>
    <col min="1" max="1" width="29.28515625" bestFit="1" customWidth="1"/>
  </cols>
  <sheetData>
    <row r="1" spans="1:5" x14ac:dyDescent="0.25">
      <c r="A1" s="63" t="s">
        <v>446</v>
      </c>
      <c r="B1" s="63"/>
      <c r="C1" s="18"/>
      <c r="D1" s="18"/>
      <c r="E1" s="19"/>
    </row>
    <row r="2" spans="1:5" x14ac:dyDescent="0.25">
      <c r="A2" s="24" t="s">
        <v>228</v>
      </c>
      <c r="B2" s="21"/>
      <c r="C2" s="21"/>
      <c r="D2" s="21"/>
      <c r="E2" s="22"/>
    </row>
    <row r="3" spans="1:5" ht="30" x14ac:dyDescent="0.25">
      <c r="A3" s="24"/>
      <c r="B3" s="21"/>
      <c r="C3" s="34" t="s">
        <v>212</v>
      </c>
      <c r="D3" s="34" t="s">
        <v>91</v>
      </c>
      <c r="E3" s="53" t="s">
        <v>223</v>
      </c>
    </row>
    <row r="4" spans="1:5" x14ac:dyDescent="0.25">
      <c r="A4" s="54" t="s">
        <v>6</v>
      </c>
      <c r="B4" s="55"/>
      <c r="C4" s="15">
        <v>0</v>
      </c>
      <c r="D4" s="15">
        <v>0</v>
      </c>
      <c r="E4" s="56">
        <f>SUM(C4)-D4</f>
        <v>0</v>
      </c>
    </row>
    <row r="5" spans="1:5" x14ac:dyDescent="0.25">
      <c r="A5" s="54" t="s">
        <v>7</v>
      </c>
      <c r="B5" s="55"/>
      <c r="C5" s="15">
        <v>0</v>
      </c>
      <c r="D5" s="15">
        <v>0</v>
      </c>
      <c r="E5" s="56">
        <f t="shared" ref="E5:E7" si="0">SUM(C5)-D5</f>
        <v>0</v>
      </c>
    </row>
    <row r="6" spans="1:5" x14ac:dyDescent="0.25">
      <c r="A6" s="54" t="s">
        <v>177</v>
      </c>
      <c r="B6" s="55"/>
      <c r="C6" s="15">
        <v>0</v>
      </c>
      <c r="D6" s="15">
        <v>0</v>
      </c>
      <c r="E6" s="56">
        <f t="shared" si="0"/>
        <v>0</v>
      </c>
    </row>
    <row r="7" spans="1:5" x14ac:dyDescent="0.25">
      <c r="A7" s="54" t="s">
        <v>108</v>
      </c>
      <c r="B7" s="55"/>
      <c r="C7" s="15">
        <v>0</v>
      </c>
      <c r="D7" s="15">
        <v>0</v>
      </c>
      <c r="E7" s="56">
        <f t="shared" si="0"/>
        <v>0</v>
      </c>
    </row>
    <row r="8" spans="1:5" ht="15.75" thickBot="1" x14ac:dyDescent="0.3">
      <c r="A8" s="31"/>
      <c r="B8" s="21"/>
      <c r="C8" s="9">
        <f>SUM(C4:C7)</f>
        <v>0</v>
      </c>
      <c r="D8" s="9">
        <f>SUM(D4:D7)</f>
        <v>0</v>
      </c>
      <c r="E8" s="58">
        <f>SUM(E4:E7)</f>
        <v>0</v>
      </c>
    </row>
    <row r="9" spans="1:5" ht="16.5" thickTop="1" thickBot="1" x14ac:dyDescent="0.3">
      <c r="A9" s="57"/>
      <c r="B9" s="27"/>
      <c r="C9" s="60"/>
      <c r="D9" s="60"/>
      <c r="E9" s="61"/>
    </row>
    <row r="10" spans="1:5" x14ac:dyDescent="0.25">
      <c r="E10" s="15"/>
    </row>
    <row r="11" spans="1:5" ht="15.75" thickBot="1" x14ac:dyDescent="0.3">
      <c r="A11" s="2" t="s">
        <v>227</v>
      </c>
      <c r="E11" s="15"/>
    </row>
    <row r="12" spans="1:5" x14ac:dyDescent="0.25">
      <c r="A12" s="17"/>
      <c r="B12" s="18"/>
      <c r="C12" s="19"/>
    </row>
    <row r="13" spans="1:5" x14ac:dyDescent="0.25">
      <c r="A13" s="31" t="s">
        <v>6</v>
      </c>
      <c r="B13" s="21"/>
      <c r="C13" s="22"/>
    </row>
    <row r="14" spans="1:5" x14ac:dyDescent="0.25">
      <c r="A14" s="23" t="s">
        <v>140</v>
      </c>
      <c r="B14" s="21" t="s">
        <v>153</v>
      </c>
      <c r="C14" s="22"/>
    </row>
    <row r="15" spans="1:5" x14ac:dyDescent="0.25">
      <c r="A15" s="23" t="s">
        <v>141</v>
      </c>
      <c r="B15" s="21" t="s">
        <v>153</v>
      </c>
      <c r="C15" s="22"/>
    </row>
    <row r="16" spans="1:5" x14ac:dyDescent="0.25">
      <c r="A16" s="23" t="s">
        <v>142</v>
      </c>
      <c r="B16" s="21" t="s">
        <v>153</v>
      </c>
      <c r="C16" s="22"/>
    </row>
    <row r="17" spans="1:3" x14ac:dyDescent="0.25">
      <c r="A17" s="23" t="s">
        <v>143</v>
      </c>
      <c r="B17" s="21" t="s">
        <v>153</v>
      </c>
      <c r="C17" s="22"/>
    </row>
    <row r="18" spans="1:3" x14ac:dyDescent="0.25">
      <c r="A18" s="23" t="s">
        <v>144</v>
      </c>
      <c r="B18" s="21" t="s">
        <v>153</v>
      </c>
      <c r="C18" s="22"/>
    </row>
    <row r="19" spans="1:3" x14ac:dyDescent="0.25">
      <c r="A19" s="23" t="s">
        <v>145</v>
      </c>
      <c r="B19" s="21" t="s">
        <v>153</v>
      </c>
      <c r="C19" s="22"/>
    </row>
    <row r="20" spans="1:3" x14ac:dyDescent="0.25">
      <c r="A20" s="23" t="s">
        <v>146</v>
      </c>
      <c r="B20" s="21" t="s">
        <v>153</v>
      </c>
      <c r="C20" s="22"/>
    </row>
    <row r="21" spans="1:3" x14ac:dyDescent="0.25">
      <c r="A21" s="23" t="s">
        <v>147</v>
      </c>
      <c r="B21" s="21" t="s">
        <v>153</v>
      </c>
      <c r="C21" s="22"/>
    </row>
    <row r="22" spans="1:3" x14ac:dyDescent="0.25">
      <c r="A22" s="23" t="s">
        <v>148</v>
      </c>
      <c r="B22" s="21" t="s">
        <v>153</v>
      </c>
      <c r="C22" s="22"/>
    </row>
    <row r="23" spans="1:3" x14ac:dyDescent="0.25">
      <c r="A23" s="23" t="s">
        <v>149</v>
      </c>
      <c r="B23" s="21" t="s">
        <v>153</v>
      </c>
      <c r="C23" s="22"/>
    </row>
    <row r="24" spans="1:3" x14ac:dyDescent="0.25">
      <c r="A24" s="23" t="s">
        <v>150</v>
      </c>
      <c r="B24" s="21" t="s">
        <v>153</v>
      </c>
      <c r="C24" s="22"/>
    </row>
    <row r="25" spans="1:3" x14ac:dyDescent="0.25">
      <c r="A25" s="23" t="s">
        <v>151</v>
      </c>
      <c r="B25" s="21" t="s">
        <v>153</v>
      </c>
      <c r="C25" s="22"/>
    </row>
    <row r="26" spans="1:3" x14ac:dyDescent="0.25">
      <c r="A26" s="23" t="s">
        <v>152</v>
      </c>
      <c r="B26" s="21" t="s">
        <v>153</v>
      </c>
      <c r="C26" s="22"/>
    </row>
    <row r="27" spans="1:3" x14ac:dyDescent="0.25">
      <c r="A27" s="24"/>
      <c r="B27" s="21"/>
      <c r="C27" s="22"/>
    </row>
    <row r="28" spans="1:3" x14ac:dyDescent="0.25">
      <c r="A28" s="32" t="s">
        <v>7</v>
      </c>
      <c r="B28" s="21"/>
      <c r="C28" s="22"/>
    </row>
    <row r="29" spans="1:3" x14ac:dyDescent="0.25">
      <c r="A29" s="23" t="s">
        <v>113</v>
      </c>
      <c r="B29" s="21" t="s">
        <v>155</v>
      </c>
      <c r="C29" s="22"/>
    </row>
    <row r="30" spans="1:3" x14ac:dyDescent="0.25">
      <c r="A30" s="23" t="s">
        <v>114</v>
      </c>
      <c r="B30" s="21" t="s">
        <v>155</v>
      </c>
      <c r="C30" s="22"/>
    </row>
    <row r="31" spans="1:3" x14ac:dyDescent="0.25">
      <c r="A31" s="23" t="s">
        <v>115</v>
      </c>
      <c r="B31" s="21" t="s">
        <v>155</v>
      </c>
      <c r="C31" s="22"/>
    </row>
    <row r="32" spans="1:3" x14ac:dyDescent="0.25">
      <c r="A32" s="23" t="s">
        <v>116</v>
      </c>
      <c r="B32" s="21" t="s">
        <v>155</v>
      </c>
      <c r="C32" s="22"/>
    </row>
    <row r="33" spans="1:3" x14ac:dyDescent="0.25">
      <c r="A33" s="23" t="s">
        <v>117</v>
      </c>
      <c r="B33" s="21" t="s">
        <v>155</v>
      </c>
      <c r="C33" s="22"/>
    </row>
    <row r="34" spans="1:3" x14ac:dyDescent="0.25">
      <c r="A34" s="23" t="s">
        <v>118</v>
      </c>
      <c r="B34" s="21" t="s">
        <v>155</v>
      </c>
      <c r="C34" s="22"/>
    </row>
    <row r="35" spans="1:3" x14ac:dyDescent="0.25">
      <c r="A35" s="23" t="s">
        <v>119</v>
      </c>
      <c r="B35" s="21" t="s">
        <v>155</v>
      </c>
      <c r="C35" s="22"/>
    </row>
    <row r="36" spans="1:3" x14ac:dyDescent="0.25">
      <c r="A36" s="23" t="s">
        <v>120</v>
      </c>
      <c r="B36" s="21" t="s">
        <v>155</v>
      </c>
      <c r="C36" s="22"/>
    </row>
    <row r="37" spans="1:3" x14ac:dyDescent="0.25">
      <c r="A37" s="23" t="s">
        <v>121</v>
      </c>
      <c r="B37" s="21" t="s">
        <v>155</v>
      </c>
      <c r="C37" s="22"/>
    </row>
    <row r="38" spans="1:3" x14ac:dyDescent="0.25">
      <c r="A38" s="23" t="s">
        <v>122</v>
      </c>
      <c r="B38" s="21" t="s">
        <v>155</v>
      </c>
      <c r="C38" s="22"/>
    </row>
    <row r="39" spans="1:3" x14ac:dyDescent="0.25">
      <c r="A39" s="23" t="s">
        <v>123</v>
      </c>
      <c r="B39" s="21" t="s">
        <v>155</v>
      </c>
      <c r="C39" s="22"/>
    </row>
    <row r="40" spans="1:3" x14ac:dyDescent="0.25">
      <c r="A40" s="23" t="s">
        <v>124</v>
      </c>
      <c r="B40" s="21" t="s">
        <v>155</v>
      </c>
      <c r="C40" s="22"/>
    </row>
    <row r="41" spans="1:3" x14ac:dyDescent="0.25">
      <c r="A41" s="23" t="s">
        <v>125</v>
      </c>
      <c r="B41" s="21" t="s">
        <v>155</v>
      </c>
      <c r="C41" s="22"/>
    </row>
    <row r="42" spans="1:3" x14ac:dyDescent="0.25">
      <c r="A42" s="23" t="s">
        <v>126</v>
      </c>
      <c r="B42" s="21" t="s">
        <v>155</v>
      </c>
      <c r="C42" s="22"/>
    </row>
    <row r="43" spans="1:3" x14ac:dyDescent="0.25">
      <c r="A43" s="23" t="s">
        <v>127</v>
      </c>
      <c r="B43" s="21" t="s">
        <v>155</v>
      </c>
      <c r="C43" s="22"/>
    </row>
    <row r="44" spans="1:3" x14ac:dyDescent="0.25">
      <c r="A44" s="23" t="s">
        <v>128</v>
      </c>
      <c r="B44" s="21" t="s">
        <v>155</v>
      </c>
      <c r="C44" s="22"/>
    </row>
    <row r="45" spans="1:3" x14ac:dyDescent="0.25">
      <c r="A45" s="23" t="s">
        <v>129</v>
      </c>
      <c r="B45" s="21" t="s">
        <v>155</v>
      </c>
      <c r="C45" s="22"/>
    </row>
    <row r="46" spans="1:3" x14ac:dyDescent="0.25">
      <c r="A46" s="23" t="s">
        <v>130</v>
      </c>
      <c r="B46" s="21" t="s">
        <v>155</v>
      </c>
      <c r="C46" s="22"/>
    </row>
    <row r="47" spans="1:3" x14ac:dyDescent="0.25">
      <c r="A47" s="23" t="s">
        <v>131</v>
      </c>
      <c r="B47" s="21" t="s">
        <v>155</v>
      </c>
      <c r="C47" s="22"/>
    </row>
    <row r="48" spans="1:3" x14ac:dyDescent="0.25">
      <c r="A48" s="23" t="s">
        <v>132</v>
      </c>
      <c r="B48" s="21" t="s">
        <v>155</v>
      </c>
      <c r="C48" s="22"/>
    </row>
    <row r="49" spans="1:3" x14ac:dyDescent="0.25">
      <c r="A49" s="23" t="s">
        <v>133</v>
      </c>
      <c r="B49" s="21" t="s">
        <v>155</v>
      </c>
      <c r="C49" s="22"/>
    </row>
    <row r="50" spans="1:3" x14ac:dyDescent="0.25">
      <c r="A50" s="23" t="s">
        <v>134</v>
      </c>
      <c r="B50" s="21" t="s">
        <v>155</v>
      </c>
      <c r="C50" s="22"/>
    </row>
    <row r="51" spans="1:3" x14ac:dyDescent="0.25">
      <c r="A51" s="23" t="s">
        <v>135</v>
      </c>
      <c r="B51" s="21" t="s">
        <v>155</v>
      </c>
      <c r="C51" s="22"/>
    </row>
    <row r="52" spans="1:3" x14ac:dyDescent="0.25">
      <c r="A52" s="23" t="s">
        <v>136</v>
      </c>
      <c r="B52" s="21" t="s">
        <v>155</v>
      </c>
      <c r="C52" s="22"/>
    </row>
    <row r="53" spans="1:3" x14ac:dyDescent="0.25">
      <c r="A53" s="23" t="s">
        <v>137</v>
      </c>
      <c r="B53" s="21" t="s">
        <v>155</v>
      </c>
      <c r="C53" s="22"/>
    </row>
    <row r="54" spans="1:3" x14ac:dyDescent="0.25">
      <c r="A54" s="23" t="s">
        <v>138</v>
      </c>
      <c r="B54" s="21" t="s">
        <v>155</v>
      </c>
      <c r="C54" s="22"/>
    </row>
    <row r="55" spans="1:3" x14ac:dyDescent="0.25">
      <c r="A55" s="23" t="s">
        <v>139</v>
      </c>
      <c r="B55" s="21" t="s">
        <v>155</v>
      </c>
      <c r="C55" s="22"/>
    </row>
    <row r="56" spans="1:3" x14ac:dyDescent="0.25">
      <c r="A56" s="23" t="s">
        <v>109</v>
      </c>
      <c r="B56" s="21" t="s">
        <v>155</v>
      </c>
      <c r="C56" s="22"/>
    </row>
    <row r="57" spans="1:3" x14ac:dyDescent="0.25">
      <c r="A57" s="23" t="s">
        <v>171</v>
      </c>
      <c r="B57" s="21" t="s">
        <v>172</v>
      </c>
      <c r="C57" s="22"/>
    </row>
    <row r="58" spans="1:3" x14ac:dyDescent="0.25">
      <c r="A58" s="23" t="s">
        <v>173</v>
      </c>
      <c r="B58" s="21" t="s">
        <v>175</v>
      </c>
      <c r="C58" s="22"/>
    </row>
    <row r="59" spans="1:3" x14ac:dyDescent="0.25">
      <c r="A59" s="23" t="s">
        <v>174</v>
      </c>
      <c r="B59" s="21" t="s">
        <v>175</v>
      </c>
      <c r="C59" s="22"/>
    </row>
    <row r="60" spans="1:3" x14ac:dyDescent="0.25">
      <c r="A60" s="23" t="s">
        <v>109</v>
      </c>
      <c r="B60" s="21"/>
      <c r="C60" s="22" t="s">
        <v>110</v>
      </c>
    </row>
    <row r="61" spans="1:3" x14ac:dyDescent="0.25">
      <c r="A61" s="24"/>
      <c r="B61" s="21"/>
      <c r="C61" s="22"/>
    </row>
    <row r="62" spans="1:3" x14ac:dyDescent="0.25">
      <c r="A62" s="32" t="s">
        <v>177</v>
      </c>
      <c r="B62" s="21"/>
      <c r="C62" s="22"/>
    </row>
    <row r="63" spans="1:3" x14ac:dyDescent="0.25">
      <c r="A63" s="23" t="s">
        <v>156</v>
      </c>
      <c r="B63" s="21" t="s">
        <v>176</v>
      </c>
      <c r="C63" s="22"/>
    </row>
    <row r="64" spans="1:3" x14ac:dyDescent="0.25">
      <c r="A64" s="23" t="s">
        <v>157</v>
      </c>
      <c r="B64" s="21" t="s">
        <v>176</v>
      </c>
      <c r="C64" s="22"/>
    </row>
    <row r="65" spans="1:3" x14ac:dyDescent="0.25">
      <c r="A65" s="23" t="s">
        <v>158</v>
      </c>
      <c r="B65" s="21" t="s">
        <v>176</v>
      </c>
      <c r="C65" s="22"/>
    </row>
    <row r="66" spans="1:3" x14ac:dyDescent="0.25">
      <c r="A66" s="23" t="s">
        <v>159</v>
      </c>
      <c r="B66" s="21" t="s">
        <v>176</v>
      </c>
      <c r="C66" s="22"/>
    </row>
    <row r="67" spans="1:3" x14ac:dyDescent="0.25">
      <c r="A67" s="23" t="s">
        <v>160</v>
      </c>
      <c r="B67" s="21" t="s">
        <v>176</v>
      </c>
      <c r="C67" s="22"/>
    </row>
    <row r="68" spans="1:3" x14ac:dyDescent="0.25">
      <c r="A68" s="23" t="s">
        <v>161</v>
      </c>
      <c r="B68" s="21" t="s">
        <v>176</v>
      </c>
      <c r="C68" s="22"/>
    </row>
    <row r="69" spans="1:3" x14ac:dyDescent="0.25">
      <c r="A69" s="23" t="s">
        <v>162</v>
      </c>
      <c r="B69" s="21" t="s">
        <v>176</v>
      </c>
      <c r="C69" s="22"/>
    </row>
    <row r="70" spans="1:3" x14ac:dyDescent="0.25">
      <c r="A70" s="23" t="s">
        <v>163</v>
      </c>
      <c r="B70" s="21" t="s">
        <v>176</v>
      </c>
      <c r="C70" s="22"/>
    </row>
    <row r="71" spans="1:3" x14ac:dyDescent="0.25">
      <c r="A71" s="23" t="s">
        <v>164</v>
      </c>
      <c r="B71" s="21" t="s">
        <v>176</v>
      </c>
      <c r="C71" s="22"/>
    </row>
    <row r="72" spans="1:3" x14ac:dyDescent="0.25">
      <c r="A72" s="23" t="s">
        <v>165</v>
      </c>
      <c r="B72" s="21" t="s">
        <v>176</v>
      </c>
      <c r="C72" s="22"/>
    </row>
    <row r="73" spans="1:3" x14ac:dyDescent="0.25">
      <c r="A73" s="23" t="s">
        <v>166</v>
      </c>
      <c r="B73" s="21" t="s">
        <v>176</v>
      </c>
      <c r="C73" s="22"/>
    </row>
    <row r="74" spans="1:3" x14ac:dyDescent="0.25">
      <c r="A74" s="23" t="s">
        <v>167</v>
      </c>
      <c r="B74" s="21" t="s">
        <v>176</v>
      </c>
      <c r="C74" s="22"/>
    </row>
    <row r="75" spans="1:3" x14ac:dyDescent="0.25">
      <c r="A75" s="23" t="s">
        <v>168</v>
      </c>
      <c r="B75" s="21" t="s">
        <v>176</v>
      </c>
      <c r="C75" s="22"/>
    </row>
    <row r="76" spans="1:3" x14ac:dyDescent="0.25">
      <c r="A76" s="23" t="s">
        <v>169</v>
      </c>
      <c r="B76" s="21" t="s">
        <v>176</v>
      </c>
      <c r="C76" s="22"/>
    </row>
    <row r="77" spans="1:3" x14ac:dyDescent="0.25">
      <c r="A77" s="23" t="s">
        <v>170</v>
      </c>
      <c r="B77" s="21" t="s">
        <v>176</v>
      </c>
      <c r="C77" s="22"/>
    </row>
    <row r="78" spans="1:3" x14ac:dyDescent="0.25">
      <c r="A78" s="24"/>
      <c r="B78" s="21"/>
      <c r="C78" s="22"/>
    </row>
    <row r="79" spans="1:3" x14ac:dyDescent="0.25">
      <c r="A79" s="32" t="s">
        <v>108</v>
      </c>
      <c r="B79" s="21"/>
      <c r="C79" s="22"/>
    </row>
    <row r="80" spans="1:3" x14ac:dyDescent="0.25">
      <c r="A80" s="23" t="s">
        <v>178</v>
      </c>
      <c r="B80" s="21" t="s">
        <v>183</v>
      </c>
      <c r="C80" s="22"/>
    </row>
    <row r="81" spans="1:3" x14ac:dyDescent="0.25">
      <c r="A81" s="23" t="s">
        <v>179</v>
      </c>
      <c r="B81" s="21" t="s">
        <v>183</v>
      </c>
      <c r="C81" s="22"/>
    </row>
    <row r="82" spans="1:3" x14ac:dyDescent="0.25">
      <c r="A82" s="23" t="s">
        <v>180</v>
      </c>
      <c r="B82" s="21" t="s">
        <v>183</v>
      </c>
      <c r="C82" s="22"/>
    </row>
    <row r="83" spans="1:3" x14ac:dyDescent="0.25">
      <c r="A83" s="23" t="s">
        <v>181</v>
      </c>
      <c r="B83" s="21" t="s">
        <v>183</v>
      </c>
      <c r="C83" s="22"/>
    </row>
    <row r="84" spans="1:3" x14ac:dyDescent="0.25">
      <c r="A84" s="23" t="s">
        <v>182</v>
      </c>
      <c r="B84" s="21" t="s">
        <v>183</v>
      </c>
      <c r="C84" s="22"/>
    </row>
    <row r="85" spans="1:3" x14ac:dyDescent="0.25">
      <c r="A85" s="23" t="s">
        <v>178</v>
      </c>
      <c r="B85" s="21" t="s">
        <v>184</v>
      </c>
      <c r="C85" s="22"/>
    </row>
    <row r="86" spans="1:3" x14ac:dyDescent="0.25">
      <c r="A86" s="23" t="s">
        <v>179</v>
      </c>
      <c r="B86" s="21" t="s">
        <v>184</v>
      </c>
      <c r="C86" s="22"/>
    </row>
    <row r="87" spans="1:3" x14ac:dyDescent="0.25">
      <c r="A87" s="23" t="s">
        <v>180</v>
      </c>
      <c r="B87" s="21" t="s">
        <v>184</v>
      </c>
      <c r="C87" s="22"/>
    </row>
    <row r="88" spans="1:3" x14ac:dyDescent="0.25">
      <c r="A88" s="23" t="s">
        <v>181</v>
      </c>
      <c r="B88" s="21" t="s">
        <v>184</v>
      </c>
      <c r="C88" s="22"/>
    </row>
    <row r="89" spans="1:3" x14ac:dyDescent="0.25">
      <c r="A89" s="23" t="s">
        <v>182</v>
      </c>
      <c r="B89" s="21" t="s">
        <v>184</v>
      </c>
      <c r="C89" s="22"/>
    </row>
    <row r="90" spans="1:3" x14ac:dyDescent="0.25">
      <c r="A90" s="23" t="s">
        <v>185</v>
      </c>
      <c r="B90" s="21" t="s">
        <v>184</v>
      </c>
      <c r="C90" s="22"/>
    </row>
    <row r="91" spans="1:3" x14ac:dyDescent="0.25">
      <c r="A91" s="23" t="s">
        <v>186</v>
      </c>
      <c r="B91" s="21" t="s">
        <v>184</v>
      </c>
      <c r="C91" s="22"/>
    </row>
    <row r="92" spans="1:3" x14ac:dyDescent="0.25">
      <c r="A92" s="23" t="s">
        <v>187</v>
      </c>
      <c r="B92" s="21" t="s">
        <v>184</v>
      </c>
      <c r="C92" s="22"/>
    </row>
    <row r="93" spans="1:3" x14ac:dyDescent="0.25">
      <c r="A93" s="23" t="s">
        <v>188</v>
      </c>
      <c r="B93" s="21" t="s">
        <v>184</v>
      </c>
      <c r="C93" s="22"/>
    </row>
    <row r="94" spans="1:3" x14ac:dyDescent="0.25">
      <c r="A94" s="23" t="s">
        <v>189</v>
      </c>
      <c r="B94" s="21" t="s">
        <v>184</v>
      </c>
      <c r="C94" s="22"/>
    </row>
    <row r="95" spans="1:3" x14ac:dyDescent="0.25">
      <c r="A95" s="23" t="s">
        <v>190</v>
      </c>
      <c r="B95" s="21" t="s">
        <v>184</v>
      </c>
      <c r="C95" s="22"/>
    </row>
    <row r="96" spans="1:3" x14ac:dyDescent="0.25">
      <c r="A96" s="23" t="s">
        <v>191</v>
      </c>
      <c r="B96" s="21" t="s">
        <v>184</v>
      </c>
      <c r="C96" s="22"/>
    </row>
    <row r="97" spans="1:3" x14ac:dyDescent="0.25">
      <c r="A97" s="23" t="s">
        <v>192</v>
      </c>
      <c r="B97" s="21" t="s">
        <v>199</v>
      </c>
      <c r="C97" s="22"/>
    </row>
    <row r="98" spans="1:3" x14ac:dyDescent="0.25">
      <c r="A98" s="23" t="s">
        <v>193</v>
      </c>
      <c r="B98" s="21" t="s">
        <v>199</v>
      </c>
      <c r="C98" s="22"/>
    </row>
    <row r="99" spans="1:3" x14ac:dyDescent="0.25">
      <c r="A99" s="23" t="s">
        <v>194</v>
      </c>
      <c r="B99" s="21" t="s">
        <v>199</v>
      </c>
      <c r="C99" s="22"/>
    </row>
    <row r="100" spans="1:3" x14ac:dyDescent="0.25">
      <c r="A100" s="23" t="s">
        <v>195</v>
      </c>
      <c r="B100" s="21" t="s">
        <v>199</v>
      </c>
      <c r="C100" s="22"/>
    </row>
    <row r="101" spans="1:3" x14ac:dyDescent="0.25">
      <c r="A101" s="23" t="s">
        <v>196</v>
      </c>
      <c r="B101" s="21" t="s">
        <v>199</v>
      </c>
      <c r="C101" s="22"/>
    </row>
    <row r="102" spans="1:3" x14ac:dyDescent="0.25">
      <c r="A102" s="23" t="s">
        <v>197</v>
      </c>
      <c r="B102" s="21" t="s">
        <v>199</v>
      </c>
      <c r="C102" s="22"/>
    </row>
    <row r="103" spans="1:3" x14ac:dyDescent="0.25">
      <c r="A103" s="23" t="s">
        <v>198</v>
      </c>
      <c r="B103" s="21" t="s">
        <v>199</v>
      </c>
      <c r="C103" s="22"/>
    </row>
    <row r="104" spans="1:3" x14ac:dyDescent="0.25">
      <c r="A104" s="23" t="s">
        <v>200</v>
      </c>
      <c r="B104" s="21" t="s">
        <v>203</v>
      </c>
      <c r="C104" s="22"/>
    </row>
    <row r="105" spans="1:3" x14ac:dyDescent="0.25">
      <c r="A105" s="23" t="s">
        <v>201</v>
      </c>
      <c r="B105" s="21" t="s">
        <v>203</v>
      </c>
      <c r="C105" s="22"/>
    </row>
    <row r="106" spans="1:3" x14ac:dyDescent="0.25">
      <c r="A106" s="23" t="s">
        <v>202</v>
      </c>
      <c r="B106" s="21" t="s">
        <v>203</v>
      </c>
      <c r="C106" s="22"/>
    </row>
    <row r="107" spans="1:3" x14ac:dyDescent="0.25">
      <c r="A107" s="23" t="s">
        <v>204</v>
      </c>
      <c r="B107" s="21" t="s">
        <v>206</v>
      </c>
      <c r="C107" s="22"/>
    </row>
    <row r="108" spans="1:3" x14ac:dyDescent="0.25">
      <c r="A108" s="23" t="s">
        <v>205</v>
      </c>
      <c r="B108" s="21" t="s">
        <v>206</v>
      </c>
      <c r="C108" s="22"/>
    </row>
    <row r="109" spans="1:3" x14ac:dyDescent="0.25">
      <c r="A109" s="24"/>
      <c r="B109" s="21"/>
      <c r="C109" s="22"/>
    </row>
    <row r="110" spans="1:3" ht="15.75" thickBot="1" x14ac:dyDescent="0.3">
      <c r="A110" s="30"/>
      <c r="B110" s="27"/>
      <c r="C110" s="28"/>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F5EE-ADBD-4E61-A66A-83AC83B15D11}">
  <dimension ref="A1:T38"/>
  <sheetViews>
    <sheetView workbookViewId="0">
      <selection activeCell="H4" sqref="H4"/>
    </sheetView>
  </sheetViews>
  <sheetFormatPr defaultRowHeight="15" x14ac:dyDescent="0.25"/>
  <cols>
    <col min="1" max="1" width="19.5703125" bestFit="1" customWidth="1"/>
    <col min="8" max="8" width="13.85546875" customWidth="1"/>
    <col min="16" max="16" width="45.28515625" customWidth="1"/>
    <col min="17" max="17" width="27.140625" customWidth="1"/>
  </cols>
  <sheetData>
    <row r="1" spans="1:20" x14ac:dyDescent="0.25">
      <c r="A1" t="s">
        <v>228</v>
      </c>
    </row>
    <row r="2" spans="1:20" ht="60" x14ac:dyDescent="0.25">
      <c r="D2" s="11" t="s">
        <v>212</v>
      </c>
      <c r="E2" s="11" t="s">
        <v>211</v>
      </c>
      <c r="F2" s="11" t="s">
        <v>223</v>
      </c>
      <c r="G2" s="11"/>
      <c r="H2" s="11" t="s">
        <v>213</v>
      </c>
    </row>
    <row r="3" spans="1:20" x14ac:dyDescent="0.25">
      <c r="A3" t="s">
        <v>208</v>
      </c>
      <c r="Q3" s="2" t="s">
        <v>251</v>
      </c>
      <c r="T3" t="s">
        <v>250</v>
      </c>
    </row>
    <row r="4" spans="1:20" x14ac:dyDescent="0.25">
      <c r="A4" s="33" t="s">
        <v>207</v>
      </c>
      <c r="B4" s="2"/>
      <c r="D4" s="8">
        <v>0</v>
      </c>
      <c r="E4" s="8">
        <v>0</v>
      </c>
      <c r="F4" s="8">
        <f>SUM(D4)-E4</f>
        <v>0</v>
      </c>
      <c r="G4" s="8"/>
      <c r="H4" t="s">
        <v>214</v>
      </c>
      <c r="K4" t="s">
        <v>215</v>
      </c>
      <c r="P4" s="4" t="s">
        <v>180</v>
      </c>
      <c r="Q4" s="4" t="s">
        <v>243</v>
      </c>
      <c r="R4" s="64" t="s">
        <v>244</v>
      </c>
      <c r="S4" s="64" t="s">
        <v>183</v>
      </c>
    </row>
    <row r="5" spans="1:20" ht="30" x14ac:dyDescent="0.25">
      <c r="A5" s="33" t="s">
        <v>8</v>
      </c>
      <c r="B5" s="2"/>
      <c r="D5" s="8">
        <v>0</v>
      </c>
      <c r="E5" s="8">
        <v>0</v>
      </c>
      <c r="F5" s="8">
        <f t="shared" ref="F5:F9" si="0">SUM(D5)-E5</f>
        <v>0</v>
      </c>
      <c r="G5" s="8"/>
      <c r="H5" t="s">
        <v>214</v>
      </c>
      <c r="K5" t="s">
        <v>215</v>
      </c>
      <c r="P5" s="4" t="s">
        <v>185</v>
      </c>
      <c r="Q5" s="4" t="s">
        <v>245</v>
      </c>
      <c r="R5" s="64" t="s">
        <v>244</v>
      </c>
      <c r="S5" s="64" t="s">
        <v>184</v>
      </c>
    </row>
    <row r="6" spans="1:20" ht="30" x14ac:dyDescent="0.25">
      <c r="A6" s="33" t="s">
        <v>9</v>
      </c>
      <c r="B6" s="2"/>
      <c r="D6" s="8">
        <v>0</v>
      </c>
      <c r="E6" s="8">
        <v>0</v>
      </c>
      <c r="F6" s="8">
        <f t="shared" si="0"/>
        <v>0</v>
      </c>
      <c r="G6" s="8"/>
      <c r="H6" t="s">
        <v>214</v>
      </c>
      <c r="K6" t="s">
        <v>215</v>
      </c>
      <c r="P6" s="4" t="s">
        <v>186</v>
      </c>
      <c r="Q6" s="4" t="s">
        <v>246</v>
      </c>
      <c r="R6" s="64" t="s">
        <v>244</v>
      </c>
      <c r="S6" s="64" t="s">
        <v>184</v>
      </c>
    </row>
    <row r="7" spans="1:20" ht="30" x14ac:dyDescent="0.25">
      <c r="A7" s="33" t="s">
        <v>209</v>
      </c>
      <c r="B7" s="2"/>
      <c r="D7" s="8">
        <v>0</v>
      </c>
      <c r="E7" s="8">
        <v>0</v>
      </c>
      <c r="F7" s="8">
        <f t="shared" si="0"/>
        <v>0</v>
      </c>
      <c r="G7" s="8"/>
      <c r="H7" t="s">
        <v>214</v>
      </c>
      <c r="K7" t="s">
        <v>215</v>
      </c>
      <c r="P7" s="4" t="s">
        <v>187</v>
      </c>
      <c r="Q7" s="4" t="s">
        <v>247</v>
      </c>
      <c r="R7" s="64" t="s">
        <v>244</v>
      </c>
      <c r="S7" s="64" t="s">
        <v>184</v>
      </c>
    </row>
    <row r="8" spans="1:20" ht="30" x14ac:dyDescent="0.25">
      <c r="A8" s="33" t="s">
        <v>210</v>
      </c>
      <c r="B8" s="2"/>
      <c r="D8" s="8">
        <v>0</v>
      </c>
      <c r="E8" s="8">
        <v>0</v>
      </c>
      <c r="F8" s="8">
        <f t="shared" si="0"/>
        <v>0</v>
      </c>
      <c r="G8" s="8"/>
      <c r="H8" t="s">
        <v>214</v>
      </c>
      <c r="K8" t="s">
        <v>215</v>
      </c>
      <c r="P8" s="4" t="s">
        <v>189</v>
      </c>
      <c r="Q8" s="4" t="s">
        <v>249</v>
      </c>
      <c r="R8" s="64" t="s">
        <v>244</v>
      </c>
      <c r="S8" s="64" t="s">
        <v>184</v>
      </c>
    </row>
    <row r="9" spans="1:20" ht="30" x14ac:dyDescent="0.25">
      <c r="A9" s="33" t="s">
        <v>10</v>
      </c>
      <c r="B9" s="2"/>
      <c r="D9" s="8">
        <v>0</v>
      </c>
      <c r="E9" s="8">
        <v>0</v>
      </c>
      <c r="F9" s="8">
        <f t="shared" si="0"/>
        <v>0</v>
      </c>
      <c r="G9" s="8"/>
      <c r="H9" t="s">
        <v>214</v>
      </c>
      <c r="K9" t="s">
        <v>215</v>
      </c>
      <c r="P9" s="4" t="s">
        <v>188</v>
      </c>
      <c r="Q9" s="4" t="s">
        <v>248</v>
      </c>
      <c r="R9" s="64" t="s">
        <v>244</v>
      </c>
      <c r="S9" s="64" t="s">
        <v>184</v>
      </c>
    </row>
    <row r="10" spans="1:20" ht="15.75" thickBot="1" x14ac:dyDescent="0.3">
      <c r="D10" s="12">
        <f>SUM(D4:D9)</f>
        <v>0</v>
      </c>
      <c r="E10" s="12">
        <f>SUM(E4:E9)</f>
        <v>0</v>
      </c>
      <c r="F10" s="12">
        <f>SUM(F4:F9)</f>
        <v>0</v>
      </c>
      <c r="G10" s="16"/>
      <c r="P10" s="65"/>
      <c r="Q10" s="65"/>
      <c r="R10" s="66"/>
      <c r="S10" s="66"/>
    </row>
    <row r="11" spans="1:20" ht="15.75" thickTop="1" x14ac:dyDescent="0.25">
      <c r="D11" s="16"/>
      <c r="E11" s="16"/>
      <c r="F11" s="16"/>
      <c r="G11" s="16"/>
    </row>
    <row r="12" spans="1:20" ht="15.75" thickBot="1" x14ac:dyDescent="0.3">
      <c r="A12" s="2" t="s">
        <v>227</v>
      </c>
    </row>
    <row r="13" spans="1:20" x14ac:dyDescent="0.25">
      <c r="A13" s="17"/>
      <c r="B13" s="18"/>
      <c r="C13" s="19"/>
    </row>
    <row r="14" spans="1:20" x14ac:dyDescent="0.25">
      <c r="A14" s="20" t="s">
        <v>207</v>
      </c>
      <c r="B14" s="21"/>
      <c r="C14" s="22"/>
    </row>
    <row r="15" spans="1:20" x14ac:dyDescent="0.25">
      <c r="A15" s="23" t="s">
        <v>178</v>
      </c>
      <c r="B15" s="21" t="s">
        <v>183</v>
      </c>
      <c r="C15" s="22"/>
    </row>
    <row r="16" spans="1:20" x14ac:dyDescent="0.25">
      <c r="A16" s="23" t="s">
        <v>179</v>
      </c>
      <c r="B16" s="21" t="s">
        <v>183</v>
      </c>
      <c r="C16" s="22"/>
      <c r="D16" s="63" t="s">
        <v>242</v>
      </c>
      <c r="E16" s="63"/>
    </row>
    <row r="17" spans="1:3" x14ac:dyDescent="0.25">
      <c r="A17" s="23" t="s">
        <v>180</v>
      </c>
      <c r="B17" s="21" t="s">
        <v>183</v>
      </c>
      <c r="C17" s="22"/>
    </row>
    <row r="18" spans="1:3" x14ac:dyDescent="0.25">
      <c r="A18" s="23" t="s">
        <v>181</v>
      </c>
      <c r="B18" s="21" t="s">
        <v>183</v>
      </c>
      <c r="C18" s="22"/>
    </row>
    <row r="19" spans="1:3" x14ac:dyDescent="0.25">
      <c r="A19" s="23" t="s">
        <v>182</v>
      </c>
      <c r="B19" s="21" t="s">
        <v>183</v>
      </c>
      <c r="C19" s="22"/>
    </row>
    <row r="20" spans="1:3" x14ac:dyDescent="0.25">
      <c r="A20" s="24"/>
      <c r="B20" s="21"/>
      <c r="C20" s="22"/>
    </row>
    <row r="21" spans="1:3" x14ac:dyDescent="0.25">
      <c r="A21" s="20" t="s">
        <v>8</v>
      </c>
      <c r="B21" s="21"/>
      <c r="C21" s="22"/>
    </row>
    <row r="22" spans="1:3" ht="30" x14ac:dyDescent="0.25">
      <c r="A22" s="23" t="s">
        <v>229</v>
      </c>
      <c r="B22" s="62" t="s">
        <v>184</v>
      </c>
      <c r="C22" s="22"/>
    </row>
    <row r="23" spans="1:3" x14ac:dyDescent="0.25">
      <c r="A23" s="24"/>
      <c r="B23" s="21"/>
      <c r="C23" s="22"/>
    </row>
    <row r="24" spans="1:3" x14ac:dyDescent="0.25">
      <c r="A24" s="20" t="s">
        <v>9</v>
      </c>
      <c r="B24" s="21"/>
      <c r="C24" s="22"/>
    </row>
    <row r="25" spans="1:3" x14ac:dyDescent="0.25">
      <c r="A25" s="23" t="s">
        <v>179</v>
      </c>
      <c r="B25" s="21" t="s">
        <v>184</v>
      </c>
      <c r="C25" s="22"/>
    </row>
    <row r="26" spans="1:3" x14ac:dyDescent="0.25">
      <c r="A26" s="23" t="s">
        <v>186</v>
      </c>
      <c r="B26" s="21" t="s">
        <v>184</v>
      </c>
      <c r="C26" s="22"/>
    </row>
    <row r="27" spans="1:3" x14ac:dyDescent="0.25">
      <c r="A27" s="24"/>
      <c r="B27" s="21"/>
      <c r="C27" s="22"/>
    </row>
    <row r="28" spans="1:3" x14ac:dyDescent="0.25">
      <c r="A28" s="20" t="s">
        <v>209</v>
      </c>
      <c r="B28" s="21"/>
      <c r="C28" s="22"/>
    </row>
    <row r="29" spans="1:3" x14ac:dyDescent="0.25">
      <c r="A29" s="23" t="s">
        <v>180</v>
      </c>
      <c r="B29" s="21" t="s">
        <v>184</v>
      </c>
      <c r="C29" s="22"/>
    </row>
    <row r="30" spans="1:3" x14ac:dyDescent="0.25">
      <c r="A30" s="23" t="s">
        <v>187</v>
      </c>
      <c r="B30" s="21" t="s">
        <v>184</v>
      </c>
      <c r="C30" s="22"/>
    </row>
    <row r="31" spans="1:3" x14ac:dyDescent="0.25">
      <c r="A31" s="24"/>
      <c r="B31" s="21"/>
      <c r="C31" s="22"/>
    </row>
    <row r="32" spans="1:3" x14ac:dyDescent="0.25">
      <c r="A32" s="20" t="s">
        <v>210</v>
      </c>
      <c r="B32" s="21"/>
      <c r="C32" s="22"/>
    </row>
    <row r="33" spans="1:3" x14ac:dyDescent="0.25">
      <c r="A33" s="23" t="s">
        <v>182</v>
      </c>
      <c r="B33" s="21" t="s">
        <v>184</v>
      </c>
      <c r="C33" s="22"/>
    </row>
    <row r="34" spans="1:3" x14ac:dyDescent="0.25">
      <c r="A34" s="23" t="s">
        <v>189</v>
      </c>
      <c r="B34" s="21" t="s">
        <v>184</v>
      </c>
      <c r="C34" s="22"/>
    </row>
    <row r="35" spans="1:3" x14ac:dyDescent="0.25">
      <c r="A35" s="24"/>
      <c r="B35" s="21"/>
      <c r="C35" s="22"/>
    </row>
    <row r="36" spans="1:3" x14ac:dyDescent="0.25">
      <c r="A36" s="25" t="s">
        <v>10</v>
      </c>
      <c r="B36" s="21"/>
      <c r="C36" s="22"/>
    </row>
    <row r="37" spans="1:3" x14ac:dyDescent="0.25">
      <c r="A37" s="23" t="s">
        <v>181</v>
      </c>
      <c r="B37" s="21" t="s">
        <v>184</v>
      </c>
      <c r="C37" s="22"/>
    </row>
    <row r="38" spans="1:3" ht="15.75" thickBot="1" x14ac:dyDescent="0.3">
      <c r="A38" s="26" t="s">
        <v>188</v>
      </c>
      <c r="B38" s="27" t="s">
        <v>184</v>
      </c>
      <c r="C38" s="2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650A1-8898-478C-902E-D4D5035353AE}">
  <dimension ref="B1:J28"/>
  <sheetViews>
    <sheetView workbookViewId="0">
      <selection activeCell="B38" sqref="B38"/>
    </sheetView>
  </sheetViews>
  <sheetFormatPr defaultRowHeight="15" x14ac:dyDescent="0.25"/>
  <cols>
    <col min="2" max="2" width="31.7109375" customWidth="1"/>
    <col min="3" max="3" width="10.7109375" bestFit="1" customWidth="1"/>
    <col min="4" max="8" width="9.28515625" bestFit="1" customWidth="1"/>
    <col min="10" max="10" width="9.85546875" bestFit="1" customWidth="1"/>
  </cols>
  <sheetData>
    <row r="1" spans="2:10" x14ac:dyDescent="0.25">
      <c r="H1" s="195" t="s">
        <v>437</v>
      </c>
      <c r="I1" s="195" t="s">
        <v>438</v>
      </c>
      <c r="J1" s="195" t="s">
        <v>439</v>
      </c>
    </row>
    <row r="2" spans="2:10" x14ac:dyDescent="0.25">
      <c r="B2" s="461" t="s">
        <v>435</v>
      </c>
      <c r="C2" s="461"/>
      <c r="D2" s="461"/>
      <c r="E2" s="461"/>
      <c r="F2" s="461"/>
      <c r="G2" s="461"/>
      <c r="H2" s="461"/>
      <c r="I2" s="461"/>
      <c r="J2" s="461"/>
    </row>
    <row r="3" spans="2:10" x14ac:dyDescent="0.25">
      <c r="B3" s="198" t="s">
        <v>436</v>
      </c>
    </row>
    <row r="4" spans="2:10" x14ac:dyDescent="0.25">
      <c r="B4" s="199" t="s">
        <v>417</v>
      </c>
    </row>
    <row r="5" spans="2:10" ht="67.5" x14ac:dyDescent="0.25">
      <c r="B5" s="200"/>
      <c r="C5" s="206" t="s">
        <v>418</v>
      </c>
      <c r="D5" s="206" t="s">
        <v>419</v>
      </c>
      <c r="E5" s="206" t="s">
        <v>420</v>
      </c>
      <c r="F5" s="206" t="s">
        <v>421</v>
      </c>
      <c r="G5" s="206" t="s">
        <v>422</v>
      </c>
      <c r="H5" s="206" t="s">
        <v>423</v>
      </c>
      <c r="I5" s="206" t="s">
        <v>424</v>
      </c>
      <c r="J5" s="206" t="s">
        <v>425</v>
      </c>
    </row>
    <row r="6" spans="2:10" x14ac:dyDescent="0.25">
      <c r="B6" s="207">
        <v>2019</v>
      </c>
      <c r="C6" s="201" t="s">
        <v>426</v>
      </c>
      <c r="D6" s="201" t="s">
        <v>426</v>
      </c>
      <c r="E6" s="201" t="s">
        <v>426</v>
      </c>
      <c r="F6" s="201" t="s">
        <v>426</v>
      </c>
      <c r="G6" s="201" t="s">
        <v>426</v>
      </c>
      <c r="H6" s="201" t="s">
        <v>426</v>
      </c>
      <c r="I6" s="201"/>
      <c r="J6" s="201" t="s">
        <v>426</v>
      </c>
    </row>
    <row r="7" spans="2:10" x14ac:dyDescent="0.25">
      <c r="B7" s="207" t="s">
        <v>427</v>
      </c>
      <c r="C7" s="202">
        <v>48213720</v>
      </c>
      <c r="D7" s="202">
        <v>167076</v>
      </c>
      <c r="E7" s="202">
        <v>1487198</v>
      </c>
      <c r="F7" s="202">
        <v>126614</v>
      </c>
      <c r="G7" s="203" t="s">
        <v>428</v>
      </c>
      <c r="H7" s="202">
        <v>86195</v>
      </c>
      <c r="I7" s="202">
        <v>256370</v>
      </c>
      <c r="J7" s="202">
        <v>50337174</v>
      </c>
    </row>
    <row r="8" spans="2:10" x14ac:dyDescent="0.25">
      <c r="B8" s="207" t="s">
        <v>429</v>
      </c>
      <c r="C8" s="202">
        <v>1074057</v>
      </c>
      <c r="D8" s="202">
        <v>36000</v>
      </c>
      <c r="E8" s="202">
        <v>243483</v>
      </c>
      <c r="F8" s="202">
        <v>167730</v>
      </c>
      <c r="G8" s="202">
        <v>195359</v>
      </c>
      <c r="H8" s="203" t="s">
        <v>428</v>
      </c>
      <c r="I8" s="202">
        <v>880879</v>
      </c>
      <c r="J8" s="202">
        <v>2597507</v>
      </c>
    </row>
    <row r="9" spans="2:10" x14ac:dyDescent="0.25">
      <c r="B9" s="207" t="s">
        <v>430</v>
      </c>
      <c r="C9" s="202">
        <v>511171</v>
      </c>
      <c r="D9" s="203" t="s">
        <v>428</v>
      </c>
      <c r="E9" s="203" t="s">
        <v>428</v>
      </c>
      <c r="F9" s="203" t="s">
        <v>428</v>
      </c>
      <c r="G9" s="203" t="s">
        <v>428</v>
      </c>
      <c r="H9" s="203" t="s">
        <v>428</v>
      </c>
      <c r="I9" s="203"/>
      <c r="J9" s="202">
        <v>511171</v>
      </c>
    </row>
    <row r="10" spans="2:10" x14ac:dyDescent="0.25">
      <c r="B10" s="207" t="s">
        <v>431</v>
      </c>
      <c r="C10" s="208">
        <v>-1298949</v>
      </c>
      <c r="D10" s="208">
        <v>-81718</v>
      </c>
      <c r="E10" s="208">
        <v>-947133</v>
      </c>
      <c r="F10" s="208">
        <v>-182049</v>
      </c>
      <c r="G10" s="208">
        <v>-53084</v>
      </c>
      <c r="H10" s="208">
        <v>-86196</v>
      </c>
      <c r="I10" s="208"/>
      <c r="J10" s="208">
        <v>-2649128</v>
      </c>
    </row>
    <row r="11" spans="2:10" ht="22.5" x14ac:dyDescent="0.25">
      <c r="B11" s="207" t="s">
        <v>432</v>
      </c>
      <c r="C11" s="202">
        <v>48500000</v>
      </c>
      <c r="D11" s="202">
        <v>121358</v>
      </c>
      <c r="E11" s="202">
        <v>783457</v>
      </c>
      <c r="F11" s="202">
        <v>112295</v>
      </c>
      <c r="G11" s="202">
        <v>142275</v>
      </c>
      <c r="H11" s="203" t="s">
        <v>428</v>
      </c>
      <c r="I11" s="202">
        <v>1137249</v>
      </c>
      <c r="J11" s="202">
        <v>50796724</v>
      </c>
    </row>
    <row r="12" spans="2:10" x14ac:dyDescent="0.25">
      <c r="B12" s="204"/>
    </row>
    <row r="13" spans="2:10" x14ac:dyDescent="0.25">
      <c r="B13" s="204" t="s">
        <v>433</v>
      </c>
    </row>
    <row r="14" spans="2:10" x14ac:dyDescent="0.25">
      <c r="B14" s="205" t="s">
        <v>434</v>
      </c>
    </row>
    <row r="19" spans="2:5" x14ac:dyDescent="0.25">
      <c r="C19" s="392">
        <v>43830</v>
      </c>
      <c r="E19" t="s">
        <v>539</v>
      </c>
    </row>
    <row r="23" spans="2:5" x14ac:dyDescent="0.25">
      <c r="C23" t="s">
        <v>548</v>
      </c>
    </row>
    <row r="24" spans="2:5" x14ac:dyDescent="0.25">
      <c r="B24" t="s">
        <v>542</v>
      </c>
      <c r="C24" s="393" t="s">
        <v>540</v>
      </c>
      <c r="E24" t="s">
        <v>546</v>
      </c>
    </row>
    <row r="25" spans="2:5" x14ac:dyDescent="0.25">
      <c r="B25" t="s">
        <v>543</v>
      </c>
      <c r="C25" s="393" t="s">
        <v>541</v>
      </c>
      <c r="E25" t="s">
        <v>546</v>
      </c>
    </row>
    <row r="27" spans="2:5" x14ac:dyDescent="0.25">
      <c r="B27" t="s">
        <v>544</v>
      </c>
      <c r="C27" t="s">
        <v>545</v>
      </c>
    </row>
    <row r="28" spans="2:5" x14ac:dyDescent="0.25">
      <c r="B28" t="s">
        <v>547</v>
      </c>
      <c r="C28" s="394">
        <f>SUM(C7:C10)</f>
        <v>48499999</v>
      </c>
    </row>
  </sheetData>
  <mergeCells count="1">
    <mergeCell ref="B2:J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DD19-AF88-4782-97AC-00895B39B86A}">
  <dimension ref="A2:B28"/>
  <sheetViews>
    <sheetView workbookViewId="0">
      <selection activeCell="O52" sqref="O52"/>
    </sheetView>
  </sheetViews>
  <sheetFormatPr defaultRowHeight="15" x14ac:dyDescent="0.25"/>
  <cols>
    <col min="1" max="1" width="21.42578125" customWidth="1"/>
  </cols>
  <sheetData>
    <row r="2" spans="1:2" x14ac:dyDescent="0.25">
      <c r="A2" t="s">
        <v>12</v>
      </c>
    </row>
    <row r="3" spans="1:2" x14ac:dyDescent="0.25">
      <c r="A3" t="s">
        <v>13</v>
      </c>
    </row>
    <row r="4" spans="1:2" x14ac:dyDescent="0.25">
      <c r="A4" t="s">
        <v>11</v>
      </c>
    </row>
    <row r="7" spans="1:2" x14ac:dyDescent="0.25">
      <c r="A7" s="2" t="s">
        <v>154</v>
      </c>
    </row>
    <row r="8" spans="1:2" x14ac:dyDescent="0.25">
      <c r="A8" s="1" t="s">
        <v>92</v>
      </c>
      <c r="B8" t="s">
        <v>96</v>
      </c>
    </row>
    <row r="9" spans="1:2" x14ac:dyDescent="0.25">
      <c r="A9" s="1" t="s">
        <v>94</v>
      </c>
      <c r="B9" t="s">
        <v>97</v>
      </c>
    </row>
    <row r="10" spans="1:2" x14ac:dyDescent="0.25">
      <c r="A10" s="1" t="s">
        <v>93</v>
      </c>
      <c r="B10" t="s">
        <v>98</v>
      </c>
    </row>
    <row r="11" spans="1:2" x14ac:dyDescent="0.25">
      <c r="A11" s="1" t="s">
        <v>95</v>
      </c>
      <c r="B11" t="s">
        <v>99</v>
      </c>
    </row>
    <row r="12" spans="1:2" x14ac:dyDescent="0.25">
      <c r="A12" s="1" t="s">
        <v>100</v>
      </c>
      <c r="B12" t="s">
        <v>107</v>
      </c>
    </row>
    <row r="13" spans="1:2" x14ac:dyDescent="0.25">
      <c r="A13" s="1" t="s">
        <v>101</v>
      </c>
      <c r="B13" t="s">
        <v>107</v>
      </c>
    </row>
    <row r="14" spans="1:2" x14ac:dyDescent="0.25">
      <c r="A14" s="1" t="s">
        <v>102</v>
      </c>
      <c r="B14" t="s">
        <v>107</v>
      </c>
    </row>
    <row r="15" spans="1:2" x14ac:dyDescent="0.25">
      <c r="A15" s="1" t="s">
        <v>103</v>
      </c>
      <c r="B15" t="s">
        <v>107</v>
      </c>
    </row>
    <row r="16" spans="1:2" x14ac:dyDescent="0.25">
      <c r="A16" s="1" t="s">
        <v>104</v>
      </c>
      <c r="B16" t="s">
        <v>107</v>
      </c>
    </row>
    <row r="17" spans="1:2" x14ac:dyDescent="0.25">
      <c r="A17" s="1" t="s">
        <v>105</v>
      </c>
      <c r="B17" t="s">
        <v>107</v>
      </c>
    </row>
    <row r="18" spans="1:2" x14ac:dyDescent="0.25">
      <c r="A18" s="1" t="s">
        <v>106</v>
      </c>
      <c r="B18" t="s">
        <v>107</v>
      </c>
    </row>
    <row r="21" spans="1:2" x14ac:dyDescent="0.25">
      <c r="A21" s="1" t="s">
        <v>111</v>
      </c>
    </row>
    <row r="22" spans="1:2" x14ac:dyDescent="0.25">
      <c r="A22" s="4"/>
      <c r="B22" t="s">
        <v>110</v>
      </c>
    </row>
    <row r="25" spans="1:2" x14ac:dyDescent="0.25">
      <c r="A25" s="3" t="s">
        <v>112</v>
      </c>
    </row>
    <row r="28" spans="1:2" x14ac:dyDescent="0.25">
      <c r="A28" s="2" t="s">
        <v>230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5833-B498-4646-8B6C-F647A828A75A}">
  <dimension ref="A1:O63"/>
  <sheetViews>
    <sheetView workbookViewId="0">
      <selection activeCell="B6" sqref="B6"/>
    </sheetView>
  </sheetViews>
  <sheetFormatPr defaultRowHeight="15" x14ac:dyDescent="0.25"/>
  <cols>
    <col min="1" max="1" width="45.42578125" bestFit="1" customWidth="1"/>
    <col min="2" max="2" width="25.5703125" bestFit="1" customWidth="1"/>
    <col min="3" max="3" width="14.28515625" bestFit="1" customWidth="1"/>
    <col min="4" max="15" width="12.5703125" bestFit="1" customWidth="1"/>
  </cols>
  <sheetData>
    <row r="1" spans="1:15" x14ac:dyDescent="0.25">
      <c r="A1" t="s">
        <v>0</v>
      </c>
    </row>
    <row r="3" spans="1:15" x14ac:dyDescent="0.25">
      <c r="A3" s="33" t="s">
        <v>14</v>
      </c>
      <c r="B3" s="2"/>
      <c r="C3" s="2"/>
    </row>
    <row r="4" spans="1:15" ht="12.75" customHeight="1" x14ac:dyDescent="0.25">
      <c r="A4" s="2" t="s">
        <v>15</v>
      </c>
      <c r="B4" s="2"/>
      <c r="C4" s="2"/>
    </row>
    <row r="5" spans="1:15" x14ac:dyDescent="0.25">
      <c r="A5" s="2" t="s">
        <v>16</v>
      </c>
      <c r="B5" s="2"/>
      <c r="C5" s="2"/>
    </row>
    <row r="6" spans="1:15" x14ac:dyDescent="0.25">
      <c r="A6" s="2" t="s">
        <v>239</v>
      </c>
      <c r="B6" s="2"/>
      <c r="C6" s="2"/>
    </row>
    <row r="7" spans="1:15" x14ac:dyDescent="0.25">
      <c r="A7" s="2" t="s">
        <v>17</v>
      </c>
      <c r="B7" s="2"/>
      <c r="C7" s="2"/>
    </row>
    <row r="9" spans="1:15" ht="15.75" thickBot="1" x14ac:dyDescent="0.3"/>
    <row r="10" spans="1:15" x14ac:dyDescent="0.25">
      <c r="A10" s="462" t="s">
        <v>338</v>
      </c>
      <c r="B10" s="463"/>
      <c r="C10" s="463"/>
      <c r="D10" s="463"/>
      <c r="E10" s="463"/>
      <c r="F10" s="463"/>
      <c r="G10" s="463"/>
      <c r="H10" s="463"/>
      <c r="I10" s="463"/>
      <c r="J10" s="463"/>
      <c r="K10" s="463"/>
      <c r="L10" s="463"/>
      <c r="M10" s="463"/>
      <c r="N10" s="463"/>
      <c r="O10" s="464"/>
    </row>
    <row r="11" spans="1:15" x14ac:dyDescent="0.25">
      <c r="A11" s="20" t="s">
        <v>252</v>
      </c>
      <c r="B11" s="36" t="s">
        <v>253</v>
      </c>
      <c r="C11" s="36" t="s">
        <v>254</v>
      </c>
      <c r="D11" s="36" t="s">
        <v>317</v>
      </c>
      <c r="E11" s="36" t="s">
        <v>318</v>
      </c>
      <c r="F11" s="36" t="s">
        <v>319</v>
      </c>
      <c r="G11" s="36" t="s">
        <v>320</v>
      </c>
      <c r="H11" s="36" t="s">
        <v>321</v>
      </c>
      <c r="I11" s="36" t="s">
        <v>322</v>
      </c>
      <c r="J11" s="36" t="s">
        <v>323</v>
      </c>
      <c r="K11" s="36" t="s">
        <v>324</v>
      </c>
      <c r="L11" s="36" t="s">
        <v>325</v>
      </c>
      <c r="M11" s="36" t="s">
        <v>326</v>
      </c>
      <c r="N11" s="36" t="s">
        <v>327</v>
      </c>
      <c r="O11" s="53" t="s">
        <v>328</v>
      </c>
    </row>
    <row r="12" spans="1:15" x14ac:dyDescent="0.25">
      <c r="A12" s="20" t="s">
        <v>255</v>
      </c>
      <c r="B12" s="21"/>
      <c r="C12" s="21"/>
      <c r="D12" s="21"/>
      <c r="E12" s="21"/>
      <c r="F12" s="21"/>
      <c r="G12" s="21"/>
      <c r="H12" s="21"/>
      <c r="I12" s="21"/>
      <c r="J12" s="21"/>
      <c r="K12" s="21"/>
      <c r="L12" s="21"/>
      <c r="M12" s="21"/>
      <c r="N12" s="21"/>
      <c r="O12" s="22"/>
    </row>
    <row r="13" spans="1:15" x14ac:dyDescent="0.25">
      <c r="A13" s="24" t="s">
        <v>329</v>
      </c>
      <c r="B13" s="21" t="s">
        <v>256</v>
      </c>
      <c r="C13" s="67">
        <v>794353.17240000004</v>
      </c>
      <c r="D13" s="67">
        <v>66196.097699999984</v>
      </c>
      <c r="E13" s="67">
        <v>66196.097699999984</v>
      </c>
      <c r="F13" s="67">
        <v>66196.097699999984</v>
      </c>
      <c r="G13" s="67">
        <v>66196.097699999984</v>
      </c>
      <c r="H13" s="67">
        <v>66196.097699999984</v>
      </c>
      <c r="I13" s="67">
        <v>66196.097699999984</v>
      </c>
      <c r="J13" s="67">
        <v>66196.097699999984</v>
      </c>
      <c r="K13" s="67">
        <v>66196.097699999984</v>
      </c>
      <c r="L13" s="67">
        <v>66196.097699999984</v>
      </c>
      <c r="M13" s="67">
        <v>66196.097699999984</v>
      </c>
      <c r="N13" s="67">
        <v>66196.097699999984</v>
      </c>
      <c r="O13" s="68">
        <v>66196.097699999984</v>
      </c>
    </row>
    <row r="14" spans="1:15" x14ac:dyDescent="0.25">
      <c r="A14" s="24" t="s">
        <v>330</v>
      </c>
      <c r="B14" s="21" t="s">
        <v>257</v>
      </c>
      <c r="C14" s="67">
        <v>106369.69000000002</v>
      </c>
      <c r="D14" s="67">
        <v>6114.1408333333329</v>
      </c>
      <c r="E14" s="67">
        <v>14364.140833333333</v>
      </c>
      <c r="F14" s="67">
        <v>6114.1408333333329</v>
      </c>
      <c r="G14" s="67">
        <v>6114.1408333333329</v>
      </c>
      <c r="H14" s="67">
        <v>14364.140833333333</v>
      </c>
      <c r="I14" s="67">
        <v>6114.1408333333329</v>
      </c>
      <c r="J14" s="67">
        <v>14364.140833333333</v>
      </c>
      <c r="K14" s="67">
        <v>6114.1408333333329</v>
      </c>
      <c r="L14" s="67">
        <v>14364.140833333333</v>
      </c>
      <c r="M14" s="67">
        <v>6114.1408333333329</v>
      </c>
      <c r="N14" s="67">
        <v>6114.1408333333329</v>
      </c>
      <c r="O14" s="68">
        <v>6114.1408333333329</v>
      </c>
    </row>
    <row r="15" spans="1:15" x14ac:dyDescent="0.25">
      <c r="A15" s="24" t="s">
        <v>331</v>
      </c>
      <c r="B15" s="21" t="s">
        <v>258</v>
      </c>
      <c r="C15" s="67">
        <v>0</v>
      </c>
      <c r="D15" s="67">
        <v>0</v>
      </c>
      <c r="E15" s="67">
        <v>0</v>
      </c>
      <c r="F15" s="67">
        <v>0</v>
      </c>
      <c r="G15" s="67">
        <v>0</v>
      </c>
      <c r="H15" s="67">
        <v>0</v>
      </c>
      <c r="I15" s="67">
        <v>0</v>
      </c>
      <c r="J15" s="67">
        <v>0</v>
      </c>
      <c r="K15" s="67">
        <v>0</v>
      </c>
      <c r="L15" s="67">
        <v>0</v>
      </c>
      <c r="M15" s="67">
        <v>0</v>
      </c>
      <c r="N15" s="67">
        <v>0</v>
      </c>
      <c r="O15" s="68">
        <v>0</v>
      </c>
    </row>
    <row r="16" spans="1:15" x14ac:dyDescent="0.25">
      <c r="A16" s="24" t="s">
        <v>332</v>
      </c>
      <c r="B16" s="21" t="s">
        <v>259</v>
      </c>
      <c r="C16" s="67">
        <v>199.99999999999997</v>
      </c>
      <c r="D16" s="67">
        <v>16.666666666666668</v>
      </c>
      <c r="E16" s="67">
        <v>16.666666666666668</v>
      </c>
      <c r="F16" s="67">
        <v>16.666666666666668</v>
      </c>
      <c r="G16" s="67">
        <v>16.666666666666668</v>
      </c>
      <c r="H16" s="67">
        <v>16.666666666666668</v>
      </c>
      <c r="I16" s="67">
        <v>16.666666666666668</v>
      </c>
      <c r="J16" s="67">
        <v>16.666666666666668</v>
      </c>
      <c r="K16" s="67">
        <v>16.666666666666668</v>
      </c>
      <c r="L16" s="67">
        <v>16.666666666666668</v>
      </c>
      <c r="M16" s="67">
        <v>16.666666666666668</v>
      </c>
      <c r="N16" s="67">
        <v>16.666666666666668</v>
      </c>
      <c r="O16" s="68">
        <v>16.666666666666668</v>
      </c>
    </row>
    <row r="17" spans="1:15" x14ac:dyDescent="0.25">
      <c r="A17" s="24" t="s">
        <v>333</v>
      </c>
      <c r="B17" s="21" t="s">
        <v>260</v>
      </c>
      <c r="C17" s="67">
        <v>97771.1106</v>
      </c>
      <c r="D17" s="67">
        <v>8147.5925499999994</v>
      </c>
      <c r="E17" s="67">
        <v>8147.5925499999994</v>
      </c>
      <c r="F17" s="67">
        <v>8147.5925499999994</v>
      </c>
      <c r="G17" s="67">
        <v>8147.5925499999994</v>
      </c>
      <c r="H17" s="67">
        <v>8147.5925499999994</v>
      </c>
      <c r="I17" s="67">
        <v>8147.5925499999994</v>
      </c>
      <c r="J17" s="67">
        <v>8147.5925499999994</v>
      </c>
      <c r="K17" s="67">
        <v>8147.5925499999994</v>
      </c>
      <c r="L17" s="67">
        <v>8147.5925499999994</v>
      </c>
      <c r="M17" s="67">
        <v>8147.5925499999994</v>
      </c>
      <c r="N17" s="67">
        <v>8147.5925499999994</v>
      </c>
      <c r="O17" s="68">
        <v>8147.5925499999994</v>
      </c>
    </row>
    <row r="18" spans="1:15" x14ac:dyDescent="0.25">
      <c r="A18" s="24" t="s">
        <v>334</v>
      </c>
      <c r="B18" s="21" t="s">
        <v>261</v>
      </c>
      <c r="C18" s="67">
        <v>1668836.8815999997</v>
      </c>
      <c r="D18" s="67">
        <v>139069.74013333334</v>
      </c>
      <c r="E18" s="67">
        <v>139069.74013333334</v>
      </c>
      <c r="F18" s="67">
        <v>139069.74013333334</v>
      </c>
      <c r="G18" s="67">
        <v>139069.74013333334</v>
      </c>
      <c r="H18" s="67">
        <v>139069.74013333334</v>
      </c>
      <c r="I18" s="67">
        <v>139069.74013333334</v>
      </c>
      <c r="J18" s="67">
        <v>139069.74013333334</v>
      </c>
      <c r="K18" s="67">
        <v>139069.74013333334</v>
      </c>
      <c r="L18" s="67">
        <v>139069.74013333334</v>
      </c>
      <c r="M18" s="67">
        <v>139069.74013333334</v>
      </c>
      <c r="N18" s="67">
        <v>139069.74013333334</v>
      </c>
      <c r="O18" s="68">
        <v>139069.74013333334</v>
      </c>
    </row>
    <row r="19" spans="1:15" x14ac:dyDescent="0.25">
      <c r="A19" s="24" t="s">
        <v>335</v>
      </c>
      <c r="B19" s="21" t="s">
        <v>262</v>
      </c>
      <c r="C19" s="67">
        <v>5349276.772859999</v>
      </c>
      <c r="D19" s="67">
        <v>445773.06440500001</v>
      </c>
      <c r="E19" s="67">
        <v>445773.06440500001</v>
      </c>
      <c r="F19" s="67">
        <v>445773.06440500001</v>
      </c>
      <c r="G19" s="67">
        <v>445773.06440500001</v>
      </c>
      <c r="H19" s="67">
        <v>445773.06440500001</v>
      </c>
      <c r="I19" s="67">
        <v>445773.06440500001</v>
      </c>
      <c r="J19" s="67">
        <v>445773.06440500001</v>
      </c>
      <c r="K19" s="67">
        <v>445773.06440500001</v>
      </c>
      <c r="L19" s="67">
        <v>445773.06440500001</v>
      </c>
      <c r="M19" s="67">
        <v>445773.06440500001</v>
      </c>
      <c r="N19" s="67">
        <v>445773.06440500001</v>
      </c>
      <c r="O19" s="68">
        <v>445773.06440500001</v>
      </c>
    </row>
    <row r="20" spans="1:15" x14ac:dyDescent="0.25">
      <c r="A20" s="24" t="s">
        <v>336</v>
      </c>
      <c r="B20" s="21" t="s">
        <v>263</v>
      </c>
      <c r="C20" s="67">
        <v>0</v>
      </c>
      <c r="D20" s="67">
        <v>0</v>
      </c>
      <c r="E20" s="67">
        <v>0</v>
      </c>
      <c r="F20" s="67">
        <v>0</v>
      </c>
      <c r="G20" s="67">
        <v>0</v>
      </c>
      <c r="H20" s="67">
        <v>0</v>
      </c>
      <c r="I20" s="67">
        <v>0</v>
      </c>
      <c r="J20" s="67">
        <v>0</v>
      </c>
      <c r="K20" s="67">
        <v>0</v>
      </c>
      <c r="L20" s="67">
        <v>0</v>
      </c>
      <c r="M20" s="67">
        <v>0</v>
      </c>
      <c r="N20" s="67">
        <v>0</v>
      </c>
      <c r="O20" s="68">
        <v>0</v>
      </c>
    </row>
    <row r="21" spans="1:15" x14ac:dyDescent="0.25">
      <c r="A21" s="24" t="s">
        <v>337</v>
      </c>
      <c r="B21" s="21" t="s">
        <v>264</v>
      </c>
      <c r="C21" s="67">
        <v>0</v>
      </c>
      <c r="D21" s="67">
        <v>0</v>
      </c>
      <c r="E21" s="67">
        <v>0</v>
      </c>
      <c r="F21" s="67">
        <v>0</v>
      </c>
      <c r="G21" s="67">
        <v>0</v>
      </c>
      <c r="H21" s="67">
        <v>0</v>
      </c>
      <c r="I21" s="67">
        <v>0</v>
      </c>
      <c r="J21" s="67">
        <v>0</v>
      </c>
      <c r="K21" s="67">
        <v>0</v>
      </c>
      <c r="L21" s="67">
        <v>0</v>
      </c>
      <c r="M21" s="67">
        <v>0</v>
      </c>
      <c r="N21" s="67">
        <v>0</v>
      </c>
      <c r="O21" s="68">
        <v>0</v>
      </c>
    </row>
    <row r="22" spans="1:15" ht="15.75" thickBot="1" x14ac:dyDescent="0.3">
      <c r="A22" s="73" t="s">
        <v>234</v>
      </c>
      <c r="B22" s="74" t="s">
        <v>265</v>
      </c>
      <c r="C22" s="75">
        <v>8016807.6274599992</v>
      </c>
      <c r="D22" s="75">
        <v>665317.30228833342</v>
      </c>
      <c r="E22" s="75">
        <v>673567.30228833342</v>
      </c>
      <c r="F22" s="75">
        <v>665317.30228833342</v>
      </c>
      <c r="G22" s="75">
        <v>665317.30228833342</v>
      </c>
      <c r="H22" s="75">
        <v>673567.30228833342</v>
      </c>
      <c r="I22" s="75">
        <v>665317.30228833342</v>
      </c>
      <c r="J22" s="75">
        <v>673567.30228833342</v>
      </c>
      <c r="K22" s="75">
        <v>665317.30228833342</v>
      </c>
      <c r="L22" s="75">
        <v>673567.30228833342</v>
      </c>
      <c r="M22" s="75">
        <v>665317.30228833342</v>
      </c>
      <c r="N22" s="75">
        <v>665317.30228833342</v>
      </c>
      <c r="O22" s="76">
        <v>665317.30228833342</v>
      </c>
    </row>
    <row r="23" spans="1:15" ht="15.75" thickTop="1" x14ac:dyDescent="0.25">
      <c r="A23" s="24"/>
      <c r="B23" s="21"/>
      <c r="C23" s="67"/>
      <c r="D23" s="67"/>
      <c r="E23" s="67"/>
      <c r="F23" s="67"/>
      <c r="G23" s="67"/>
      <c r="H23" s="67"/>
      <c r="I23" s="67"/>
      <c r="J23" s="67"/>
      <c r="K23" s="67"/>
      <c r="L23" s="67"/>
      <c r="M23" s="67"/>
      <c r="N23" s="67"/>
      <c r="O23" s="68"/>
    </row>
    <row r="24" spans="1:15" x14ac:dyDescent="0.25">
      <c r="A24" s="20" t="s">
        <v>266</v>
      </c>
      <c r="B24" s="21"/>
      <c r="C24" s="67"/>
      <c r="D24" s="67"/>
      <c r="E24" s="67"/>
      <c r="F24" s="67"/>
      <c r="G24" s="67"/>
      <c r="H24" s="67"/>
      <c r="I24" s="67"/>
      <c r="J24" s="67"/>
      <c r="K24" s="67"/>
      <c r="L24" s="67"/>
      <c r="M24" s="67"/>
      <c r="N24" s="67"/>
      <c r="O24" s="68"/>
    </row>
    <row r="25" spans="1:15" x14ac:dyDescent="0.25">
      <c r="A25" s="20" t="s">
        <v>267</v>
      </c>
      <c r="B25" s="21"/>
      <c r="C25" s="67"/>
      <c r="D25" s="67"/>
      <c r="E25" s="67"/>
      <c r="F25" s="67"/>
      <c r="G25" s="67"/>
      <c r="H25" s="67"/>
      <c r="I25" s="67"/>
      <c r="J25" s="67"/>
      <c r="K25" s="67"/>
      <c r="L25" s="67"/>
      <c r="M25" s="67"/>
      <c r="N25" s="67"/>
      <c r="O25" s="68"/>
    </row>
    <row r="26" spans="1:15" x14ac:dyDescent="0.25">
      <c r="A26" s="24" t="s">
        <v>268</v>
      </c>
      <c r="B26" s="21" t="s">
        <v>269</v>
      </c>
      <c r="C26" s="67">
        <v>3238373.0695000007</v>
      </c>
      <c r="D26" s="67">
        <v>249105.62073076924</v>
      </c>
      <c r="E26" s="67">
        <v>249105.62073076924</v>
      </c>
      <c r="F26" s="67">
        <v>373658.43109615392</v>
      </c>
      <c r="G26" s="67">
        <v>249105.62073076924</v>
      </c>
      <c r="H26" s="67">
        <v>249105.62073076924</v>
      </c>
      <c r="I26" s="67">
        <v>249105.62073076924</v>
      </c>
      <c r="J26" s="67">
        <v>249105.62073076924</v>
      </c>
      <c r="K26" s="67">
        <v>249105.62073076924</v>
      </c>
      <c r="L26" s="67">
        <v>373658.43109615392</v>
      </c>
      <c r="M26" s="67">
        <v>249105.62073076924</v>
      </c>
      <c r="N26" s="67">
        <v>249105.62073076924</v>
      </c>
      <c r="O26" s="68">
        <v>249105.62073076924</v>
      </c>
    </row>
    <row r="27" spans="1:15" x14ac:dyDescent="0.25">
      <c r="A27" s="24" t="s">
        <v>270</v>
      </c>
      <c r="B27" s="21" t="s">
        <v>271</v>
      </c>
      <c r="C27" s="67">
        <v>403107.33640811907</v>
      </c>
      <c r="D27" s="67">
        <v>30498.807162393161</v>
      </c>
      <c r="E27" s="67">
        <v>30498.807162393161</v>
      </c>
      <c r="F27" s="67">
        <v>45748.210743589741</v>
      </c>
      <c r="G27" s="67">
        <v>30498.807162393161</v>
      </c>
      <c r="H27" s="67">
        <v>32336.998051282051</v>
      </c>
      <c r="I27" s="67">
        <v>30498.807162393161</v>
      </c>
      <c r="J27" s="67">
        <v>30609.098615726496</v>
      </c>
      <c r="K27" s="67">
        <v>30609.098615726496</v>
      </c>
      <c r="L27" s="67">
        <v>44020.311308034186</v>
      </c>
      <c r="M27" s="67">
        <v>32502.435231282048</v>
      </c>
      <c r="N27" s="67">
        <v>30609.098615726496</v>
      </c>
      <c r="O27" s="68">
        <v>34676.856577178958</v>
      </c>
    </row>
    <row r="28" spans="1:15" x14ac:dyDescent="0.25">
      <c r="A28" s="24" t="s">
        <v>272</v>
      </c>
      <c r="B28" s="21" t="s">
        <v>273</v>
      </c>
      <c r="C28" s="67">
        <v>79748.420889387809</v>
      </c>
      <c r="D28" s="67">
        <v>6123.3369708602568</v>
      </c>
      <c r="E28" s="67">
        <v>6123.3369708602568</v>
      </c>
      <c r="F28" s="67">
        <v>9185.0054562903861</v>
      </c>
      <c r="G28" s="67">
        <v>6123.3369708602568</v>
      </c>
      <c r="H28" s="67">
        <v>6163.5933513269238</v>
      </c>
      <c r="I28" s="67">
        <v>6123.3369708602568</v>
      </c>
      <c r="J28" s="67">
        <v>6125.7523536882572</v>
      </c>
      <c r="K28" s="67">
        <v>6125.7523536882572</v>
      </c>
      <c r="L28" s="67">
        <v>9147.1644586517195</v>
      </c>
      <c r="M28" s="67">
        <v>6167.216425568924</v>
      </c>
      <c r="N28" s="67">
        <v>6125.7523536882572</v>
      </c>
      <c r="O28" s="68">
        <v>6214.8362530440654</v>
      </c>
    </row>
    <row r="29" spans="1:15" x14ac:dyDescent="0.25">
      <c r="A29" s="24" t="s">
        <v>274</v>
      </c>
      <c r="B29" s="21" t="s">
        <v>275</v>
      </c>
      <c r="C29" s="67">
        <v>345940.63856127131</v>
      </c>
      <c r="D29" s="67">
        <v>26562.420649850428</v>
      </c>
      <c r="E29" s="67">
        <v>26562.420649850428</v>
      </c>
      <c r="F29" s="67">
        <v>39843.630974775646</v>
      </c>
      <c r="G29" s="67">
        <v>26562.420649850428</v>
      </c>
      <c r="H29" s="67">
        <v>26737.048784294871</v>
      </c>
      <c r="I29" s="67">
        <v>26562.420649850428</v>
      </c>
      <c r="J29" s="67">
        <v>26572.898337917093</v>
      </c>
      <c r="K29" s="67">
        <v>26572.898337917093</v>
      </c>
      <c r="L29" s="67">
        <v>39679.480528397871</v>
      </c>
      <c r="M29" s="67">
        <v>26752.765316394871</v>
      </c>
      <c r="N29" s="67">
        <v>26572.898337917093</v>
      </c>
      <c r="O29" s="68">
        <v>26959.335344255076</v>
      </c>
    </row>
    <row r="30" spans="1:15" x14ac:dyDescent="0.25">
      <c r="A30" s="24" t="s">
        <v>276</v>
      </c>
      <c r="B30" s="21" t="s">
        <v>277</v>
      </c>
      <c r="C30" s="67">
        <v>101847.55414250668</v>
      </c>
      <c r="D30" s="67">
        <v>7828.9239810085473</v>
      </c>
      <c r="E30" s="67">
        <v>7828.9239810085473</v>
      </c>
      <c r="F30" s="67">
        <v>11743.385971512824</v>
      </c>
      <c r="G30" s="67">
        <v>7828.9239810085473</v>
      </c>
      <c r="H30" s="67">
        <v>7880.3933258974366</v>
      </c>
      <c r="I30" s="67">
        <v>7828.9239810085473</v>
      </c>
      <c r="J30" s="67">
        <v>7832.0121417018809</v>
      </c>
      <c r="K30" s="67">
        <v>7832.0121417018809</v>
      </c>
      <c r="L30" s="67">
        <v>11695.004787317268</v>
      </c>
      <c r="M30" s="67">
        <v>7885.0255669374365</v>
      </c>
      <c r="N30" s="67">
        <v>7832.0121417018809</v>
      </c>
      <c r="O30" s="68">
        <v>7832.0121417018809</v>
      </c>
    </row>
    <row r="31" spans="1:15" ht="15.75" thickBot="1" x14ac:dyDescent="0.3">
      <c r="A31" s="73" t="s">
        <v>278</v>
      </c>
      <c r="B31" s="74" t="s">
        <v>254</v>
      </c>
      <c r="C31" s="75">
        <v>4169017.0195012856</v>
      </c>
      <c r="D31" s="75">
        <v>320119.10949488165</v>
      </c>
      <c r="E31" s="75">
        <v>320119.10949488165</v>
      </c>
      <c r="F31" s="75">
        <v>480178.6642423225</v>
      </c>
      <c r="G31" s="75">
        <v>320119.10949488165</v>
      </c>
      <c r="H31" s="75">
        <v>322223.65424357058</v>
      </c>
      <c r="I31" s="75">
        <v>320119.10949488165</v>
      </c>
      <c r="J31" s="75">
        <v>320245.38217980298</v>
      </c>
      <c r="K31" s="75">
        <v>320245.38217980298</v>
      </c>
      <c r="L31" s="75">
        <v>478200.39217855496</v>
      </c>
      <c r="M31" s="75">
        <v>322413.06327095249</v>
      </c>
      <c r="N31" s="75">
        <v>320245.38217980298</v>
      </c>
      <c r="O31" s="76">
        <v>324788.66104694922</v>
      </c>
    </row>
    <row r="32" spans="1:15" ht="15.75" thickTop="1" x14ac:dyDescent="0.25">
      <c r="A32" s="24"/>
      <c r="B32" s="21"/>
      <c r="C32" s="67"/>
      <c r="D32" s="67"/>
      <c r="E32" s="67"/>
      <c r="F32" s="67"/>
      <c r="G32" s="67"/>
      <c r="H32" s="67"/>
      <c r="I32" s="67"/>
      <c r="J32" s="67"/>
      <c r="K32" s="67"/>
      <c r="L32" s="67"/>
      <c r="M32" s="67"/>
      <c r="N32" s="67"/>
      <c r="O32" s="68"/>
    </row>
    <row r="33" spans="1:15" x14ac:dyDescent="0.25">
      <c r="A33" s="24" t="s">
        <v>279</v>
      </c>
      <c r="B33" s="21" t="s">
        <v>280</v>
      </c>
      <c r="C33" s="67">
        <v>609902.0061</v>
      </c>
      <c r="D33" s="67">
        <v>50825.167175000002</v>
      </c>
      <c r="E33" s="67">
        <v>50825.167175000002</v>
      </c>
      <c r="F33" s="67">
        <v>50825.167175000002</v>
      </c>
      <c r="G33" s="67">
        <v>50825.167175000002</v>
      </c>
      <c r="H33" s="67">
        <v>50825.167175000002</v>
      </c>
      <c r="I33" s="67">
        <v>50825.167175000002</v>
      </c>
      <c r="J33" s="67">
        <v>50825.167175000002</v>
      </c>
      <c r="K33" s="67">
        <v>50825.167175000002</v>
      </c>
      <c r="L33" s="67">
        <v>50825.167175000002</v>
      </c>
      <c r="M33" s="67">
        <v>50825.167175000002</v>
      </c>
      <c r="N33" s="67">
        <v>50825.167175000002</v>
      </c>
      <c r="O33" s="68">
        <v>50825.167175000002</v>
      </c>
    </row>
    <row r="34" spans="1:15" x14ac:dyDescent="0.25">
      <c r="A34" s="24" t="s">
        <v>281</v>
      </c>
      <c r="B34" s="21" t="s">
        <v>282</v>
      </c>
      <c r="C34" s="67">
        <v>409336.32729999983</v>
      </c>
      <c r="D34" s="67">
        <v>34111.360608333329</v>
      </c>
      <c r="E34" s="67">
        <v>34111.360608333329</v>
      </c>
      <c r="F34" s="67">
        <v>34111.360608333329</v>
      </c>
      <c r="G34" s="67">
        <v>34111.360608333329</v>
      </c>
      <c r="H34" s="67">
        <v>34111.360608333329</v>
      </c>
      <c r="I34" s="67">
        <v>34111.360608333329</v>
      </c>
      <c r="J34" s="67">
        <v>34111.360608333329</v>
      </c>
      <c r="K34" s="67">
        <v>34111.360608333329</v>
      </c>
      <c r="L34" s="67">
        <v>34111.360608333329</v>
      </c>
      <c r="M34" s="67">
        <v>34111.360608333329</v>
      </c>
      <c r="N34" s="67">
        <v>34111.360608333329</v>
      </c>
      <c r="O34" s="68">
        <v>34111.360608333329</v>
      </c>
    </row>
    <row r="35" spans="1:15" x14ac:dyDescent="0.25">
      <c r="A35" s="24" t="s">
        <v>283</v>
      </c>
      <c r="B35" s="21" t="s">
        <v>284</v>
      </c>
      <c r="C35" s="67">
        <v>721063.3456</v>
      </c>
      <c r="D35" s="67">
        <v>60088.612133333336</v>
      </c>
      <c r="E35" s="67">
        <v>60088.612133333336</v>
      </c>
      <c r="F35" s="67">
        <v>60088.612133333336</v>
      </c>
      <c r="G35" s="67">
        <v>60088.612133333336</v>
      </c>
      <c r="H35" s="67">
        <v>60088.612133333336</v>
      </c>
      <c r="I35" s="67">
        <v>60088.612133333336</v>
      </c>
      <c r="J35" s="67">
        <v>60088.612133333336</v>
      </c>
      <c r="K35" s="67">
        <v>60088.612133333336</v>
      </c>
      <c r="L35" s="67">
        <v>60088.612133333336</v>
      </c>
      <c r="M35" s="67">
        <v>60088.612133333336</v>
      </c>
      <c r="N35" s="67">
        <v>60088.612133333336</v>
      </c>
      <c r="O35" s="68">
        <v>60088.612133333336</v>
      </c>
    </row>
    <row r="36" spans="1:15" x14ac:dyDescent="0.25">
      <c r="A36" s="24" t="s">
        <v>285</v>
      </c>
      <c r="B36" s="21" t="s">
        <v>286</v>
      </c>
      <c r="C36" s="67">
        <v>0</v>
      </c>
      <c r="D36" s="67">
        <v>0</v>
      </c>
      <c r="E36" s="67">
        <v>0</v>
      </c>
      <c r="F36" s="67">
        <v>0</v>
      </c>
      <c r="G36" s="67">
        <v>0</v>
      </c>
      <c r="H36" s="67">
        <v>0</v>
      </c>
      <c r="I36" s="67">
        <v>0</v>
      </c>
      <c r="J36" s="67">
        <v>0</v>
      </c>
      <c r="K36" s="67">
        <v>0</v>
      </c>
      <c r="L36" s="67">
        <v>0</v>
      </c>
      <c r="M36" s="67">
        <v>0</v>
      </c>
      <c r="N36" s="67">
        <v>0</v>
      </c>
      <c r="O36" s="68">
        <v>0</v>
      </c>
    </row>
    <row r="37" spans="1:15" x14ac:dyDescent="0.25">
      <c r="A37" s="24" t="s">
        <v>287</v>
      </c>
      <c r="B37" s="21" t="s">
        <v>288</v>
      </c>
      <c r="C37" s="67">
        <v>40200.910000000003</v>
      </c>
      <c r="D37" s="67">
        <v>3350.0758333333329</v>
      </c>
      <c r="E37" s="67">
        <v>3350.0758333333329</v>
      </c>
      <c r="F37" s="67">
        <v>3350.0758333333329</v>
      </c>
      <c r="G37" s="67">
        <v>3350.0758333333329</v>
      </c>
      <c r="H37" s="67">
        <v>3350.0758333333329</v>
      </c>
      <c r="I37" s="67">
        <v>3350.0758333333329</v>
      </c>
      <c r="J37" s="67">
        <v>3350.0758333333329</v>
      </c>
      <c r="K37" s="67">
        <v>3350.0758333333329</v>
      </c>
      <c r="L37" s="67">
        <v>3350.0758333333329</v>
      </c>
      <c r="M37" s="67">
        <v>3350.0758333333329</v>
      </c>
      <c r="N37" s="67">
        <v>3350.0758333333329</v>
      </c>
      <c r="O37" s="68">
        <v>3350.0758333333329</v>
      </c>
    </row>
    <row r="38" spans="1:15" x14ac:dyDescent="0.25">
      <c r="A38" s="24" t="s">
        <v>289</v>
      </c>
      <c r="B38" s="21" t="s">
        <v>290</v>
      </c>
      <c r="C38" s="67">
        <v>0</v>
      </c>
      <c r="D38" s="67">
        <v>0</v>
      </c>
      <c r="E38" s="67">
        <v>0</v>
      </c>
      <c r="F38" s="67">
        <v>0</v>
      </c>
      <c r="G38" s="67">
        <v>0</v>
      </c>
      <c r="H38" s="67">
        <v>0</v>
      </c>
      <c r="I38" s="67">
        <v>0</v>
      </c>
      <c r="J38" s="67">
        <v>0</v>
      </c>
      <c r="K38" s="67">
        <v>0</v>
      </c>
      <c r="L38" s="67">
        <v>0</v>
      </c>
      <c r="M38" s="67">
        <v>0</v>
      </c>
      <c r="N38" s="67">
        <v>0</v>
      </c>
      <c r="O38" s="68">
        <v>0</v>
      </c>
    </row>
    <row r="39" spans="1:15" x14ac:dyDescent="0.25">
      <c r="A39" s="24" t="s">
        <v>291</v>
      </c>
      <c r="B39" s="21" t="s">
        <v>292</v>
      </c>
      <c r="C39" s="67">
        <v>0</v>
      </c>
      <c r="D39" s="67">
        <v>0</v>
      </c>
      <c r="E39" s="67">
        <v>0</v>
      </c>
      <c r="F39" s="67">
        <v>0</v>
      </c>
      <c r="G39" s="67">
        <v>0</v>
      </c>
      <c r="H39" s="67">
        <v>0</v>
      </c>
      <c r="I39" s="67">
        <v>0</v>
      </c>
      <c r="J39" s="67">
        <v>0</v>
      </c>
      <c r="K39" s="67">
        <v>0</v>
      </c>
      <c r="L39" s="67">
        <v>0</v>
      </c>
      <c r="M39" s="67">
        <v>0</v>
      </c>
      <c r="N39" s="67">
        <v>0</v>
      </c>
      <c r="O39" s="68">
        <v>0</v>
      </c>
    </row>
    <row r="40" spans="1:15" ht="15.75" thickBot="1" x14ac:dyDescent="0.3">
      <c r="A40" s="73" t="s">
        <v>293</v>
      </c>
      <c r="B40" s="74" t="s">
        <v>294</v>
      </c>
      <c r="C40" s="75">
        <v>5949519.6085012835</v>
      </c>
      <c r="D40" s="75">
        <v>468494.32524488162</v>
      </c>
      <c r="E40" s="75">
        <v>468494.32524488162</v>
      </c>
      <c r="F40" s="75">
        <v>628553.87999232253</v>
      </c>
      <c r="G40" s="75">
        <v>468494.32524488162</v>
      </c>
      <c r="H40" s="75">
        <v>470598.86999357055</v>
      </c>
      <c r="I40" s="75">
        <v>468494.32524488162</v>
      </c>
      <c r="J40" s="75">
        <v>468620.59792980296</v>
      </c>
      <c r="K40" s="75">
        <v>468620.59792980296</v>
      </c>
      <c r="L40" s="75">
        <v>626575.60792855499</v>
      </c>
      <c r="M40" s="75">
        <v>470788.27902095247</v>
      </c>
      <c r="N40" s="75">
        <v>468620.59792980296</v>
      </c>
      <c r="O40" s="76">
        <v>473163.87679694919</v>
      </c>
    </row>
    <row r="41" spans="1:15" ht="15.75" thickTop="1" x14ac:dyDescent="0.25">
      <c r="A41" s="24"/>
      <c r="B41" s="21"/>
      <c r="C41" s="67"/>
      <c r="D41" s="67"/>
      <c r="E41" s="67"/>
      <c r="F41" s="67"/>
      <c r="G41" s="67"/>
      <c r="H41" s="67"/>
      <c r="I41" s="67"/>
      <c r="J41" s="67"/>
      <c r="K41" s="67"/>
      <c r="L41" s="67"/>
      <c r="M41" s="67"/>
      <c r="N41" s="67"/>
      <c r="O41" s="68"/>
    </row>
    <row r="42" spans="1:15" x14ac:dyDescent="0.25">
      <c r="A42" s="24" t="s">
        <v>295</v>
      </c>
      <c r="B42" s="21" t="s">
        <v>296</v>
      </c>
      <c r="C42" s="67">
        <v>90623.158500000005</v>
      </c>
      <c r="D42" s="67">
        <v>7551.9298749999998</v>
      </c>
      <c r="E42" s="67">
        <v>7551.9298749999998</v>
      </c>
      <c r="F42" s="67">
        <v>7551.9298749999998</v>
      </c>
      <c r="G42" s="67">
        <v>7551.9298749999998</v>
      </c>
      <c r="H42" s="67">
        <v>7551.9298749999998</v>
      </c>
      <c r="I42" s="67">
        <v>7551.9298749999998</v>
      </c>
      <c r="J42" s="67">
        <v>7551.9298749999998</v>
      </c>
      <c r="K42" s="67">
        <v>7551.9298749999998</v>
      </c>
      <c r="L42" s="67">
        <v>7551.9298749999998</v>
      </c>
      <c r="M42" s="67">
        <v>7551.9298749999998</v>
      </c>
      <c r="N42" s="67">
        <v>7551.9298749999998</v>
      </c>
      <c r="O42" s="68">
        <v>7551.9298749999998</v>
      </c>
    </row>
    <row r="43" spans="1:15" x14ac:dyDescent="0.25">
      <c r="A43" s="24" t="s">
        <v>297</v>
      </c>
      <c r="B43" s="21" t="s">
        <v>298</v>
      </c>
      <c r="C43" s="67">
        <v>20064.864807000005</v>
      </c>
      <c r="D43" s="67">
        <v>1543.4511390000002</v>
      </c>
      <c r="E43" s="67">
        <v>1543.4511390000002</v>
      </c>
      <c r="F43" s="67">
        <v>2315.1767085000006</v>
      </c>
      <c r="G43" s="67">
        <v>1543.4511390000002</v>
      </c>
      <c r="H43" s="67">
        <v>1543.4511390000002</v>
      </c>
      <c r="I43" s="67">
        <v>1543.4511390000002</v>
      </c>
      <c r="J43" s="67">
        <v>1543.4511390000002</v>
      </c>
      <c r="K43" s="67">
        <v>1543.4511390000002</v>
      </c>
      <c r="L43" s="67">
        <v>2315.1767085000006</v>
      </c>
      <c r="M43" s="67">
        <v>1543.4511390000002</v>
      </c>
      <c r="N43" s="67">
        <v>1543.4511390000002</v>
      </c>
      <c r="O43" s="68">
        <v>1543.4511390000002</v>
      </c>
    </row>
    <row r="44" spans="1:15" x14ac:dyDescent="0.25">
      <c r="A44" s="70" t="s">
        <v>299</v>
      </c>
      <c r="B44" s="41"/>
      <c r="C44" s="71">
        <v>70558.293692999985</v>
      </c>
      <c r="D44" s="71">
        <v>6008.4787359999991</v>
      </c>
      <c r="E44" s="71">
        <v>6008.4787359999991</v>
      </c>
      <c r="F44" s="71">
        <v>5236.7531664999988</v>
      </c>
      <c r="G44" s="71">
        <v>6008.4787359999991</v>
      </c>
      <c r="H44" s="71">
        <v>6008.4787359999991</v>
      </c>
      <c r="I44" s="71">
        <v>6008.4787359999991</v>
      </c>
      <c r="J44" s="71">
        <v>6008.4787359999991</v>
      </c>
      <c r="K44" s="71">
        <v>6008.4787359999991</v>
      </c>
      <c r="L44" s="71">
        <v>5236.7531664999988</v>
      </c>
      <c r="M44" s="71">
        <v>6008.4787359999991</v>
      </c>
      <c r="N44" s="71">
        <v>6008.4787359999991</v>
      </c>
      <c r="O44" s="72">
        <v>6008.4787359999991</v>
      </c>
    </row>
    <row r="45" spans="1:15" x14ac:dyDescent="0.25">
      <c r="A45" s="24"/>
      <c r="B45" s="21"/>
      <c r="C45" s="67"/>
      <c r="D45" s="67"/>
      <c r="E45" s="67"/>
      <c r="F45" s="67"/>
      <c r="G45" s="67"/>
      <c r="H45" s="67"/>
      <c r="I45" s="67"/>
      <c r="J45" s="67"/>
      <c r="K45" s="67"/>
      <c r="L45" s="67"/>
      <c r="M45" s="67"/>
      <c r="N45" s="67"/>
      <c r="O45" s="68"/>
    </row>
    <row r="46" spans="1:15" x14ac:dyDescent="0.25">
      <c r="A46" s="24" t="s">
        <v>300</v>
      </c>
      <c r="B46" s="21" t="s">
        <v>301</v>
      </c>
      <c r="C46" s="67">
        <v>0</v>
      </c>
      <c r="D46" s="67">
        <v>0</v>
      </c>
      <c r="E46" s="67">
        <v>0</v>
      </c>
      <c r="F46" s="67">
        <v>0</v>
      </c>
      <c r="G46" s="67">
        <v>0</v>
      </c>
      <c r="H46" s="67">
        <v>0</v>
      </c>
      <c r="I46" s="67">
        <v>0</v>
      </c>
      <c r="J46" s="67">
        <v>0</v>
      </c>
      <c r="K46" s="67">
        <v>0</v>
      </c>
      <c r="L46" s="67">
        <v>0</v>
      </c>
      <c r="M46" s="67">
        <v>0</v>
      </c>
      <c r="N46" s="67">
        <v>0</v>
      </c>
      <c r="O46" s="68">
        <v>0</v>
      </c>
    </row>
    <row r="47" spans="1:15" x14ac:dyDescent="0.25">
      <c r="A47" s="24" t="s">
        <v>302</v>
      </c>
      <c r="B47" s="21" t="s">
        <v>303</v>
      </c>
      <c r="C47" s="67">
        <v>0</v>
      </c>
      <c r="D47" s="67">
        <v>0</v>
      </c>
      <c r="E47" s="67">
        <v>0</v>
      </c>
      <c r="F47" s="67">
        <v>0</v>
      </c>
      <c r="G47" s="67">
        <v>0</v>
      </c>
      <c r="H47" s="67">
        <v>0</v>
      </c>
      <c r="I47" s="67">
        <v>0</v>
      </c>
      <c r="J47" s="67">
        <v>0</v>
      </c>
      <c r="K47" s="67">
        <v>0</v>
      </c>
      <c r="L47" s="67">
        <v>0</v>
      </c>
      <c r="M47" s="67">
        <v>0</v>
      </c>
      <c r="N47" s="67">
        <v>0</v>
      </c>
      <c r="O47" s="68">
        <v>0</v>
      </c>
    </row>
    <row r="48" spans="1:15" x14ac:dyDescent="0.25">
      <c r="A48" s="24" t="s">
        <v>304</v>
      </c>
      <c r="B48" s="21"/>
      <c r="C48" s="67">
        <v>0</v>
      </c>
      <c r="D48" s="67">
        <v>0</v>
      </c>
      <c r="E48" s="67">
        <v>0</v>
      </c>
      <c r="F48" s="67">
        <v>0</v>
      </c>
      <c r="G48" s="67">
        <v>0</v>
      </c>
      <c r="H48" s="67">
        <v>0</v>
      </c>
      <c r="I48" s="67">
        <v>0</v>
      </c>
      <c r="J48" s="67">
        <v>0</v>
      </c>
      <c r="K48" s="67">
        <v>0</v>
      </c>
      <c r="L48" s="67">
        <v>0</v>
      </c>
      <c r="M48" s="67">
        <v>0</v>
      </c>
      <c r="N48" s="67">
        <v>0</v>
      </c>
      <c r="O48" s="68">
        <v>0</v>
      </c>
    </row>
    <row r="49" spans="1:15" x14ac:dyDescent="0.25">
      <c r="A49" s="24"/>
      <c r="B49" s="21"/>
      <c r="C49" s="67"/>
      <c r="D49" s="67"/>
      <c r="E49" s="67"/>
      <c r="F49" s="67"/>
      <c r="G49" s="67"/>
      <c r="H49" s="67"/>
      <c r="I49" s="67"/>
      <c r="J49" s="67"/>
      <c r="K49" s="67"/>
      <c r="L49" s="67"/>
      <c r="M49" s="67"/>
      <c r="N49" s="67"/>
      <c r="O49" s="68"/>
    </row>
    <row r="50" spans="1:15" ht="15.75" thickBot="1" x14ac:dyDescent="0.3">
      <c r="A50" s="73" t="s">
        <v>305</v>
      </c>
      <c r="B50" s="74"/>
      <c r="C50" s="75">
        <v>2137846.3126517157</v>
      </c>
      <c r="D50" s="75">
        <v>202831.45577945179</v>
      </c>
      <c r="E50" s="75">
        <v>211081.45577945179</v>
      </c>
      <c r="F50" s="75">
        <v>42000.175462510888</v>
      </c>
      <c r="G50" s="75">
        <v>202831.45577945179</v>
      </c>
      <c r="H50" s="75">
        <v>208976.91103076286</v>
      </c>
      <c r="I50" s="75">
        <v>202831.45577945179</v>
      </c>
      <c r="J50" s="75">
        <v>210955.18309453045</v>
      </c>
      <c r="K50" s="75">
        <v>202705.18309453045</v>
      </c>
      <c r="L50" s="75">
        <v>52228.447526278425</v>
      </c>
      <c r="M50" s="75">
        <v>200537.50200338094</v>
      </c>
      <c r="N50" s="75">
        <v>202705.18309453045</v>
      </c>
      <c r="O50" s="76">
        <v>198161.90422738422</v>
      </c>
    </row>
    <row r="51" spans="1:15" ht="15.75" thickTop="1" x14ac:dyDescent="0.25">
      <c r="A51" s="24"/>
      <c r="B51" s="21"/>
      <c r="C51" s="67"/>
      <c r="D51" s="67"/>
      <c r="E51" s="67"/>
      <c r="F51" s="67"/>
      <c r="G51" s="67"/>
      <c r="H51" s="67"/>
      <c r="I51" s="67"/>
      <c r="J51" s="67"/>
      <c r="K51" s="67"/>
      <c r="L51" s="67"/>
      <c r="M51" s="67"/>
      <c r="N51" s="67"/>
      <c r="O51" s="68"/>
    </row>
    <row r="52" spans="1:15" x14ac:dyDescent="0.25">
      <c r="A52" s="20" t="s">
        <v>306</v>
      </c>
      <c r="B52" s="21"/>
      <c r="C52" s="67"/>
      <c r="D52" s="67"/>
      <c r="E52" s="67"/>
      <c r="F52" s="67"/>
      <c r="G52" s="67"/>
      <c r="H52" s="67"/>
      <c r="I52" s="67"/>
      <c r="J52" s="67"/>
      <c r="K52" s="67"/>
      <c r="L52" s="67"/>
      <c r="M52" s="67"/>
      <c r="N52" s="67"/>
      <c r="O52" s="68"/>
    </row>
    <row r="53" spans="1:15" x14ac:dyDescent="0.25">
      <c r="A53" s="24" t="s">
        <v>307</v>
      </c>
      <c r="B53" s="21" t="s">
        <v>308</v>
      </c>
      <c r="C53" s="67">
        <v>0</v>
      </c>
      <c r="D53" s="67">
        <v>0</v>
      </c>
      <c r="E53" s="67">
        <v>0</v>
      </c>
      <c r="F53" s="67">
        <v>0</v>
      </c>
      <c r="G53" s="67">
        <v>0</v>
      </c>
      <c r="H53" s="67">
        <v>0</v>
      </c>
      <c r="I53" s="67">
        <v>0</v>
      </c>
      <c r="J53" s="67">
        <v>0</v>
      </c>
      <c r="K53" s="67">
        <v>0</v>
      </c>
      <c r="L53" s="67">
        <v>0</v>
      </c>
      <c r="M53" s="67">
        <v>0</v>
      </c>
      <c r="N53" s="67">
        <v>0</v>
      </c>
      <c r="O53" s="68">
        <v>0</v>
      </c>
    </row>
    <row r="54" spans="1:15" x14ac:dyDescent="0.25">
      <c r="A54" s="24" t="s">
        <v>309</v>
      </c>
      <c r="B54" s="21" t="s">
        <v>310</v>
      </c>
      <c r="C54" s="67">
        <v>0</v>
      </c>
      <c r="D54" s="67">
        <v>0</v>
      </c>
      <c r="E54" s="67">
        <v>0</v>
      </c>
      <c r="F54" s="67">
        <v>0</v>
      </c>
      <c r="G54" s="67">
        <v>0</v>
      </c>
      <c r="H54" s="67">
        <v>0</v>
      </c>
      <c r="I54" s="67">
        <v>0</v>
      </c>
      <c r="J54" s="67">
        <v>0</v>
      </c>
      <c r="K54" s="67">
        <v>0</v>
      </c>
      <c r="L54" s="67">
        <v>0</v>
      </c>
      <c r="M54" s="67">
        <v>0</v>
      </c>
      <c r="N54" s="67">
        <v>0</v>
      </c>
      <c r="O54" s="68">
        <v>0</v>
      </c>
    </row>
    <row r="55" spans="1:15" x14ac:dyDescent="0.25">
      <c r="A55" s="70" t="s">
        <v>311</v>
      </c>
      <c r="B55" s="41"/>
      <c r="C55" s="71">
        <v>0</v>
      </c>
      <c r="D55" s="71">
        <v>0</v>
      </c>
      <c r="E55" s="71">
        <v>0</v>
      </c>
      <c r="F55" s="71">
        <v>0</v>
      </c>
      <c r="G55" s="71">
        <v>0</v>
      </c>
      <c r="H55" s="71">
        <v>0</v>
      </c>
      <c r="I55" s="71">
        <v>0</v>
      </c>
      <c r="J55" s="71">
        <v>0</v>
      </c>
      <c r="K55" s="71">
        <v>0</v>
      </c>
      <c r="L55" s="71">
        <v>0</v>
      </c>
      <c r="M55" s="71">
        <v>0</v>
      </c>
      <c r="N55" s="71">
        <v>0</v>
      </c>
      <c r="O55" s="72">
        <v>0</v>
      </c>
    </row>
    <row r="56" spans="1:15" x14ac:dyDescent="0.25">
      <c r="A56" s="24"/>
      <c r="B56" s="21"/>
      <c r="C56" s="67"/>
      <c r="D56" s="67"/>
      <c r="E56" s="67"/>
      <c r="F56" s="67"/>
      <c r="G56" s="67"/>
      <c r="H56" s="67"/>
      <c r="I56" s="67"/>
      <c r="J56" s="67"/>
      <c r="K56" s="67"/>
      <c r="L56" s="67"/>
      <c r="M56" s="67"/>
      <c r="N56" s="67"/>
      <c r="O56" s="68"/>
    </row>
    <row r="57" spans="1:15" ht="15.75" thickBot="1" x14ac:dyDescent="0.3">
      <c r="A57" s="73" t="s">
        <v>312</v>
      </c>
      <c r="B57" s="74"/>
      <c r="C57" s="75">
        <v>2137846.3126517157</v>
      </c>
      <c r="D57" s="75">
        <v>202831.45577945179</v>
      </c>
      <c r="E57" s="75">
        <v>211081.45577945179</v>
      </c>
      <c r="F57" s="75">
        <v>42000.175462510888</v>
      </c>
      <c r="G57" s="75">
        <v>202831.45577945179</v>
      </c>
      <c r="H57" s="75">
        <v>208976.91103076286</v>
      </c>
      <c r="I57" s="75">
        <v>202831.45577945179</v>
      </c>
      <c r="J57" s="75">
        <v>210955.18309453045</v>
      </c>
      <c r="K57" s="75">
        <v>202705.18309453045</v>
      </c>
      <c r="L57" s="75">
        <v>52228.447526278425</v>
      </c>
      <c r="M57" s="75">
        <v>200537.50200338094</v>
      </c>
      <c r="N57" s="75">
        <v>202705.18309453045</v>
      </c>
      <c r="O57" s="76">
        <v>198161.90422738422</v>
      </c>
    </row>
    <row r="58" spans="1:15" ht="15.75" thickTop="1" x14ac:dyDescent="0.25">
      <c r="A58" s="24"/>
      <c r="B58" s="21"/>
      <c r="C58" s="67"/>
      <c r="D58" s="67"/>
      <c r="E58" s="67"/>
      <c r="F58" s="67"/>
      <c r="G58" s="67"/>
      <c r="H58" s="67"/>
      <c r="I58" s="67"/>
      <c r="J58" s="67"/>
      <c r="K58" s="67"/>
      <c r="L58" s="67"/>
      <c r="M58" s="67"/>
      <c r="N58" s="67"/>
      <c r="O58" s="68"/>
    </row>
    <row r="59" spans="1:15" x14ac:dyDescent="0.25">
      <c r="A59" s="24" t="s">
        <v>313</v>
      </c>
      <c r="B59" s="21"/>
      <c r="C59" s="67">
        <v>2178047.2226517159</v>
      </c>
      <c r="D59" s="67">
        <v>206181.53161278513</v>
      </c>
      <c r="E59" s="67">
        <v>214431.53161278513</v>
      </c>
      <c r="F59" s="67">
        <v>45350.251295844224</v>
      </c>
      <c r="G59" s="67">
        <v>206181.53161278513</v>
      </c>
      <c r="H59" s="67">
        <v>212326.98686409619</v>
      </c>
      <c r="I59" s="67">
        <v>206181.53161278513</v>
      </c>
      <c r="J59" s="67">
        <v>214305.25892786379</v>
      </c>
      <c r="K59" s="67">
        <v>206055.25892786379</v>
      </c>
      <c r="L59" s="67">
        <v>55578.523359611761</v>
      </c>
      <c r="M59" s="67">
        <v>203887.57783671428</v>
      </c>
      <c r="N59" s="67">
        <v>206055.25892786379</v>
      </c>
      <c r="O59" s="68">
        <v>201511.98006071756</v>
      </c>
    </row>
    <row r="60" spans="1:15" x14ac:dyDescent="0.25">
      <c r="A60" s="24" t="s">
        <v>314</v>
      </c>
      <c r="B60" s="21"/>
      <c r="C60" s="67">
        <v>0.26931478603619263</v>
      </c>
      <c r="D60" s="67">
        <v>0.30712589541576341</v>
      </c>
      <c r="E60" s="67">
        <v>0.31553733608571172</v>
      </c>
      <c r="F60" s="67">
        <v>6.7631014870357289E-2</v>
      </c>
      <c r="G60" s="67">
        <v>0.30712589541576341</v>
      </c>
      <c r="H60" s="67">
        <v>0.31244048536287294</v>
      </c>
      <c r="I60" s="67">
        <v>0.30712589541576341</v>
      </c>
      <c r="J60" s="67">
        <v>0.31535152504234137</v>
      </c>
      <c r="K60" s="67">
        <v>0.30693780091903689</v>
      </c>
      <c r="L60" s="67">
        <v>8.1877123321503001E-2</v>
      </c>
      <c r="M60" s="67">
        <v>0.30370884539189774</v>
      </c>
      <c r="N60" s="67">
        <v>0.30693780091903689</v>
      </c>
      <c r="O60" s="68">
        <v>0.30017017930287615</v>
      </c>
    </row>
    <row r="61" spans="1:15" x14ac:dyDescent="0.25">
      <c r="A61" s="24"/>
      <c r="B61" s="21"/>
      <c r="C61" s="67"/>
      <c r="D61" s="67"/>
      <c r="E61" s="67"/>
      <c r="F61" s="67"/>
      <c r="G61" s="67"/>
      <c r="H61" s="67"/>
      <c r="I61" s="67"/>
      <c r="J61" s="67"/>
      <c r="K61" s="67"/>
      <c r="L61" s="67"/>
      <c r="M61" s="67"/>
      <c r="N61" s="67"/>
      <c r="O61" s="68"/>
    </row>
    <row r="62" spans="1:15" x14ac:dyDescent="0.25">
      <c r="A62" s="24" t="s">
        <v>315</v>
      </c>
      <c r="B62" s="21"/>
      <c r="C62" s="67">
        <v>70558.293692999985</v>
      </c>
      <c r="D62" s="67">
        <v>6008.4787359999991</v>
      </c>
      <c r="E62" s="67">
        <v>6008.4787359999991</v>
      </c>
      <c r="F62" s="67">
        <v>5236.7531664999988</v>
      </c>
      <c r="G62" s="67">
        <v>6008.4787359999991</v>
      </c>
      <c r="H62" s="67">
        <v>6008.4787359999991</v>
      </c>
      <c r="I62" s="67">
        <v>6008.4787359999991</v>
      </c>
      <c r="J62" s="67">
        <v>6008.4787359999991</v>
      </c>
      <c r="K62" s="67">
        <v>6008.4787359999991</v>
      </c>
      <c r="L62" s="67">
        <v>5236.7531664999988</v>
      </c>
      <c r="M62" s="67">
        <v>6008.4787359999991</v>
      </c>
      <c r="N62" s="67">
        <v>6008.4787359999991</v>
      </c>
      <c r="O62" s="68">
        <v>6008.4787359999991</v>
      </c>
    </row>
    <row r="63" spans="1:15" ht="15.75" thickBot="1" x14ac:dyDescent="0.3">
      <c r="A63" s="30" t="s">
        <v>316</v>
      </c>
      <c r="B63" s="27"/>
      <c r="C63" s="59">
        <v>0</v>
      </c>
      <c r="D63" s="59">
        <v>0</v>
      </c>
      <c r="E63" s="59">
        <v>0</v>
      </c>
      <c r="F63" s="59">
        <v>0</v>
      </c>
      <c r="G63" s="59">
        <v>0</v>
      </c>
      <c r="H63" s="59">
        <v>0</v>
      </c>
      <c r="I63" s="59">
        <v>0</v>
      </c>
      <c r="J63" s="59">
        <v>0</v>
      </c>
      <c r="K63" s="59">
        <v>0</v>
      </c>
      <c r="L63" s="59">
        <v>0</v>
      </c>
      <c r="M63" s="59">
        <v>0</v>
      </c>
      <c r="N63" s="59">
        <v>0</v>
      </c>
      <c r="O63" s="69">
        <v>0</v>
      </c>
    </row>
  </sheetData>
  <mergeCells count="1">
    <mergeCell ref="A10:O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F599A-5DC4-4123-BE6C-56A2BF60422E}">
  <sheetPr>
    <tabColor rgb="FF92D050"/>
  </sheetPr>
  <dimension ref="A1:R256"/>
  <sheetViews>
    <sheetView workbookViewId="0">
      <selection sqref="A1:XFD1048576"/>
    </sheetView>
  </sheetViews>
  <sheetFormatPr defaultRowHeight="15" x14ac:dyDescent="0.25"/>
  <cols>
    <col min="2" max="2" width="53.28515625" bestFit="1" customWidth="1"/>
    <col min="3" max="3" width="36.140625" bestFit="1" customWidth="1"/>
    <col min="4" max="18" width="10.7109375" customWidth="1"/>
    <col min="19" max="19" width="8.42578125" customWidth="1"/>
  </cols>
  <sheetData>
    <row r="1" spans="1:18" x14ac:dyDescent="0.25">
      <c r="A1" s="63" t="s">
        <v>445</v>
      </c>
      <c r="B1" s="63"/>
      <c r="C1" s="63"/>
    </row>
    <row r="2" spans="1:18" x14ac:dyDescent="0.25">
      <c r="B2" s="2" t="s">
        <v>442</v>
      </c>
      <c r="E2" t="s">
        <v>339</v>
      </c>
      <c r="L2">
        <v>2020</v>
      </c>
    </row>
    <row r="3" spans="1:18" x14ac:dyDescent="0.25">
      <c r="D3" t="s">
        <v>340</v>
      </c>
      <c r="E3" t="s">
        <v>341</v>
      </c>
      <c r="F3" t="s">
        <v>342</v>
      </c>
      <c r="G3" t="s">
        <v>343</v>
      </c>
      <c r="H3" t="s">
        <v>344</v>
      </c>
      <c r="I3" t="s">
        <v>345</v>
      </c>
      <c r="J3" t="s">
        <v>346</v>
      </c>
      <c r="K3" t="s">
        <v>347</v>
      </c>
      <c r="L3" t="s">
        <v>348</v>
      </c>
      <c r="M3" t="s">
        <v>349</v>
      </c>
      <c r="N3" t="s">
        <v>350</v>
      </c>
      <c r="O3" t="s">
        <v>351</v>
      </c>
      <c r="P3" t="s">
        <v>352</v>
      </c>
      <c r="R3" t="s">
        <v>395</v>
      </c>
    </row>
    <row r="4" spans="1:18" x14ac:dyDescent="0.25">
      <c r="B4" s="2" t="s">
        <v>353</v>
      </c>
      <c r="C4" t="s">
        <v>354</v>
      </c>
    </row>
    <row r="5" spans="1:18" x14ac:dyDescent="0.25">
      <c r="A5">
        <v>1</v>
      </c>
      <c r="B5" s="194" t="s">
        <v>329</v>
      </c>
      <c r="C5" s="194" t="s">
        <v>256</v>
      </c>
      <c r="D5" s="194">
        <v>0</v>
      </c>
      <c r="E5" s="194">
        <v>0</v>
      </c>
      <c r="F5" s="194">
        <v>0</v>
      </c>
      <c r="G5" s="194">
        <v>0</v>
      </c>
      <c r="H5" s="194">
        <v>0</v>
      </c>
      <c r="I5" s="194">
        <v>0</v>
      </c>
      <c r="J5" s="194">
        <v>0</v>
      </c>
      <c r="K5" s="194">
        <v>0</v>
      </c>
      <c r="L5" s="194">
        <v>0</v>
      </c>
      <c r="M5" s="194">
        <v>0</v>
      </c>
      <c r="N5" s="194">
        <v>0</v>
      </c>
      <c r="O5" s="194">
        <v>0</v>
      </c>
      <c r="P5" s="194">
        <v>0</v>
      </c>
      <c r="Q5" s="194"/>
      <c r="R5" s="194">
        <v>0</v>
      </c>
    </row>
    <row r="6" spans="1:18" x14ac:dyDescent="0.25">
      <c r="A6">
        <v>2</v>
      </c>
      <c r="B6" s="194" t="s">
        <v>330</v>
      </c>
      <c r="C6" s="194" t="s">
        <v>257</v>
      </c>
      <c r="D6" s="194">
        <v>0</v>
      </c>
      <c r="E6" s="194">
        <v>0</v>
      </c>
      <c r="F6" s="194">
        <v>0</v>
      </c>
      <c r="G6" s="194">
        <v>0</v>
      </c>
      <c r="H6" s="194">
        <v>0</v>
      </c>
      <c r="I6" s="194">
        <v>0</v>
      </c>
      <c r="J6" s="194">
        <v>0</v>
      </c>
      <c r="K6" s="194">
        <v>0</v>
      </c>
      <c r="L6" s="194">
        <v>0</v>
      </c>
      <c r="M6" s="194">
        <v>0</v>
      </c>
      <c r="N6" s="194">
        <v>0</v>
      </c>
      <c r="O6" s="194">
        <v>0</v>
      </c>
      <c r="P6" s="194">
        <v>0</v>
      </c>
      <c r="Q6" s="194"/>
      <c r="R6" s="194">
        <v>0</v>
      </c>
    </row>
    <row r="7" spans="1:18" x14ac:dyDescent="0.25">
      <c r="A7">
        <v>3</v>
      </c>
      <c r="B7" s="194" t="s">
        <v>331</v>
      </c>
      <c r="C7" s="194" t="s">
        <v>258</v>
      </c>
      <c r="D7" s="194">
        <v>0</v>
      </c>
      <c r="E7" s="194">
        <v>0</v>
      </c>
      <c r="F7" s="194">
        <v>0</v>
      </c>
      <c r="G7" s="194">
        <v>0</v>
      </c>
      <c r="H7" s="194">
        <v>0</v>
      </c>
      <c r="I7" s="194">
        <v>0</v>
      </c>
      <c r="J7" s="194">
        <v>0</v>
      </c>
      <c r="K7" s="194">
        <v>0</v>
      </c>
      <c r="L7" s="194">
        <v>0</v>
      </c>
      <c r="M7" s="194">
        <v>0</v>
      </c>
      <c r="N7" s="194">
        <v>0</v>
      </c>
      <c r="O7" s="194">
        <v>0</v>
      </c>
      <c r="P7" s="194">
        <v>0</v>
      </c>
      <c r="Q7" s="194"/>
      <c r="R7" s="194">
        <v>0</v>
      </c>
    </row>
    <row r="8" spans="1:18" x14ac:dyDescent="0.25">
      <c r="A8">
        <v>4</v>
      </c>
      <c r="B8" s="194" t="s">
        <v>332</v>
      </c>
      <c r="C8" s="194" t="s">
        <v>259</v>
      </c>
      <c r="D8" s="194">
        <v>0</v>
      </c>
      <c r="E8" s="194">
        <v>0</v>
      </c>
      <c r="F8" s="194">
        <v>0</v>
      </c>
      <c r="G8" s="194">
        <v>0</v>
      </c>
      <c r="H8" s="194">
        <v>0</v>
      </c>
      <c r="I8" s="194">
        <v>0</v>
      </c>
      <c r="J8" s="194">
        <v>0</v>
      </c>
      <c r="K8" s="194">
        <v>0</v>
      </c>
      <c r="L8" s="194">
        <v>0</v>
      </c>
      <c r="M8" s="194">
        <v>0</v>
      </c>
      <c r="N8" s="194">
        <v>0</v>
      </c>
      <c r="O8" s="194">
        <v>0</v>
      </c>
      <c r="P8" s="194">
        <v>0</v>
      </c>
      <c r="Q8" s="194"/>
      <c r="R8" s="194">
        <v>0</v>
      </c>
    </row>
    <row r="9" spans="1:18" x14ac:dyDescent="0.25">
      <c r="A9">
        <v>5</v>
      </c>
      <c r="B9" s="194" t="s">
        <v>333</v>
      </c>
      <c r="C9" s="194" t="s">
        <v>260</v>
      </c>
      <c r="D9" s="194">
        <v>0</v>
      </c>
      <c r="E9" s="194">
        <v>0</v>
      </c>
      <c r="F9" s="194">
        <v>0</v>
      </c>
      <c r="G9" s="194">
        <v>0</v>
      </c>
      <c r="H9" s="194">
        <v>0</v>
      </c>
      <c r="I9" s="194">
        <v>0</v>
      </c>
      <c r="J9" s="194">
        <v>0</v>
      </c>
      <c r="K9" s="194">
        <v>0</v>
      </c>
      <c r="L9" s="194">
        <v>0</v>
      </c>
      <c r="M9" s="194">
        <v>0</v>
      </c>
      <c r="N9" s="194">
        <v>0</v>
      </c>
      <c r="O9" s="194">
        <v>0</v>
      </c>
      <c r="P9" s="194">
        <v>0</v>
      </c>
      <c r="Q9" s="194"/>
      <c r="R9" s="194">
        <v>0</v>
      </c>
    </row>
    <row r="10" spans="1:18" x14ac:dyDescent="0.25">
      <c r="A10">
        <v>6</v>
      </c>
      <c r="B10" s="194" t="s">
        <v>334</v>
      </c>
      <c r="C10" s="194" t="s">
        <v>261</v>
      </c>
      <c r="D10" s="194">
        <v>0</v>
      </c>
      <c r="E10" s="194">
        <v>0</v>
      </c>
      <c r="F10" s="194">
        <v>0</v>
      </c>
      <c r="G10" s="194">
        <v>0</v>
      </c>
      <c r="H10" s="194">
        <v>0</v>
      </c>
      <c r="I10" s="194">
        <v>0</v>
      </c>
      <c r="J10" s="194">
        <v>0</v>
      </c>
      <c r="K10" s="194">
        <v>0</v>
      </c>
      <c r="L10" s="194">
        <v>0</v>
      </c>
      <c r="M10" s="194">
        <v>0</v>
      </c>
      <c r="N10" s="194">
        <v>0</v>
      </c>
      <c r="O10" s="194">
        <v>0</v>
      </c>
      <c r="P10" s="194">
        <v>0</v>
      </c>
      <c r="Q10" s="194"/>
      <c r="R10" s="194">
        <v>0</v>
      </c>
    </row>
    <row r="11" spans="1:18" x14ac:dyDescent="0.25">
      <c r="A11">
        <v>7</v>
      </c>
      <c r="B11" s="194" t="s">
        <v>335</v>
      </c>
      <c r="C11" s="194" t="s">
        <v>262</v>
      </c>
      <c r="D11" s="194">
        <v>0</v>
      </c>
      <c r="E11" s="194">
        <v>0</v>
      </c>
      <c r="F11" s="194">
        <v>0</v>
      </c>
      <c r="G11" s="194">
        <v>0</v>
      </c>
      <c r="H11" s="194">
        <v>0</v>
      </c>
      <c r="I11" s="194">
        <v>0</v>
      </c>
      <c r="J11" s="194">
        <v>0</v>
      </c>
      <c r="K11" s="194">
        <v>0</v>
      </c>
      <c r="L11" s="194">
        <v>0</v>
      </c>
      <c r="M11" s="194">
        <v>0</v>
      </c>
      <c r="N11" s="194">
        <v>0</v>
      </c>
      <c r="O11" s="194">
        <v>0</v>
      </c>
      <c r="P11" s="194">
        <v>0</v>
      </c>
      <c r="Q11" s="194"/>
      <c r="R11" s="194">
        <v>0</v>
      </c>
    </row>
    <row r="12" spans="1:18" ht="15.75" thickBot="1" x14ac:dyDescent="0.3">
      <c r="B12" s="14" t="s">
        <v>355</v>
      </c>
      <c r="C12" s="77" t="s">
        <v>265</v>
      </c>
      <c r="D12" s="78">
        <v>0</v>
      </c>
      <c r="E12" s="78">
        <v>0</v>
      </c>
      <c r="F12" s="78">
        <v>0</v>
      </c>
      <c r="G12" s="78">
        <v>0</v>
      </c>
      <c r="H12" s="78">
        <v>0</v>
      </c>
      <c r="I12" s="78">
        <v>0</v>
      </c>
      <c r="J12" s="78">
        <v>0</v>
      </c>
      <c r="K12" s="78">
        <v>0</v>
      </c>
      <c r="L12" s="78">
        <v>0</v>
      </c>
      <c r="M12" s="78">
        <v>0</v>
      </c>
      <c r="N12" s="78">
        <v>0</v>
      </c>
      <c r="O12" s="78">
        <v>0</v>
      </c>
      <c r="P12" s="78">
        <v>0</v>
      </c>
      <c r="Q12" s="78"/>
      <c r="R12" s="78">
        <v>0</v>
      </c>
    </row>
    <row r="13" spans="1:18" ht="15.75" thickTop="1" x14ac:dyDescent="0.25"/>
    <row r="14" spans="1:18" x14ac:dyDescent="0.25">
      <c r="B14" s="2" t="s">
        <v>356</v>
      </c>
    </row>
    <row r="15" spans="1:18" x14ac:dyDescent="0.25">
      <c r="A15">
        <v>8</v>
      </c>
      <c r="B15" s="195" t="s">
        <v>268</v>
      </c>
      <c r="C15" s="195" t="s">
        <v>269</v>
      </c>
      <c r="D15" s="195">
        <v>0</v>
      </c>
      <c r="E15" s="195">
        <v>0</v>
      </c>
      <c r="F15" s="195">
        <v>0</v>
      </c>
      <c r="G15" s="195">
        <v>0</v>
      </c>
      <c r="H15" s="195">
        <v>0</v>
      </c>
      <c r="I15" s="195">
        <v>0</v>
      </c>
      <c r="J15" s="195">
        <v>0</v>
      </c>
      <c r="K15" s="195">
        <v>0</v>
      </c>
      <c r="L15" s="195">
        <v>0</v>
      </c>
      <c r="M15" s="195">
        <v>0</v>
      </c>
      <c r="N15" s="195">
        <v>0</v>
      </c>
      <c r="O15" s="195">
        <v>0</v>
      </c>
      <c r="P15" s="195">
        <v>0</v>
      </c>
      <c r="Q15" s="195"/>
      <c r="R15" s="195">
        <v>0</v>
      </c>
    </row>
    <row r="16" spans="1:18" x14ac:dyDescent="0.25">
      <c r="A16">
        <v>9</v>
      </c>
      <c r="B16" s="195" t="s">
        <v>270</v>
      </c>
      <c r="C16" s="195" t="s">
        <v>357</v>
      </c>
      <c r="D16" s="195">
        <v>0</v>
      </c>
      <c r="E16" s="195">
        <v>0</v>
      </c>
      <c r="F16" s="195">
        <v>0</v>
      </c>
      <c r="G16" s="195">
        <v>0</v>
      </c>
      <c r="H16" s="195">
        <v>0</v>
      </c>
      <c r="I16" s="195">
        <v>0</v>
      </c>
      <c r="J16" s="195">
        <v>0</v>
      </c>
      <c r="K16" s="195">
        <v>0</v>
      </c>
      <c r="L16" s="195">
        <v>0</v>
      </c>
      <c r="M16" s="195">
        <v>0</v>
      </c>
      <c r="N16" s="195">
        <v>0</v>
      </c>
      <c r="O16" s="195">
        <v>0</v>
      </c>
      <c r="P16" s="195">
        <v>0</v>
      </c>
      <c r="Q16" s="195"/>
      <c r="R16" s="195">
        <v>0</v>
      </c>
    </row>
    <row r="17" spans="1:18" x14ac:dyDescent="0.25">
      <c r="A17">
        <v>10</v>
      </c>
      <c r="B17" s="195" t="s">
        <v>358</v>
      </c>
      <c r="C17" s="195" t="s">
        <v>273</v>
      </c>
      <c r="D17" s="195">
        <v>0</v>
      </c>
      <c r="E17" s="195">
        <v>0</v>
      </c>
      <c r="F17" s="195">
        <v>0</v>
      </c>
      <c r="G17" s="195">
        <v>0</v>
      </c>
      <c r="H17" s="195">
        <v>0</v>
      </c>
      <c r="I17" s="195">
        <v>0</v>
      </c>
      <c r="J17" s="195">
        <v>0</v>
      </c>
      <c r="K17" s="195">
        <v>0</v>
      </c>
      <c r="L17" s="195">
        <v>0</v>
      </c>
      <c r="M17" s="195">
        <v>0</v>
      </c>
      <c r="N17" s="195">
        <v>0</v>
      </c>
      <c r="O17" s="195">
        <v>0</v>
      </c>
      <c r="P17" s="195">
        <v>0</v>
      </c>
      <c r="Q17" s="195"/>
      <c r="R17" s="195">
        <v>0</v>
      </c>
    </row>
    <row r="18" spans="1:18" x14ac:dyDescent="0.25">
      <c r="A18">
        <v>11</v>
      </c>
      <c r="B18" s="195" t="s">
        <v>274</v>
      </c>
      <c r="C18" s="195" t="s">
        <v>275</v>
      </c>
      <c r="D18" s="195">
        <v>0</v>
      </c>
      <c r="E18" s="195">
        <v>0</v>
      </c>
      <c r="F18" s="195">
        <v>0</v>
      </c>
      <c r="G18" s="195">
        <v>0</v>
      </c>
      <c r="H18" s="195">
        <v>0</v>
      </c>
      <c r="I18" s="195">
        <v>0</v>
      </c>
      <c r="J18" s="195">
        <v>0</v>
      </c>
      <c r="K18" s="195">
        <v>0</v>
      </c>
      <c r="L18" s="195">
        <v>0</v>
      </c>
      <c r="M18" s="195">
        <v>0</v>
      </c>
      <c r="N18" s="195">
        <v>0</v>
      </c>
      <c r="O18" s="195">
        <v>0</v>
      </c>
      <c r="P18" s="195">
        <v>0</v>
      </c>
      <c r="Q18" s="195"/>
      <c r="R18" s="195">
        <v>0</v>
      </c>
    </row>
    <row r="19" spans="1:18" x14ac:dyDescent="0.25">
      <c r="A19">
        <v>12</v>
      </c>
      <c r="B19" s="195" t="s">
        <v>359</v>
      </c>
      <c r="C19" s="195" t="s">
        <v>277</v>
      </c>
      <c r="D19" s="195">
        <v>0</v>
      </c>
      <c r="E19" s="195">
        <v>0</v>
      </c>
      <c r="F19" s="195">
        <v>0</v>
      </c>
      <c r="G19" s="195">
        <v>0</v>
      </c>
      <c r="H19" s="195">
        <v>0</v>
      </c>
      <c r="I19" s="195">
        <v>0</v>
      </c>
      <c r="J19" s="195">
        <v>0</v>
      </c>
      <c r="K19" s="195">
        <v>0</v>
      </c>
      <c r="L19" s="195">
        <v>0</v>
      </c>
      <c r="M19" s="195">
        <v>0</v>
      </c>
      <c r="N19" s="195">
        <v>0</v>
      </c>
      <c r="O19" s="195">
        <v>0</v>
      </c>
      <c r="P19" s="195">
        <v>0</v>
      </c>
      <c r="Q19" s="195"/>
      <c r="R19" s="195">
        <v>0</v>
      </c>
    </row>
    <row r="20" spans="1:18" x14ac:dyDescent="0.25">
      <c r="A20">
        <v>13</v>
      </c>
      <c r="B20" s="195" t="s">
        <v>279</v>
      </c>
      <c r="C20" s="195" t="s">
        <v>360</v>
      </c>
      <c r="D20" s="195">
        <v>0</v>
      </c>
      <c r="E20" s="195">
        <v>0</v>
      </c>
      <c r="F20" s="195">
        <v>0</v>
      </c>
      <c r="G20" s="195">
        <v>0</v>
      </c>
      <c r="H20" s="195">
        <v>0</v>
      </c>
      <c r="I20" s="195">
        <v>0</v>
      </c>
      <c r="J20" s="195">
        <v>0</v>
      </c>
      <c r="K20" s="195">
        <v>0</v>
      </c>
      <c r="L20" s="195">
        <v>0</v>
      </c>
      <c r="M20" s="195">
        <v>0</v>
      </c>
      <c r="N20" s="195">
        <v>0</v>
      </c>
      <c r="O20" s="195">
        <v>0</v>
      </c>
      <c r="P20" s="195">
        <v>0</v>
      </c>
      <c r="Q20" s="195"/>
      <c r="R20" s="195">
        <v>0</v>
      </c>
    </row>
    <row r="21" spans="1:18" x14ac:dyDescent="0.25">
      <c r="A21">
        <v>14</v>
      </c>
      <c r="B21" s="195" t="s">
        <v>281</v>
      </c>
      <c r="C21" s="195" t="s">
        <v>282</v>
      </c>
      <c r="D21" s="195">
        <v>0</v>
      </c>
      <c r="E21" s="195">
        <v>0</v>
      </c>
      <c r="F21" s="195">
        <v>0</v>
      </c>
      <c r="G21" s="195">
        <v>0</v>
      </c>
      <c r="H21" s="195">
        <v>0</v>
      </c>
      <c r="I21" s="195">
        <v>0</v>
      </c>
      <c r="J21" s="195">
        <v>0</v>
      </c>
      <c r="K21" s="195">
        <v>0</v>
      </c>
      <c r="L21" s="195">
        <v>0</v>
      </c>
      <c r="M21" s="195">
        <v>0</v>
      </c>
      <c r="N21" s="195">
        <v>0</v>
      </c>
      <c r="O21" s="195">
        <v>0</v>
      </c>
      <c r="P21" s="195">
        <v>0</v>
      </c>
      <c r="Q21" s="195"/>
      <c r="R21" s="195">
        <v>0</v>
      </c>
    </row>
    <row r="22" spans="1:18" x14ac:dyDescent="0.25">
      <c r="A22">
        <v>15</v>
      </c>
      <c r="B22" s="195" t="s">
        <v>283</v>
      </c>
      <c r="C22" s="195" t="s">
        <v>361</v>
      </c>
      <c r="D22" s="195">
        <v>0</v>
      </c>
      <c r="E22" s="195">
        <v>0</v>
      </c>
      <c r="F22" s="195">
        <v>0</v>
      </c>
      <c r="G22" s="195">
        <v>0</v>
      </c>
      <c r="H22" s="195">
        <v>0</v>
      </c>
      <c r="I22" s="195">
        <v>0</v>
      </c>
      <c r="J22" s="195">
        <v>0</v>
      </c>
      <c r="K22" s="195">
        <v>0</v>
      </c>
      <c r="L22" s="195">
        <v>0</v>
      </c>
      <c r="M22" s="195">
        <v>0</v>
      </c>
      <c r="N22" s="195">
        <v>0</v>
      </c>
      <c r="O22" s="195">
        <v>0</v>
      </c>
      <c r="P22" s="195">
        <v>0</v>
      </c>
      <c r="Q22" s="195"/>
      <c r="R22" s="195">
        <v>0</v>
      </c>
    </row>
    <row r="23" spans="1:18" x14ac:dyDescent="0.25">
      <c r="A23">
        <v>16</v>
      </c>
      <c r="B23" s="195" t="s">
        <v>394</v>
      </c>
      <c r="C23" s="195" t="s">
        <v>362</v>
      </c>
      <c r="D23" s="195">
        <v>0</v>
      </c>
      <c r="E23" s="195">
        <v>0</v>
      </c>
      <c r="F23" s="195">
        <v>0</v>
      </c>
      <c r="G23" s="195">
        <v>0</v>
      </c>
      <c r="H23" s="195">
        <v>0</v>
      </c>
      <c r="I23" s="195">
        <v>0</v>
      </c>
      <c r="J23" s="195">
        <v>0</v>
      </c>
      <c r="K23" s="195">
        <v>0</v>
      </c>
      <c r="L23" s="195">
        <v>0</v>
      </c>
      <c r="M23" s="195">
        <v>0</v>
      </c>
      <c r="N23" s="195">
        <v>0</v>
      </c>
      <c r="O23" s="195">
        <v>0</v>
      </c>
      <c r="P23" s="195">
        <v>0</v>
      </c>
      <c r="Q23" s="195"/>
      <c r="R23" s="195">
        <v>0</v>
      </c>
    </row>
    <row r="24" spans="1:18" x14ac:dyDescent="0.25">
      <c r="A24">
        <v>17</v>
      </c>
      <c r="B24" s="195" t="s">
        <v>363</v>
      </c>
      <c r="C24" s="195" t="s">
        <v>364</v>
      </c>
      <c r="D24" s="195">
        <v>0</v>
      </c>
      <c r="E24" s="195">
        <v>0</v>
      </c>
      <c r="F24" s="195">
        <v>0</v>
      </c>
      <c r="G24" s="195">
        <v>0</v>
      </c>
      <c r="H24" s="195">
        <v>0</v>
      </c>
      <c r="I24" s="195">
        <v>0</v>
      </c>
      <c r="J24" s="195">
        <v>0</v>
      </c>
      <c r="K24" s="195">
        <v>0</v>
      </c>
      <c r="L24" s="195">
        <v>0</v>
      </c>
      <c r="M24" s="195">
        <v>0</v>
      </c>
      <c r="N24" s="195">
        <v>0</v>
      </c>
      <c r="O24" s="195">
        <v>0</v>
      </c>
      <c r="P24" s="195">
        <v>0</v>
      </c>
      <c r="Q24" s="195"/>
      <c r="R24" s="195">
        <v>0</v>
      </c>
    </row>
    <row r="25" spans="1:18" x14ac:dyDescent="0.25">
      <c r="A25">
        <v>18</v>
      </c>
      <c r="B25" s="195" t="s">
        <v>365</v>
      </c>
      <c r="C25" s="195" t="s">
        <v>290</v>
      </c>
      <c r="D25" s="195">
        <v>0</v>
      </c>
      <c r="E25" s="195">
        <v>0</v>
      </c>
      <c r="F25" s="195">
        <v>0</v>
      </c>
      <c r="G25" s="195">
        <v>0</v>
      </c>
      <c r="H25" s="195">
        <v>0</v>
      </c>
      <c r="I25" s="195">
        <v>0</v>
      </c>
      <c r="J25" s="195">
        <v>0</v>
      </c>
      <c r="K25" s="195">
        <v>0</v>
      </c>
      <c r="L25" s="195">
        <v>0</v>
      </c>
      <c r="M25" s="195">
        <v>0</v>
      </c>
      <c r="N25" s="195">
        <v>0</v>
      </c>
      <c r="O25" s="195">
        <v>0</v>
      </c>
      <c r="P25" s="195">
        <v>0</v>
      </c>
      <c r="Q25" s="195"/>
      <c r="R25" s="195">
        <v>0</v>
      </c>
    </row>
    <row r="26" spans="1:18" ht="15.75" thickBot="1" x14ac:dyDescent="0.3">
      <c r="B26" s="14" t="s">
        <v>366</v>
      </c>
      <c r="C26" s="77" t="s">
        <v>294</v>
      </c>
      <c r="D26" s="78">
        <v>0</v>
      </c>
      <c r="E26" s="78">
        <v>0</v>
      </c>
      <c r="F26" s="78">
        <v>0</v>
      </c>
      <c r="G26" s="78">
        <v>0</v>
      </c>
      <c r="H26" s="78">
        <v>0</v>
      </c>
      <c r="I26" s="78">
        <v>0</v>
      </c>
      <c r="J26" s="78">
        <v>0</v>
      </c>
      <c r="K26" s="78">
        <v>0</v>
      </c>
      <c r="L26" s="78">
        <v>0</v>
      </c>
      <c r="M26" s="78">
        <v>0</v>
      </c>
      <c r="N26" s="78">
        <v>0</v>
      </c>
      <c r="O26" s="78">
        <v>0</v>
      </c>
      <c r="P26" s="78">
        <v>0</v>
      </c>
      <c r="Q26" s="78"/>
      <c r="R26" s="78">
        <v>0</v>
      </c>
    </row>
    <row r="27" spans="1:18" ht="15.75" thickTop="1" x14ac:dyDescent="0.25"/>
    <row r="28" spans="1:18" x14ac:dyDescent="0.25">
      <c r="A28">
        <v>19</v>
      </c>
      <c r="B28" s="209" t="s">
        <v>295</v>
      </c>
      <c r="C28" s="209" t="s">
        <v>367</v>
      </c>
      <c r="D28" s="209">
        <v>0</v>
      </c>
      <c r="E28" s="209">
        <v>0</v>
      </c>
      <c r="F28" s="209">
        <v>0</v>
      </c>
      <c r="G28" s="209">
        <v>0</v>
      </c>
      <c r="H28" s="209">
        <v>0</v>
      </c>
      <c r="I28" s="209">
        <v>0</v>
      </c>
      <c r="J28" s="209">
        <v>0</v>
      </c>
      <c r="K28" s="209">
        <v>0</v>
      </c>
      <c r="L28" s="209">
        <v>0</v>
      </c>
      <c r="M28" s="209">
        <v>0</v>
      </c>
      <c r="N28" s="209">
        <v>0</v>
      </c>
      <c r="O28" s="209">
        <v>0</v>
      </c>
      <c r="P28" s="209">
        <v>0</v>
      </c>
      <c r="Q28" s="209"/>
      <c r="R28" s="209">
        <v>0</v>
      </c>
    </row>
    <row r="29" spans="1:18" x14ac:dyDescent="0.25">
      <c r="A29">
        <v>20</v>
      </c>
      <c r="B29" s="209" t="s">
        <v>368</v>
      </c>
      <c r="C29" s="209" t="s">
        <v>369</v>
      </c>
      <c r="D29" s="209">
        <v>0</v>
      </c>
      <c r="E29" s="209">
        <v>0</v>
      </c>
      <c r="F29" s="209">
        <v>0</v>
      </c>
      <c r="G29" s="209">
        <v>0</v>
      </c>
      <c r="H29" s="209">
        <v>0</v>
      </c>
      <c r="I29" s="209">
        <v>0</v>
      </c>
      <c r="J29" s="209">
        <v>0</v>
      </c>
      <c r="K29" s="209">
        <v>0</v>
      </c>
      <c r="L29" s="209">
        <v>0</v>
      </c>
      <c r="M29" s="209">
        <v>0</v>
      </c>
      <c r="N29" s="209">
        <v>0</v>
      </c>
      <c r="O29" s="209">
        <v>0</v>
      </c>
      <c r="P29" s="209">
        <v>0</v>
      </c>
      <c r="Q29" s="209"/>
      <c r="R29" s="209">
        <v>0</v>
      </c>
    </row>
    <row r="30" spans="1:18" x14ac:dyDescent="0.25">
      <c r="B30" s="62" t="s">
        <v>299</v>
      </c>
      <c r="C30" s="62"/>
      <c r="D30">
        <v>0</v>
      </c>
      <c r="E30">
        <v>0</v>
      </c>
      <c r="F30">
        <v>0</v>
      </c>
      <c r="G30">
        <v>0</v>
      </c>
      <c r="H30">
        <v>0</v>
      </c>
      <c r="I30">
        <v>0</v>
      </c>
      <c r="J30">
        <v>0</v>
      </c>
      <c r="K30">
        <v>0</v>
      </c>
      <c r="L30">
        <v>0</v>
      </c>
      <c r="M30">
        <v>0</v>
      </c>
      <c r="N30">
        <v>0</v>
      </c>
      <c r="O30">
        <v>0</v>
      </c>
      <c r="P30">
        <v>0</v>
      </c>
      <c r="R30">
        <v>0</v>
      </c>
    </row>
    <row r="31" spans="1:18" x14ac:dyDescent="0.25">
      <c r="B31" s="5"/>
      <c r="C31" s="5"/>
    </row>
    <row r="33" spans="1:18" ht="15.75" thickBot="1" x14ac:dyDescent="0.3">
      <c r="A33">
        <v>21</v>
      </c>
      <c r="B33" s="14" t="s">
        <v>370</v>
      </c>
      <c r="C33" s="77"/>
      <c r="D33" s="78">
        <v>0</v>
      </c>
      <c r="E33" s="78">
        <v>0</v>
      </c>
      <c r="F33" s="78">
        <v>0</v>
      </c>
      <c r="G33" s="78">
        <v>0</v>
      </c>
      <c r="H33" s="78">
        <v>0</v>
      </c>
      <c r="I33" s="78">
        <v>0</v>
      </c>
      <c r="J33" s="78">
        <v>0</v>
      </c>
      <c r="K33" s="78">
        <v>0</v>
      </c>
      <c r="L33" s="78">
        <v>0</v>
      </c>
      <c r="M33" s="78">
        <v>0</v>
      </c>
      <c r="N33" s="78">
        <v>0</v>
      </c>
      <c r="O33" s="78">
        <v>0</v>
      </c>
      <c r="P33" s="78">
        <v>0</v>
      </c>
      <c r="Q33" s="78"/>
      <c r="R33" s="78">
        <v>0</v>
      </c>
    </row>
    <row r="34" spans="1:18" ht="15.75" thickTop="1" x14ac:dyDescent="0.25"/>
    <row r="35" spans="1:18" x14ac:dyDescent="0.25">
      <c r="B35" s="2" t="s">
        <v>416</v>
      </c>
    </row>
    <row r="36" spans="1:18" x14ac:dyDescent="0.25">
      <c r="A36">
        <v>22</v>
      </c>
      <c r="B36" s="196" t="s">
        <v>307</v>
      </c>
      <c r="C36" s="196" t="s">
        <v>371</v>
      </c>
      <c r="D36" s="196">
        <v>0</v>
      </c>
      <c r="E36" s="196">
        <v>0</v>
      </c>
      <c r="F36" s="196">
        <v>0</v>
      </c>
      <c r="G36" s="196">
        <v>0</v>
      </c>
      <c r="H36" s="196">
        <v>0</v>
      </c>
      <c r="I36" s="196">
        <v>0</v>
      </c>
      <c r="J36" s="196">
        <v>0</v>
      </c>
      <c r="K36" s="196">
        <v>0</v>
      </c>
      <c r="L36" s="196">
        <v>0</v>
      </c>
      <c r="M36" s="196">
        <v>0</v>
      </c>
      <c r="N36" s="196">
        <v>0</v>
      </c>
      <c r="O36" s="196">
        <v>0</v>
      </c>
      <c r="P36" s="196">
        <v>0</v>
      </c>
      <c r="Q36" s="196"/>
      <c r="R36" s="196">
        <v>0</v>
      </c>
    </row>
    <row r="37" spans="1:18" x14ac:dyDescent="0.25">
      <c r="A37">
        <v>23</v>
      </c>
      <c r="B37" s="196" t="s">
        <v>372</v>
      </c>
      <c r="C37" s="196" t="s">
        <v>373</v>
      </c>
      <c r="D37" s="196">
        <v>0</v>
      </c>
      <c r="E37" s="196">
        <v>0</v>
      </c>
      <c r="F37" s="196">
        <v>0</v>
      </c>
      <c r="G37" s="196">
        <v>0</v>
      </c>
      <c r="H37" s="196">
        <v>0</v>
      </c>
      <c r="I37" s="196">
        <v>0</v>
      </c>
      <c r="J37" s="196">
        <v>0</v>
      </c>
      <c r="K37" s="196">
        <v>0</v>
      </c>
      <c r="L37" s="196">
        <v>0</v>
      </c>
      <c r="M37" s="196">
        <v>0</v>
      </c>
      <c r="N37" s="196">
        <v>0</v>
      </c>
      <c r="O37" s="196">
        <v>0</v>
      </c>
      <c r="P37" s="196">
        <v>0</v>
      </c>
      <c r="Q37" s="196"/>
      <c r="R37" s="196">
        <v>0</v>
      </c>
    </row>
    <row r="38" spans="1:18" ht="15.75" thickBot="1" x14ac:dyDescent="0.3">
      <c r="B38" s="14" t="s">
        <v>311</v>
      </c>
      <c r="C38" s="77" t="s">
        <v>374</v>
      </c>
      <c r="D38" s="78">
        <v>0</v>
      </c>
      <c r="E38" s="78">
        <v>0</v>
      </c>
      <c r="F38" s="78">
        <v>0</v>
      </c>
      <c r="G38" s="78">
        <v>0</v>
      </c>
      <c r="H38" s="78">
        <v>0</v>
      </c>
      <c r="I38" s="78">
        <v>0</v>
      </c>
      <c r="J38" s="78">
        <v>0</v>
      </c>
      <c r="K38" s="78">
        <v>0</v>
      </c>
      <c r="L38" s="78">
        <v>0</v>
      </c>
      <c r="M38" s="78">
        <v>0</v>
      </c>
      <c r="N38" s="78">
        <v>0</v>
      </c>
      <c r="O38" s="78">
        <v>0</v>
      </c>
      <c r="P38" s="78">
        <v>0</v>
      </c>
      <c r="Q38" s="78"/>
      <c r="R38" s="78">
        <v>0</v>
      </c>
    </row>
    <row r="39" spans="1:18" ht="15.75" thickTop="1" x14ac:dyDescent="0.25"/>
    <row r="40" spans="1:18" ht="15.75" thickBot="1" x14ac:dyDescent="0.3">
      <c r="B40" s="14" t="s">
        <v>312</v>
      </c>
      <c r="C40" s="77"/>
      <c r="D40" s="78">
        <v>0</v>
      </c>
      <c r="E40" s="78">
        <v>0</v>
      </c>
      <c r="F40" s="78">
        <v>0</v>
      </c>
      <c r="G40" s="78">
        <v>0</v>
      </c>
      <c r="H40" s="78">
        <v>0</v>
      </c>
      <c r="I40" s="78">
        <v>0</v>
      </c>
      <c r="J40" s="78">
        <v>0</v>
      </c>
      <c r="K40" s="78">
        <v>0</v>
      </c>
      <c r="L40" s="78">
        <v>0</v>
      </c>
      <c r="M40" s="78">
        <v>0</v>
      </c>
      <c r="N40" s="78">
        <v>0</v>
      </c>
      <c r="O40" s="78">
        <v>0</v>
      </c>
      <c r="P40" s="78">
        <v>0</v>
      </c>
      <c r="Q40" s="78"/>
      <c r="R40" s="78">
        <v>0</v>
      </c>
    </row>
    <row r="41" spans="1:18" ht="15.75" thickTop="1" x14ac:dyDescent="0.25"/>
    <row r="42" spans="1:18" ht="15.75" thickBot="1" x14ac:dyDescent="0.3">
      <c r="B42" s="14" t="s">
        <v>375</v>
      </c>
      <c r="C42" s="77"/>
      <c r="D42" s="78" t="s">
        <v>396</v>
      </c>
      <c r="E42" s="78" t="s">
        <v>396</v>
      </c>
      <c r="F42" s="78" t="s">
        <v>396</v>
      </c>
      <c r="G42" s="78" t="s">
        <v>396</v>
      </c>
      <c r="H42" s="78" t="s">
        <v>396</v>
      </c>
      <c r="I42" s="78" t="s">
        <v>396</v>
      </c>
      <c r="J42" s="78" t="s">
        <v>396</v>
      </c>
      <c r="K42" s="78" t="s">
        <v>396</v>
      </c>
      <c r="L42" s="78" t="s">
        <v>396</v>
      </c>
      <c r="M42" s="78" t="s">
        <v>396</v>
      </c>
      <c r="N42" s="78" t="s">
        <v>396</v>
      </c>
      <c r="O42" s="78" t="s">
        <v>396</v>
      </c>
      <c r="P42" s="78" t="s">
        <v>396</v>
      </c>
      <c r="Q42" s="78" t="s">
        <v>396</v>
      </c>
      <c r="R42" s="78" t="s">
        <v>396</v>
      </c>
    </row>
    <row r="43" spans="1:18" ht="15.75" thickTop="1" x14ac:dyDescent="0.25"/>
    <row r="45" spans="1:18" ht="15.75" thickBot="1" x14ac:dyDescent="0.3">
      <c r="B45" s="2" t="s">
        <v>353</v>
      </c>
    </row>
    <row r="46" spans="1:18" x14ac:dyDescent="0.25">
      <c r="A46">
        <v>1</v>
      </c>
      <c r="B46" s="175" t="s">
        <v>2</v>
      </c>
      <c r="C46" s="176" t="s">
        <v>256</v>
      </c>
    </row>
    <row r="47" spans="1:18" x14ac:dyDescent="0.25">
      <c r="B47" s="177" t="s">
        <v>24</v>
      </c>
      <c r="C47" s="178" t="s">
        <v>90</v>
      </c>
    </row>
    <row r="48" spans="1:18" x14ac:dyDescent="0.25">
      <c r="B48" s="177" t="s">
        <v>25</v>
      </c>
      <c r="C48" s="178" t="s">
        <v>90</v>
      </c>
    </row>
    <row r="49" spans="1:3" x14ac:dyDescent="0.25">
      <c r="B49" s="177" t="s">
        <v>26</v>
      </c>
      <c r="C49" s="178" t="s">
        <v>90</v>
      </c>
    </row>
    <row r="50" spans="1:3" x14ac:dyDescent="0.25">
      <c r="B50" s="177" t="s">
        <v>27</v>
      </c>
      <c r="C50" s="178" t="s">
        <v>90</v>
      </c>
    </row>
    <row r="51" spans="1:3" x14ac:dyDescent="0.25">
      <c r="B51" s="193"/>
      <c r="C51" s="157"/>
    </row>
    <row r="52" spans="1:3" x14ac:dyDescent="0.25">
      <c r="A52">
        <v>2</v>
      </c>
      <c r="B52" s="179" t="s">
        <v>1</v>
      </c>
      <c r="C52" s="178" t="s">
        <v>257</v>
      </c>
    </row>
    <row r="53" spans="1:3" x14ac:dyDescent="0.25">
      <c r="B53" s="177" t="s">
        <v>58</v>
      </c>
      <c r="C53" s="178" t="s">
        <v>84</v>
      </c>
    </row>
    <row r="54" spans="1:3" x14ac:dyDescent="0.25">
      <c r="B54" s="177" t="s">
        <v>59</v>
      </c>
      <c r="C54" s="178" t="s">
        <v>84</v>
      </c>
    </row>
    <row r="55" spans="1:3" x14ac:dyDescent="0.25">
      <c r="B55" s="177" t="s">
        <v>60</v>
      </c>
      <c r="C55" s="178" t="s">
        <v>84</v>
      </c>
    </row>
    <row r="56" spans="1:3" x14ac:dyDescent="0.25">
      <c r="B56" s="177" t="s">
        <v>61</v>
      </c>
      <c r="C56" s="178" t="s">
        <v>84</v>
      </c>
    </row>
    <row r="57" spans="1:3" x14ac:dyDescent="0.25">
      <c r="B57" s="177" t="s">
        <v>62</v>
      </c>
      <c r="C57" s="178" t="s">
        <v>84</v>
      </c>
    </row>
    <row r="58" spans="1:3" x14ac:dyDescent="0.25">
      <c r="B58" s="177" t="s">
        <v>63</v>
      </c>
      <c r="C58" s="178" t="s">
        <v>84</v>
      </c>
    </row>
    <row r="59" spans="1:3" x14ac:dyDescent="0.25">
      <c r="B59" s="177" t="s">
        <v>64</v>
      </c>
      <c r="C59" s="178" t="s">
        <v>84</v>
      </c>
    </row>
    <row r="60" spans="1:3" x14ac:dyDescent="0.25">
      <c r="B60" s="177" t="s">
        <v>65</v>
      </c>
      <c r="C60" s="178" t="s">
        <v>84</v>
      </c>
    </row>
    <row r="61" spans="1:3" x14ac:dyDescent="0.25">
      <c r="B61" s="177" t="s">
        <v>66</v>
      </c>
      <c r="C61" s="178" t="s">
        <v>84</v>
      </c>
    </row>
    <row r="62" spans="1:3" x14ac:dyDescent="0.25">
      <c r="B62" s="177" t="s">
        <v>67</v>
      </c>
      <c r="C62" s="178" t="s">
        <v>84</v>
      </c>
    </row>
    <row r="63" spans="1:3" x14ac:dyDescent="0.25">
      <c r="B63" s="177" t="s">
        <v>68</v>
      </c>
      <c r="C63" s="178" t="s">
        <v>84</v>
      </c>
    </row>
    <row r="64" spans="1:3" x14ac:dyDescent="0.25">
      <c r="B64" s="177" t="s">
        <v>69</v>
      </c>
      <c r="C64" s="178" t="s">
        <v>84</v>
      </c>
    </row>
    <row r="65" spans="2:3" x14ac:dyDescent="0.25">
      <c r="B65" s="177" t="s">
        <v>70</v>
      </c>
      <c r="C65" s="178" t="s">
        <v>84</v>
      </c>
    </row>
    <row r="66" spans="2:3" x14ac:dyDescent="0.25">
      <c r="B66" s="177" t="s">
        <v>71</v>
      </c>
      <c r="C66" s="178" t="s">
        <v>84</v>
      </c>
    </row>
    <row r="67" spans="2:3" x14ac:dyDescent="0.25">
      <c r="B67" s="177" t="s">
        <v>72</v>
      </c>
      <c r="C67" s="178" t="s">
        <v>84</v>
      </c>
    </row>
    <row r="68" spans="2:3" x14ac:dyDescent="0.25">
      <c r="B68" s="177" t="s">
        <v>73</v>
      </c>
      <c r="C68" s="178" t="s">
        <v>84</v>
      </c>
    </row>
    <row r="69" spans="2:3" x14ac:dyDescent="0.25">
      <c r="B69" s="177" t="s">
        <v>74</v>
      </c>
      <c r="C69" s="178" t="s">
        <v>84</v>
      </c>
    </row>
    <row r="70" spans="2:3" x14ac:dyDescent="0.25">
      <c r="B70" s="177" t="s">
        <v>75</v>
      </c>
      <c r="C70" s="178" t="s">
        <v>84</v>
      </c>
    </row>
    <row r="71" spans="2:3" x14ac:dyDescent="0.25">
      <c r="B71" s="177" t="s">
        <v>76</v>
      </c>
      <c r="C71" s="178" t="s">
        <v>84</v>
      </c>
    </row>
    <row r="72" spans="2:3" x14ac:dyDescent="0.25">
      <c r="B72" s="177" t="s">
        <v>77</v>
      </c>
      <c r="C72" s="178" t="s">
        <v>84</v>
      </c>
    </row>
    <row r="73" spans="2:3" x14ac:dyDescent="0.25">
      <c r="B73" s="177" t="s">
        <v>78</v>
      </c>
      <c r="C73" s="178" t="s">
        <v>84</v>
      </c>
    </row>
    <row r="74" spans="2:3" x14ac:dyDescent="0.25">
      <c r="B74" s="177" t="s">
        <v>79</v>
      </c>
      <c r="C74" s="178" t="s">
        <v>84</v>
      </c>
    </row>
    <row r="75" spans="2:3" x14ac:dyDescent="0.25">
      <c r="B75" s="177" t="s">
        <v>80</v>
      </c>
      <c r="C75" s="178" t="s">
        <v>84</v>
      </c>
    </row>
    <row r="76" spans="2:3" x14ac:dyDescent="0.25">
      <c r="B76" s="177" t="s">
        <v>81</v>
      </c>
      <c r="C76" s="178" t="s">
        <v>84</v>
      </c>
    </row>
    <row r="77" spans="2:3" x14ac:dyDescent="0.25">
      <c r="B77" s="177" t="s">
        <v>82</v>
      </c>
      <c r="C77" s="178" t="s">
        <v>84</v>
      </c>
    </row>
    <row r="78" spans="2:3" x14ac:dyDescent="0.25">
      <c r="B78" s="177" t="s">
        <v>85</v>
      </c>
      <c r="C78" s="178" t="s">
        <v>83</v>
      </c>
    </row>
    <row r="79" spans="2:3" x14ac:dyDescent="0.25">
      <c r="B79" s="180" t="s">
        <v>30</v>
      </c>
      <c r="C79" s="178" t="s">
        <v>86</v>
      </c>
    </row>
    <row r="80" spans="2:3" x14ac:dyDescent="0.25">
      <c r="B80" s="193"/>
      <c r="C80" s="157"/>
    </row>
    <row r="81" spans="1:3" x14ac:dyDescent="0.25">
      <c r="A81">
        <v>3</v>
      </c>
      <c r="B81" s="181" t="s">
        <v>3</v>
      </c>
      <c r="C81" s="178" t="s">
        <v>258</v>
      </c>
    </row>
    <row r="82" spans="1:3" x14ac:dyDescent="0.25">
      <c r="B82" s="177" t="s">
        <v>28</v>
      </c>
      <c r="C82" s="178" t="s">
        <v>87</v>
      </c>
    </row>
    <row r="83" spans="1:3" x14ac:dyDescent="0.25">
      <c r="B83" s="177" t="s">
        <v>29</v>
      </c>
      <c r="C83" s="178" t="s">
        <v>88</v>
      </c>
    </row>
    <row r="84" spans="1:3" x14ac:dyDescent="0.25">
      <c r="B84" s="193"/>
      <c r="C84" s="157"/>
    </row>
    <row r="85" spans="1:3" x14ac:dyDescent="0.25">
      <c r="A85">
        <v>4</v>
      </c>
      <c r="B85" s="181" t="s">
        <v>332</v>
      </c>
      <c r="C85" s="178" t="s">
        <v>259</v>
      </c>
    </row>
    <row r="86" spans="1:3" x14ac:dyDescent="0.25">
      <c r="B86" s="182" t="s">
        <v>93</v>
      </c>
      <c r="C86" s="178" t="s">
        <v>98</v>
      </c>
    </row>
    <row r="87" spans="1:3" x14ac:dyDescent="0.25">
      <c r="B87" s="182" t="s">
        <v>95</v>
      </c>
      <c r="C87" s="178" t="s">
        <v>99</v>
      </c>
    </row>
    <row r="88" spans="1:3" x14ac:dyDescent="0.25">
      <c r="B88" s="193"/>
      <c r="C88" s="157"/>
    </row>
    <row r="89" spans="1:3" x14ac:dyDescent="0.25">
      <c r="A89">
        <v>5</v>
      </c>
      <c r="B89" s="181" t="s">
        <v>333</v>
      </c>
      <c r="C89" s="178" t="s">
        <v>260</v>
      </c>
    </row>
    <row r="90" spans="1:3" x14ac:dyDescent="0.25">
      <c r="B90" s="177" t="s">
        <v>31</v>
      </c>
      <c r="C90" s="178" t="s">
        <v>89</v>
      </c>
    </row>
    <row r="91" spans="1:3" x14ac:dyDescent="0.25">
      <c r="B91" s="177" t="s">
        <v>32</v>
      </c>
      <c r="C91" s="178" t="s">
        <v>89</v>
      </c>
    </row>
    <row r="92" spans="1:3" x14ac:dyDescent="0.25">
      <c r="B92" s="177" t="s">
        <v>33</v>
      </c>
      <c r="C92" s="178" t="s">
        <v>89</v>
      </c>
    </row>
    <row r="93" spans="1:3" x14ac:dyDescent="0.25">
      <c r="B93" s="177" t="s">
        <v>34</v>
      </c>
      <c r="C93" s="178" t="s">
        <v>89</v>
      </c>
    </row>
    <row r="94" spans="1:3" x14ac:dyDescent="0.25">
      <c r="B94" s="177" t="s">
        <v>35</v>
      </c>
      <c r="C94" s="178" t="s">
        <v>89</v>
      </c>
    </row>
    <row r="95" spans="1:3" x14ac:dyDescent="0.25">
      <c r="B95" s="177" t="s">
        <v>36</v>
      </c>
      <c r="C95" s="178" t="s">
        <v>89</v>
      </c>
    </row>
    <row r="96" spans="1:3" x14ac:dyDescent="0.25">
      <c r="B96" s="177" t="s">
        <v>37</v>
      </c>
      <c r="C96" s="178" t="s">
        <v>89</v>
      </c>
    </row>
    <row r="97" spans="1:3" x14ac:dyDescent="0.25">
      <c r="B97" s="177" t="s">
        <v>38</v>
      </c>
      <c r="C97" s="178" t="s">
        <v>89</v>
      </c>
    </row>
    <row r="98" spans="1:3" x14ac:dyDescent="0.25">
      <c r="B98" s="177" t="s">
        <v>39</v>
      </c>
      <c r="C98" s="178" t="s">
        <v>89</v>
      </c>
    </row>
    <row r="99" spans="1:3" x14ac:dyDescent="0.25">
      <c r="B99" s="177" t="s">
        <v>40</v>
      </c>
      <c r="C99" s="178" t="s">
        <v>89</v>
      </c>
    </row>
    <row r="100" spans="1:3" x14ac:dyDescent="0.25">
      <c r="B100" s="177" t="s">
        <v>41</v>
      </c>
      <c r="C100" s="178" t="s">
        <v>89</v>
      </c>
    </row>
    <row r="101" spans="1:3" x14ac:dyDescent="0.25">
      <c r="B101" s="177" t="s">
        <v>42</v>
      </c>
      <c r="C101" s="178" t="s">
        <v>89</v>
      </c>
    </row>
    <row r="102" spans="1:3" x14ac:dyDescent="0.25">
      <c r="B102" s="177" t="s">
        <v>43</v>
      </c>
      <c r="C102" s="178" t="s">
        <v>89</v>
      </c>
    </row>
    <row r="103" spans="1:3" x14ac:dyDescent="0.25">
      <c r="B103" s="177" t="s">
        <v>44</v>
      </c>
      <c r="C103" s="178" t="s">
        <v>89</v>
      </c>
    </row>
    <row r="104" spans="1:3" x14ac:dyDescent="0.25">
      <c r="B104" s="177" t="s">
        <v>45</v>
      </c>
      <c r="C104" s="178" t="s">
        <v>89</v>
      </c>
    </row>
    <row r="105" spans="1:3" x14ac:dyDescent="0.25">
      <c r="B105" s="177" t="s">
        <v>46</v>
      </c>
      <c r="C105" s="178" t="s">
        <v>89</v>
      </c>
    </row>
    <row r="106" spans="1:3" x14ac:dyDescent="0.25">
      <c r="B106" s="177" t="s">
        <v>47</v>
      </c>
      <c r="C106" s="178" t="s">
        <v>89</v>
      </c>
    </row>
    <row r="107" spans="1:3" x14ac:dyDescent="0.25">
      <c r="B107" s="177" t="s">
        <v>48</v>
      </c>
      <c r="C107" s="178" t="s">
        <v>89</v>
      </c>
    </row>
    <row r="108" spans="1:3" x14ac:dyDescent="0.25">
      <c r="B108" s="177" t="s">
        <v>49</v>
      </c>
      <c r="C108" s="178" t="s">
        <v>89</v>
      </c>
    </row>
    <row r="109" spans="1:3" x14ac:dyDescent="0.25">
      <c r="B109" s="177" t="s">
        <v>50</v>
      </c>
      <c r="C109" s="178" t="s">
        <v>89</v>
      </c>
    </row>
    <row r="110" spans="1:3" x14ac:dyDescent="0.25">
      <c r="B110" s="177" t="s">
        <v>51</v>
      </c>
      <c r="C110" s="178" t="s">
        <v>89</v>
      </c>
    </row>
    <row r="111" spans="1:3" x14ac:dyDescent="0.25">
      <c r="B111" s="193"/>
      <c r="C111" s="157"/>
    </row>
    <row r="112" spans="1:3" x14ac:dyDescent="0.25">
      <c r="A112">
        <v>6</v>
      </c>
      <c r="B112" s="181" t="s">
        <v>334</v>
      </c>
      <c r="C112" s="178" t="s">
        <v>261</v>
      </c>
    </row>
    <row r="113" spans="1:3" x14ac:dyDescent="0.25">
      <c r="B113" s="182" t="s">
        <v>18</v>
      </c>
      <c r="C113" s="178" t="s">
        <v>52</v>
      </c>
    </row>
    <row r="114" spans="1:3" x14ac:dyDescent="0.25">
      <c r="B114" s="182" t="s">
        <v>19</v>
      </c>
      <c r="C114" s="178" t="s">
        <v>53</v>
      </c>
    </row>
    <row r="115" spans="1:3" x14ac:dyDescent="0.25">
      <c r="B115" s="182" t="s">
        <v>20</v>
      </c>
      <c r="C115" s="178" t="s">
        <v>54</v>
      </c>
    </row>
    <row r="116" spans="1:3" x14ac:dyDescent="0.25">
      <c r="B116" s="193"/>
      <c r="C116" s="157"/>
    </row>
    <row r="117" spans="1:3" x14ac:dyDescent="0.25">
      <c r="A117">
        <v>7</v>
      </c>
      <c r="B117" s="181" t="s">
        <v>335</v>
      </c>
      <c r="C117" s="178" t="s">
        <v>262</v>
      </c>
    </row>
    <row r="118" spans="1:3" x14ac:dyDescent="0.25">
      <c r="B118" s="182" t="s">
        <v>21</v>
      </c>
      <c r="C118" s="178" t="s">
        <v>55</v>
      </c>
    </row>
    <row r="119" spans="1:3" x14ac:dyDescent="0.25">
      <c r="B119" s="182" t="s">
        <v>22</v>
      </c>
      <c r="C119" s="178" t="s">
        <v>56</v>
      </c>
    </row>
    <row r="120" spans="1:3" ht="15.75" thickBot="1" x14ac:dyDescent="0.3">
      <c r="B120" s="183" t="s">
        <v>23</v>
      </c>
      <c r="C120" s="184" t="s">
        <v>57</v>
      </c>
    </row>
    <row r="123" spans="1:3" ht="15.75" thickBot="1" x14ac:dyDescent="0.3">
      <c r="B123" s="2" t="s">
        <v>356</v>
      </c>
    </row>
    <row r="124" spans="1:3" x14ac:dyDescent="0.25">
      <c r="A124">
        <v>8</v>
      </c>
      <c r="B124" s="185" t="s">
        <v>268</v>
      </c>
      <c r="C124" s="186" t="s">
        <v>269</v>
      </c>
    </row>
    <row r="125" spans="1:3" x14ac:dyDescent="0.25">
      <c r="B125" s="187" t="s">
        <v>178</v>
      </c>
      <c r="C125" s="188" t="s">
        <v>183</v>
      </c>
    </row>
    <row r="126" spans="1:3" x14ac:dyDescent="0.25">
      <c r="B126" s="187" t="s">
        <v>179</v>
      </c>
      <c r="C126" s="188" t="s">
        <v>183</v>
      </c>
    </row>
    <row r="127" spans="1:3" x14ac:dyDescent="0.25">
      <c r="B127" s="187" t="s">
        <v>180</v>
      </c>
      <c r="C127" s="188" t="s">
        <v>183</v>
      </c>
    </row>
    <row r="128" spans="1:3" x14ac:dyDescent="0.25">
      <c r="B128" s="187" t="s">
        <v>181</v>
      </c>
      <c r="C128" s="188" t="s">
        <v>183</v>
      </c>
    </row>
    <row r="129" spans="1:3" x14ac:dyDescent="0.25">
      <c r="B129" s="187" t="s">
        <v>182</v>
      </c>
      <c r="C129" s="188" t="s">
        <v>183</v>
      </c>
    </row>
    <row r="130" spans="1:3" x14ac:dyDescent="0.25">
      <c r="B130" s="193"/>
      <c r="C130" s="157"/>
    </row>
    <row r="131" spans="1:3" x14ac:dyDescent="0.25">
      <c r="A131">
        <v>9</v>
      </c>
      <c r="B131" s="190" t="s">
        <v>270</v>
      </c>
      <c r="C131" s="188" t="s">
        <v>357</v>
      </c>
    </row>
    <row r="132" spans="1:3" x14ac:dyDescent="0.25">
      <c r="B132" s="187" t="s">
        <v>185</v>
      </c>
      <c r="C132" s="188" t="s">
        <v>184</v>
      </c>
    </row>
    <row r="133" spans="1:3" x14ac:dyDescent="0.25">
      <c r="B133" s="187" t="s">
        <v>186</v>
      </c>
      <c r="C133" s="188" t="s">
        <v>184</v>
      </c>
    </row>
    <row r="134" spans="1:3" x14ac:dyDescent="0.25">
      <c r="B134" s="187" t="s">
        <v>187</v>
      </c>
      <c r="C134" s="188" t="s">
        <v>184</v>
      </c>
    </row>
    <row r="135" spans="1:3" x14ac:dyDescent="0.25">
      <c r="B135" s="187" t="s">
        <v>188</v>
      </c>
      <c r="C135" s="188" t="s">
        <v>184</v>
      </c>
    </row>
    <row r="136" spans="1:3" x14ac:dyDescent="0.25">
      <c r="B136" s="187" t="s">
        <v>189</v>
      </c>
      <c r="C136" s="188" t="s">
        <v>184</v>
      </c>
    </row>
    <row r="137" spans="1:3" x14ac:dyDescent="0.25">
      <c r="B137" s="187" t="s">
        <v>190</v>
      </c>
      <c r="C137" s="188" t="s">
        <v>184</v>
      </c>
    </row>
    <row r="138" spans="1:3" x14ac:dyDescent="0.25">
      <c r="B138" s="187" t="s">
        <v>191</v>
      </c>
      <c r="C138" s="188" t="s">
        <v>184</v>
      </c>
    </row>
    <row r="139" spans="1:3" x14ac:dyDescent="0.25">
      <c r="B139" s="193"/>
      <c r="C139" s="157"/>
    </row>
    <row r="140" spans="1:3" x14ac:dyDescent="0.25">
      <c r="A140">
        <v>10</v>
      </c>
      <c r="B140" s="190" t="s">
        <v>358</v>
      </c>
      <c r="C140" s="188" t="s">
        <v>273</v>
      </c>
    </row>
    <row r="141" spans="1:3" x14ac:dyDescent="0.25">
      <c r="B141" s="187" t="s">
        <v>192</v>
      </c>
      <c r="C141" s="188" t="s">
        <v>199</v>
      </c>
    </row>
    <row r="142" spans="1:3" x14ac:dyDescent="0.25">
      <c r="B142" s="187" t="s">
        <v>193</v>
      </c>
      <c r="C142" s="188" t="s">
        <v>199</v>
      </c>
    </row>
    <row r="143" spans="1:3" x14ac:dyDescent="0.25">
      <c r="B143" s="187" t="s">
        <v>194</v>
      </c>
      <c r="C143" s="188" t="s">
        <v>199</v>
      </c>
    </row>
    <row r="144" spans="1:3" x14ac:dyDescent="0.25">
      <c r="B144" s="187" t="s">
        <v>195</v>
      </c>
      <c r="C144" s="188" t="s">
        <v>199</v>
      </c>
    </row>
    <row r="145" spans="1:3" x14ac:dyDescent="0.25">
      <c r="B145" s="187" t="s">
        <v>196</v>
      </c>
      <c r="C145" s="188" t="s">
        <v>199</v>
      </c>
    </row>
    <row r="146" spans="1:3" x14ac:dyDescent="0.25">
      <c r="B146" s="187" t="s">
        <v>197</v>
      </c>
      <c r="C146" s="188" t="s">
        <v>199</v>
      </c>
    </row>
    <row r="147" spans="1:3" x14ac:dyDescent="0.25">
      <c r="B147" s="187" t="s">
        <v>198</v>
      </c>
      <c r="C147" s="188" t="s">
        <v>199</v>
      </c>
    </row>
    <row r="148" spans="1:3" x14ac:dyDescent="0.25">
      <c r="B148" s="193"/>
      <c r="C148" s="157"/>
    </row>
    <row r="149" spans="1:3" x14ac:dyDescent="0.25">
      <c r="A149">
        <v>11</v>
      </c>
      <c r="B149" s="190" t="s">
        <v>274</v>
      </c>
      <c r="C149" s="188" t="s">
        <v>275</v>
      </c>
    </row>
    <row r="150" spans="1:3" x14ac:dyDescent="0.25">
      <c r="B150" s="187" t="s">
        <v>200</v>
      </c>
      <c r="C150" s="188" t="s">
        <v>203</v>
      </c>
    </row>
    <row r="151" spans="1:3" x14ac:dyDescent="0.25">
      <c r="B151" s="187" t="s">
        <v>201</v>
      </c>
      <c r="C151" s="188" t="s">
        <v>203</v>
      </c>
    </row>
    <row r="152" spans="1:3" x14ac:dyDescent="0.25">
      <c r="B152" s="187" t="s">
        <v>202</v>
      </c>
      <c r="C152" s="188" t="s">
        <v>203</v>
      </c>
    </row>
    <row r="153" spans="1:3" x14ac:dyDescent="0.25">
      <c r="B153" s="193"/>
      <c r="C153" s="157"/>
    </row>
    <row r="154" spans="1:3" x14ac:dyDescent="0.25">
      <c r="A154">
        <v>12</v>
      </c>
      <c r="B154" s="190" t="s">
        <v>359</v>
      </c>
      <c r="C154" s="188" t="s">
        <v>277</v>
      </c>
    </row>
    <row r="155" spans="1:3" x14ac:dyDescent="0.25">
      <c r="B155" s="187" t="s">
        <v>204</v>
      </c>
      <c r="C155" s="188" t="s">
        <v>206</v>
      </c>
    </row>
    <row r="156" spans="1:3" x14ac:dyDescent="0.25">
      <c r="B156" s="187" t="s">
        <v>205</v>
      </c>
      <c r="C156" s="188" t="s">
        <v>206</v>
      </c>
    </row>
    <row r="157" spans="1:3" x14ac:dyDescent="0.25">
      <c r="B157" s="193"/>
      <c r="C157" s="157"/>
    </row>
    <row r="158" spans="1:3" x14ac:dyDescent="0.25">
      <c r="A158">
        <v>13</v>
      </c>
      <c r="B158" s="190" t="s">
        <v>279</v>
      </c>
      <c r="C158" s="188" t="s">
        <v>360</v>
      </c>
    </row>
    <row r="159" spans="1:3" x14ac:dyDescent="0.25">
      <c r="B159" s="187" t="s">
        <v>140</v>
      </c>
      <c r="C159" s="188" t="s">
        <v>153</v>
      </c>
    </row>
    <row r="160" spans="1:3" x14ac:dyDescent="0.25">
      <c r="B160" s="187" t="s">
        <v>141</v>
      </c>
      <c r="C160" s="188" t="s">
        <v>153</v>
      </c>
    </row>
    <row r="161" spans="1:3" x14ac:dyDescent="0.25">
      <c r="B161" s="187" t="s">
        <v>142</v>
      </c>
      <c r="C161" s="188" t="s">
        <v>153</v>
      </c>
    </row>
    <row r="162" spans="1:3" x14ac:dyDescent="0.25">
      <c r="B162" s="187" t="s">
        <v>143</v>
      </c>
      <c r="C162" s="188" t="s">
        <v>153</v>
      </c>
    </row>
    <row r="163" spans="1:3" x14ac:dyDescent="0.25">
      <c r="B163" s="187" t="s">
        <v>144</v>
      </c>
      <c r="C163" s="188" t="s">
        <v>153</v>
      </c>
    </row>
    <row r="164" spans="1:3" x14ac:dyDescent="0.25">
      <c r="B164" s="187" t="s">
        <v>145</v>
      </c>
      <c r="C164" s="188" t="s">
        <v>153</v>
      </c>
    </row>
    <row r="165" spans="1:3" x14ac:dyDescent="0.25">
      <c r="B165" s="187" t="s">
        <v>146</v>
      </c>
      <c r="C165" s="188" t="s">
        <v>153</v>
      </c>
    </row>
    <row r="166" spans="1:3" x14ac:dyDescent="0.25">
      <c r="B166" s="187" t="s">
        <v>147</v>
      </c>
      <c r="C166" s="188" t="s">
        <v>153</v>
      </c>
    </row>
    <row r="167" spans="1:3" x14ac:dyDescent="0.25">
      <c r="B167" s="187" t="s">
        <v>148</v>
      </c>
      <c r="C167" s="188" t="s">
        <v>153</v>
      </c>
    </row>
    <row r="168" spans="1:3" x14ac:dyDescent="0.25">
      <c r="B168" s="187" t="s">
        <v>149</v>
      </c>
      <c r="C168" s="188" t="s">
        <v>153</v>
      </c>
    </row>
    <row r="169" spans="1:3" x14ac:dyDescent="0.25">
      <c r="B169" s="187" t="s">
        <v>150</v>
      </c>
      <c r="C169" s="188" t="s">
        <v>153</v>
      </c>
    </row>
    <row r="170" spans="1:3" x14ac:dyDescent="0.25">
      <c r="B170" s="187" t="s">
        <v>151</v>
      </c>
      <c r="C170" s="188" t="s">
        <v>153</v>
      </c>
    </row>
    <row r="171" spans="1:3" x14ac:dyDescent="0.25">
      <c r="B171" s="187" t="s">
        <v>152</v>
      </c>
      <c r="C171" s="188" t="s">
        <v>153</v>
      </c>
    </row>
    <row r="172" spans="1:3" x14ac:dyDescent="0.25">
      <c r="B172" s="193"/>
      <c r="C172" s="157"/>
    </row>
    <row r="173" spans="1:3" x14ac:dyDescent="0.25">
      <c r="A173">
        <v>14</v>
      </c>
      <c r="B173" s="190" t="s">
        <v>281</v>
      </c>
      <c r="C173" s="188" t="s">
        <v>282</v>
      </c>
    </row>
    <row r="174" spans="1:3" x14ac:dyDescent="0.25">
      <c r="B174" s="187" t="s">
        <v>113</v>
      </c>
      <c r="C174" s="188" t="s">
        <v>155</v>
      </c>
    </row>
    <row r="175" spans="1:3" x14ac:dyDescent="0.25">
      <c r="B175" s="187" t="s">
        <v>114</v>
      </c>
      <c r="C175" s="188" t="s">
        <v>155</v>
      </c>
    </row>
    <row r="176" spans="1:3" x14ac:dyDescent="0.25">
      <c r="B176" s="187" t="s">
        <v>115</v>
      </c>
      <c r="C176" s="188" t="s">
        <v>155</v>
      </c>
    </row>
    <row r="177" spans="2:3" x14ac:dyDescent="0.25">
      <c r="B177" s="187" t="s">
        <v>116</v>
      </c>
      <c r="C177" s="188" t="s">
        <v>155</v>
      </c>
    </row>
    <row r="178" spans="2:3" x14ac:dyDescent="0.25">
      <c r="B178" s="187" t="s">
        <v>117</v>
      </c>
      <c r="C178" s="188" t="s">
        <v>155</v>
      </c>
    </row>
    <row r="179" spans="2:3" x14ac:dyDescent="0.25">
      <c r="B179" s="187" t="s">
        <v>118</v>
      </c>
      <c r="C179" s="188" t="s">
        <v>155</v>
      </c>
    </row>
    <row r="180" spans="2:3" x14ac:dyDescent="0.25">
      <c r="B180" s="187" t="s">
        <v>119</v>
      </c>
      <c r="C180" s="188" t="s">
        <v>155</v>
      </c>
    </row>
    <row r="181" spans="2:3" x14ac:dyDescent="0.25">
      <c r="B181" s="187" t="s">
        <v>120</v>
      </c>
      <c r="C181" s="188" t="s">
        <v>155</v>
      </c>
    </row>
    <row r="182" spans="2:3" x14ac:dyDescent="0.25">
      <c r="B182" s="187" t="s">
        <v>121</v>
      </c>
      <c r="C182" s="188" t="s">
        <v>155</v>
      </c>
    </row>
    <row r="183" spans="2:3" x14ac:dyDescent="0.25">
      <c r="B183" s="187" t="s">
        <v>122</v>
      </c>
      <c r="C183" s="188" t="s">
        <v>155</v>
      </c>
    </row>
    <row r="184" spans="2:3" x14ac:dyDescent="0.25">
      <c r="B184" s="187" t="s">
        <v>123</v>
      </c>
      <c r="C184" s="188" t="s">
        <v>155</v>
      </c>
    </row>
    <row r="185" spans="2:3" x14ac:dyDescent="0.25">
      <c r="B185" s="187" t="s">
        <v>124</v>
      </c>
      <c r="C185" s="188" t="s">
        <v>155</v>
      </c>
    </row>
    <row r="186" spans="2:3" x14ac:dyDescent="0.25">
      <c r="B186" s="187" t="s">
        <v>125</v>
      </c>
      <c r="C186" s="188" t="s">
        <v>155</v>
      </c>
    </row>
    <row r="187" spans="2:3" x14ac:dyDescent="0.25">
      <c r="B187" s="187" t="s">
        <v>126</v>
      </c>
      <c r="C187" s="188" t="s">
        <v>155</v>
      </c>
    </row>
    <row r="188" spans="2:3" x14ac:dyDescent="0.25">
      <c r="B188" s="187" t="s">
        <v>127</v>
      </c>
      <c r="C188" s="188" t="s">
        <v>155</v>
      </c>
    </row>
    <row r="189" spans="2:3" x14ac:dyDescent="0.25">
      <c r="B189" s="187" t="s">
        <v>128</v>
      </c>
      <c r="C189" s="188" t="s">
        <v>155</v>
      </c>
    </row>
    <row r="190" spans="2:3" x14ac:dyDescent="0.25">
      <c r="B190" s="187" t="s">
        <v>130</v>
      </c>
      <c r="C190" s="188" t="s">
        <v>155</v>
      </c>
    </row>
    <row r="191" spans="2:3" x14ac:dyDescent="0.25">
      <c r="B191" s="187" t="s">
        <v>131</v>
      </c>
      <c r="C191" s="188" t="s">
        <v>155</v>
      </c>
    </row>
    <row r="192" spans="2:3" x14ac:dyDescent="0.25">
      <c r="B192" s="187" t="s">
        <v>132</v>
      </c>
      <c r="C192" s="188" t="s">
        <v>155</v>
      </c>
    </row>
    <row r="193" spans="1:3" x14ac:dyDescent="0.25">
      <c r="B193" s="187" t="s">
        <v>133</v>
      </c>
      <c r="C193" s="188" t="s">
        <v>155</v>
      </c>
    </row>
    <row r="194" spans="1:3" x14ac:dyDescent="0.25">
      <c r="B194" s="187" t="s">
        <v>134</v>
      </c>
      <c r="C194" s="188" t="s">
        <v>155</v>
      </c>
    </row>
    <row r="195" spans="1:3" x14ac:dyDescent="0.25">
      <c r="B195" s="187" t="s">
        <v>135</v>
      </c>
      <c r="C195" s="188" t="s">
        <v>155</v>
      </c>
    </row>
    <row r="196" spans="1:3" x14ac:dyDescent="0.25">
      <c r="B196" s="187" t="s">
        <v>136</v>
      </c>
      <c r="C196" s="188" t="s">
        <v>155</v>
      </c>
    </row>
    <row r="197" spans="1:3" x14ac:dyDescent="0.25">
      <c r="B197" s="187" t="s">
        <v>137</v>
      </c>
      <c r="C197" s="188" t="s">
        <v>155</v>
      </c>
    </row>
    <row r="198" spans="1:3" x14ac:dyDescent="0.25">
      <c r="B198" s="187" t="s">
        <v>138</v>
      </c>
      <c r="C198" s="188" t="s">
        <v>155</v>
      </c>
    </row>
    <row r="199" spans="1:3" x14ac:dyDescent="0.25">
      <c r="B199" s="187" t="s">
        <v>139</v>
      </c>
      <c r="C199" s="188" t="s">
        <v>155</v>
      </c>
    </row>
    <row r="200" spans="1:3" x14ac:dyDescent="0.25">
      <c r="B200" s="187" t="s">
        <v>109</v>
      </c>
      <c r="C200" s="188" t="s">
        <v>155</v>
      </c>
    </row>
    <row r="201" spans="1:3" x14ac:dyDescent="0.25">
      <c r="B201" s="187" t="s">
        <v>109</v>
      </c>
      <c r="C201" s="188" t="s">
        <v>694</v>
      </c>
    </row>
    <row r="202" spans="1:3" x14ac:dyDescent="0.25">
      <c r="B202" s="193"/>
      <c r="C202" s="157"/>
    </row>
    <row r="203" spans="1:3" x14ac:dyDescent="0.25">
      <c r="A203">
        <v>15</v>
      </c>
      <c r="B203" s="190" t="s">
        <v>283</v>
      </c>
      <c r="C203" s="188" t="s">
        <v>361</v>
      </c>
    </row>
    <row r="204" spans="1:3" x14ac:dyDescent="0.25">
      <c r="B204" s="187" t="s">
        <v>156</v>
      </c>
      <c r="C204" s="188" t="s">
        <v>176</v>
      </c>
    </row>
    <row r="205" spans="1:3" x14ac:dyDescent="0.25">
      <c r="B205" s="187" t="s">
        <v>157</v>
      </c>
      <c r="C205" s="188" t="s">
        <v>176</v>
      </c>
    </row>
    <row r="206" spans="1:3" x14ac:dyDescent="0.25">
      <c r="B206" s="187" t="s">
        <v>158</v>
      </c>
      <c r="C206" s="188" t="s">
        <v>176</v>
      </c>
    </row>
    <row r="207" spans="1:3" x14ac:dyDescent="0.25">
      <c r="B207" s="187" t="s">
        <v>159</v>
      </c>
      <c r="C207" s="188" t="s">
        <v>176</v>
      </c>
    </row>
    <row r="208" spans="1:3" x14ac:dyDescent="0.25">
      <c r="B208" s="187" t="s">
        <v>160</v>
      </c>
      <c r="C208" s="188" t="s">
        <v>176</v>
      </c>
    </row>
    <row r="209" spans="1:4" x14ac:dyDescent="0.25">
      <c r="B209" s="187" t="s">
        <v>161</v>
      </c>
      <c r="C209" s="188" t="s">
        <v>176</v>
      </c>
    </row>
    <row r="210" spans="1:4" x14ac:dyDescent="0.25">
      <c r="B210" s="187" t="s">
        <v>162</v>
      </c>
      <c r="C210" s="188" t="s">
        <v>176</v>
      </c>
    </row>
    <row r="211" spans="1:4" x14ac:dyDescent="0.25">
      <c r="B211" s="187" t="s">
        <v>163</v>
      </c>
      <c r="C211" s="188" t="s">
        <v>176</v>
      </c>
    </row>
    <row r="212" spans="1:4" x14ac:dyDescent="0.25">
      <c r="B212" s="187" t="s">
        <v>164</v>
      </c>
      <c r="C212" s="188" t="s">
        <v>176</v>
      </c>
    </row>
    <row r="213" spans="1:4" x14ac:dyDescent="0.25">
      <c r="B213" s="187" t="s">
        <v>165</v>
      </c>
      <c r="C213" s="188" t="s">
        <v>176</v>
      </c>
    </row>
    <row r="214" spans="1:4" x14ac:dyDescent="0.25">
      <c r="B214" s="187" t="s">
        <v>166</v>
      </c>
      <c r="C214" s="188" t="s">
        <v>176</v>
      </c>
    </row>
    <row r="215" spans="1:4" x14ac:dyDescent="0.25">
      <c r="B215" s="187" t="s">
        <v>167</v>
      </c>
      <c r="C215" s="188" t="s">
        <v>176</v>
      </c>
    </row>
    <row r="216" spans="1:4" x14ac:dyDescent="0.25">
      <c r="B216" s="187" t="s">
        <v>168</v>
      </c>
      <c r="C216" s="188" t="s">
        <v>176</v>
      </c>
    </row>
    <row r="217" spans="1:4" x14ac:dyDescent="0.25">
      <c r="B217" s="187" t="s">
        <v>169</v>
      </c>
      <c r="C217" s="188" t="s">
        <v>176</v>
      </c>
    </row>
    <row r="218" spans="1:4" x14ac:dyDescent="0.25">
      <c r="B218" s="187" t="s">
        <v>170</v>
      </c>
      <c r="C218" s="188" t="s">
        <v>176</v>
      </c>
    </row>
    <row r="219" spans="1:4" x14ac:dyDescent="0.25">
      <c r="B219" s="193"/>
      <c r="C219" s="157"/>
    </row>
    <row r="220" spans="1:4" x14ac:dyDescent="0.25">
      <c r="A220">
        <v>16</v>
      </c>
      <c r="B220" s="190" t="s">
        <v>394</v>
      </c>
      <c r="C220" s="188" t="s">
        <v>362</v>
      </c>
    </row>
    <row r="221" spans="1:4" x14ac:dyDescent="0.25">
      <c r="B221" s="187" t="s">
        <v>171</v>
      </c>
      <c r="C221" s="188" t="s">
        <v>172</v>
      </c>
    </row>
    <row r="222" spans="1:4" x14ac:dyDescent="0.25">
      <c r="B222" s="193"/>
      <c r="C222" s="157"/>
    </row>
    <row r="223" spans="1:4" x14ac:dyDescent="0.25">
      <c r="A223">
        <v>17</v>
      </c>
      <c r="B223" s="190" t="s">
        <v>363</v>
      </c>
      <c r="C223" s="188" t="s">
        <v>364</v>
      </c>
    </row>
    <row r="224" spans="1:4" x14ac:dyDescent="0.25">
      <c r="B224" s="189" t="s">
        <v>173</v>
      </c>
      <c r="C224" s="188" t="s">
        <v>175</v>
      </c>
      <c r="D224" t="s">
        <v>692</v>
      </c>
    </row>
    <row r="225" spans="1:16" x14ac:dyDescent="0.25">
      <c r="B225" s="189" t="s">
        <v>174</v>
      </c>
      <c r="C225" s="188" t="s">
        <v>175</v>
      </c>
      <c r="D225" t="s">
        <v>693</v>
      </c>
    </row>
    <row r="226" spans="1:16" x14ac:dyDescent="0.25">
      <c r="B226" s="189" t="s">
        <v>407</v>
      </c>
      <c r="C226" s="188" t="s">
        <v>408</v>
      </c>
    </row>
    <row r="227" spans="1:16" x14ac:dyDescent="0.25">
      <c r="B227" s="189" t="s">
        <v>409</v>
      </c>
      <c r="C227" s="188" t="s">
        <v>408</v>
      </c>
    </row>
    <row r="228" spans="1:16" x14ac:dyDescent="0.25">
      <c r="B228" s="189" t="s">
        <v>410</v>
      </c>
      <c r="C228" s="188" t="s">
        <v>408</v>
      </c>
    </row>
    <row r="229" spans="1:16" x14ac:dyDescent="0.25">
      <c r="B229" s="189" t="s">
        <v>411</v>
      </c>
      <c r="C229" s="188" t="s">
        <v>408</v>
      </c>
    </row>
    <row r="230" spans="1:16" x14ac:dyDescent="0.25">
      <c r="B230" s="189" t="s">
        <v>412</v>
      </c>
      <c r="C230" s="188" t="s">
        <v>408</v>
      </c>
    </row>
    <row r="231" spans="1:16" x14ac:dyDescent="0.25">
      <c r="B231" s="189" t="s">
        <v>413</v>
      </c>
      <c r="C231" s="188" t="s">
        <v>408</v>
      </c>
    </row>
    <row r="232" spans="1:16" x14ac:dyDescent="0.25">
      <c r="B232" s="193"/>
      <c r="C232" s="157"/>
    </row>
    <row r="233" spans="1:16" x14ac:dyDescent="0.25">
      <c r="A233">
        <v>18</v>
      </c>
      <c r="B233" s="190" t="s">
        <v>365</v>
      </c>
      <c r="C233" s="188" t="s">
        <v>290</v>
      </c>
    </row>
    <row r="234" spans="1:16" ht="15.75" thickBot="1" x14ac:dyDescent="0.3">
      <c r="B234" s="191" t="s">
        <v>414</v>
      </c>
      <c r="C234" s="192" t="s">
        <v>415</v>
      </c>
    </row>
    <row r="236" spans="1:16" x14ac:dyDescent="0.25">
      <c r="I236" s="5"/>
      <c r="J236" s="5"/>
      <c r="K236" s="5"/>
      <c r="L236" s="5"/>
      <c r="M236" s="5"/>
      <c r="N236" s="5"/>
      <c r="O236" s="5"/>
      <c r="P236" s="5"/>
    </row>
    <row r="237" spans="1:16" ht="15.75" thickBot="1" x14ac:dyDescent="0.3">
      <c r="B237" s="36" t="s">
        <v>416</v>
      </c>
      <c r="C237" s="159"/>
      <c r="D237" s="158"/>
      <c r="E237" s="158"/>
      <c r="F237" s="158"/>
      <c r="G237" s="158"/>
      <c r="H237" s="160"/>
      <c r="I237" s="158"/>
      <c r="J237" s="159"/>
      <c r="K237" s="158"/>
      <c r="L237" s="158"/>
      <c r="M237" s="158"/>
      <c r="N237" s="158"/>
      <c r="O237" s="160"/>
      <c r="P237" s="161"/>
    </row>
    <row r="238" spans="1:16" x14ac:dyDescent="0.25">
      <c r="A238">
        <v>22</v>
      </c>
      <c r="B238" s="165" t="s">
        <v>307</v>
      </c>
      <c r="C238" s="166" t="s">
        <v>371</v>
      </c>
      <c r="D238" s="158"/>
      <c r="E238" s="158"/>
      <c r="F238" s="158"/>
      <c r="G238" s="158"/>
      <c r="H238" s="160"/>
      <c r="I238" s="158"/>
      <c r="J238" s="159"/>
      <c r="K238" s="158"/>
      <c r="L238" s="158"/>
      <c r="M238" s="158"/>
      <c r="N238" s="158"/>
      <c r="O238" s="160"/>
      <c r="P238" s="161"/>
    </row>
    <row r="239" spans="1:16" x14ac:dyDescent="0.25">
      <c r="B239" s="167" t="s">
        <v>94</v>
      </c>
      <c r="C239" s="168" t="s">
        <v>97</v>
      </c>
      <c r="D239" s="158"/>
      <c r="E239" s="158"/>
      <c r="F239" s="158"/>
      <c r="G239" s="158"/>
      <c r="H239" s="160"/>
      <c r="I239" s="158"/>
      <c r="J239" s="159"/>
      <c r="K239" s="158"/>
      <c r="L239" s="158"/>
      <c r="M239" s="158"/>
      <c r="N239" s="158"/>
      <c r="O239" s="160"/>
      <c r="P239" s="161"/>
    </row>
    <row r="240" spans="1:16" x14ac:dyDescent="0.25">
      <c r="B240" s="169" t="s">
        <v>92</v>
      </c>
      <c r="C240" s="170" t="s">
        <v>96</v>
      </c>
      <c r="D240" s="158"/>
      <c r="E240" s="158"/>
      <c r="F240" s="158"/>
      <c r="G240" s="158"/>
      <c r="H240" s="162"/>
      <c r="I240" s="158"/>
      <c r="J240" s="159"/>
      <c r="K240" s="158"/>
      <c r="L240" s="158"/>
      <c r="M240" s="158"/>
      <c r="N240" s="158"/>
      <c r="O240" s="160"/>
      <c r="P240" s="161"/>
    </row>
    <row r="241" spans="1:16" x14ac:dyDescent="0.25">
      <c r="B241" s="164"/>
      <c r="C241" s="163"/>
      <c r="D241" s="158"/>
      <c r="E241" s="158"/>
      <c r="F241" s="158"/>
      <c r="G241" s="158"/>
      <c r="H241" s="162"/>
      <c r="I241" s="158"/>
      <c r="J241" s="159"/>
      <c r="K241" s="158"/>
      <c r="L241" s="158"/>
      <c r="M241" s="158"/>
      <c r="N241" s="158"/>
      <c r="O241" s="160"/>
      <c r="P241" s="161"/>
    </row>
    <row r="242" spans="1:16" x14ac:dyDescent="0.25">
      <c r="A242">
        <v>23</v>
      </c>
      <c r="B242" s="171" t="s">
        <v>372</v>
      </c>
      <c r="C242" s="168" t="s">
        <v>373</v>
      </c>
      <c r="D242" s="158"/>
      <c r="E242" s="158"/>
      <c r="F242" s="158"/>
      <c r="G242" s="158"/>
      <c r="H242" s="160"/>
      <c r="I242" s="158"/>
      <c r="J242" s="159"/>
      <c r="K242" s="158"/>
      <c r="L242" s="158"/>
      <c r="M242" s="158"/>
      <c r="N242" s="158"/>
      <c r="O242" s="160"/>
      <c r="P242" s="161"/>
    </row>
    <row r="243" spans="1:16" x14ac:dyDescent="0.25">
      <c r="B243" s="169" t="s">
        <v>100</v>
      </c>
      <c r="C243" s="170" t="s">
        <v>107</v>
      </c>
      <c r="D243" s="158"/>
      <c r="E243" s="158"/>
      <c r="F243" s="5"/>
      <c r="G243" s="5"/>
      <c r="H243" s="5"/>
      <c r="I243" s="158"/>
      <c r="J243" s="159"/>
      <c r="K243" s="158"/>
      <c r="L243" s="158"/>
      <c r="M243" s="158"/>
      <c r="N243" s="158"/>
      <c r="O243" s="160"/>
      <c r="P243" s="161"/>
    </row>
    <row r="244" spans="1:16" x14ac:dyDescent="0.25">
      <c r="B244" s="172" t="s">
        <v>101</v>
      </c>
      <c r="C244" s="168" t="s">
        <v>107</v>
      </c>
      <c r="D244" s="5"/>
      <c r="E244" s="5"/>
      <c r="F244" s="5"/>
      <c r="G244" s="5"/>
      <c r="H244" s="5"/>
      <c r="I244" s="158"/>
      <c r="J244" s="159"/>
      <c r="K244" s="158"/>
      <c r="L244" s="158"/>
      <c r="M244" s="158"/>
      <c r="N244" s="158"/>
      <c r="O244" s="160"/>
      <c r="P244" s="161"/>
    </row>
    <row r="245" spans="1:16" x14ac:dyDescent="0.25">
      <c r="B245" s="172" t="s">
        <v>102</v>
      </c>
      <c r="C245" s="168" t="s">
        <v>107</v>
      </c>
      <c r="I245" s="158"/>
      <c r="J245" s="159"/>
      <c r="K245" s="158"/>
      <c r="L245" s="158"/>
      <c r="M245" s="158"/>
      <c r="N245" s="158"/>
      <c r="O245" s="160"/>
      <c r="P245" s="161"/>
    </row>
    <row r="246" spans="1:16" x14ac:dyDescent="0.25">
      <c r="B246" s="172" t="s">
        <v>103</v>
      </c>
      <c r="C246" s="168" t="s">
        <v>107</v>
      </c>
      <c r="I246" s="158"/>
      <c r="J246" s="159"/>
      <c r="K246" s="158"/>
      <c r="L246" s="158"/>
      <c r="M246" s="5"/>
      <c r="N246" s="5"/>
      <c r="O246" s="5"/>
      <c r="P246" s="5"/>
    </row>
    <row r="247" spans="1:16" x14ac:dyDescent="0.25">
      <c r="B247" s="172" t="s">
        <v>104</v>
      </c>
      <c r="C247" s="168" t="s">
        <v>107</v>
      </c>
      <c r="I247" s="5"/>
      <c r="J247" s="5"/>
      <c r="K247" s="5"/>
      <c r="L247" s="5"/>
      <c r="M247" s="5"/>
      <c r="N247" s="5"/>
      <c r="O247" s="5"/>
      <c r="P247" s="5"/>
    </row>
    <row r="248" spans="1:16" x14ac:dyDescent="0.25">
      <c r="B248" s="172" t="s">
        <v>105</v>
      </c>
      <c r="C248" s="168" t="s">
        <v>107</v>
      </c>
    </row>
    <row r="249" spans="1:16" ht="15.75" thickBot="1" x14ac:dyDescent="0.3">
      <c r="B249" s="173" t="s">
        <v>106</v>
      </c>
      <c r="C249" s="174" t="s">
        <v>107</v>
      </c>
    </row>
    <row r="251" spans="1:16" ht="15.75" thickBot="1" x14ac:dyDescent="0.3"/>
    <row r="252" spans="1:16" x14ac:dyDescent="0.25">
      <c r="A252">
        <v>19</v>
      </c>
      <c r="B252" s="210" t="s">
        <v>295</v>
      </c>
      <c r="C252" s="211" t="s">
        <v>367</v>
      </c>
    </row>
    <row r="253" spans="1:16" x14ac:dyDescent="0.25">
      <c r="B253" s="212" t="s">
        <v>81</v>
      </c>
      <c r="C253" s="157" t="s">
        <v>440</v>
      </c>
    </row>
    <row r="254" spans="1:16" x14ac:dyDescent="0.25">
      <c r="B254" s="212"/>
      <c r="C254" s="157"/>
    </row>
    <row r="255" spans="1:16" x14ac:dyDescent="0.25">
      <c r="A255">
        <v>20</v>
      </c>
      <c r="B255" s="193" t="s">
        <v>368</v>
      </c>
      <c r="C255" s="157" t="s">
        <v>369</v>
      </c>
    </row>
    <row r="256" spans="1:16" ht="15.75" thickBot="1" x14ac:dyDescent="0.3">
      <c r="B256" s="213" t="s">
        <v>129</v>
      </c>
      <c r="C256" s="214" t="s">
        <v>441</v>
      </c>
    </row>
  </sheetData>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A9798-5E60-4B9C-B75A-169B98ACE805}">
  <sheetPr>
    <tabColor rgb="FF92D050"/>
  </sheetPr>
  <dimension ref="A1:R256"/>
  <sheetViews>
    <sheetView workbookViewId="0">
      <selection activeCell="C8" sqref="C8"/>
    </sheetView>
  </sheetViews>
  <sheetFormatPr defaultRowHeight="15" x14ac:dyDescent="0.25"/>
  <cols>
    <col min="2" max="2" width="53.28515625" bestFit="1" customWidth="1"/>
    <col min="3" max="3" width="36.140625" bestFit="1" customWidth="1"/>
    <col min="4" max="18" width="10.7109375" customWidth="1"/>
    <col min="19" max="19" width="8.42578125" customWidth="1"/>
  </cols>
  <sheetData>
    <row r="1" spans="1:18" x14ac:dyDescent="0.25">
      <c r="A1" s="63" t="s">
        <v>445</v>
      </c>
      <c r="B1" s="63"/>
      <c r="C1" s="63"/>
    </row>
    <row r="2" spans="1:18" x14ac:dyDescent="0.25">
      <c r="B2" s="2" t="s">
        <v>443</v>
      </c>
      <c r="E2" t="s">
        <v>339</v>
      </c>
      <c r="L2">
        <v>2020</v>
      </c>
    </row>
    <row r="3" spans="1:18" x14ac:dyDescent="0.25">
      <c r="D3" t="s">
        <v>340</v>
      </c>
      <c r="E3" t="s">
        <v>341</v>
      </c>
      <c r="F3" t="s">
        <v>342</v>
      </c>
      <c r="G3" t="s">
        <v>343</v>
      </c>
      <c r="H3" t="s">
        <v>344</v>
      </c>
      <c r="I3" t="s">
        <v>345</v>
      </c>
      <c r="J3" t="s">
        <v>346</v>
      </c>
      <c r="K3" t="s">
        <v>347</v>
      </c>
      <c r="L3" t="s">
        <v>348</v>
      </c>
      <c r="M3" t="s">
        <v>349</v>
      </c>
      <c r="N3" t="s">
        <v>350</v>
      </c>
      <c r="O3" t="s">
        <v>351</v>
      </c>
      <c r="P3" t="s">
        <v>352</v>
      </c>
      <c r="R3" t="s">
        <v>395</v>
      </c>
    </row>
    <row r="4" spans="1:18" x14ac:dyDescent="0.25">
      <c r="B4" s="2" t="s">
        <v>353</v>
      </c>
      <c r="C4" t="s">
        <v>354</v>
      </c>
    </row>
    <row r="5" spans="1:18" x14ac:dyDescent="0.25">
      <c r="A5">
        <v>1</v>
      </c>
      <c r="B5" s="194" t="s">
        <v>329</v>
      </c>
      <c r="C5" s="194" t="s">
        <v>256</v>
      </c>
      <c r="D5" s="194">
        <v>0</v>
      </c>
      <c r="E5" s="194">
        <v>0</v>
      </c>
      <c r="F5" s="194">
        <v>0</v>
      </c>
      <c r="G5" s="194">
        <v>0</v>
      </c>
      <c r="H5" s="194">
        <v>0</v>
      </c>
      <c r="I5" s="194">
        <v>0</v>
      </c>
      <c r="J5" s="194">
        <v>0</v>
      </c>
      <c r="K5" s="194">
        <v>0</v>
      </c>
      <c r="L5" s="194">
        <v>0</v>
      </c>
      <c r="M5" s="194">
        <v>0</v>
      </c>
      <c r="N5" s="194">
        <v>0</v>
      </c>
      <c r="O5" s="194">
        <v>0</v>
      </c>
      <c r="P5" s="194">
        <v>0</v>
      </c>
      <c r="Q5" s="194"/>
      <c r="R5" s="194">
        <v>0</v>
      </c>
    </row>
    <row r="6" spans="1:18" x14ac:dyDescent="0.25">
      <c r="A6">
        <v>2</v>
      </c>
      <c r="B6" s="194" t="s">
        <v>330</v>
      </c>
      <c r="C6" s="194" t="s">
        <v>257</v>
      </c>
      <c r="D6" s="194">
        <v>0</v>
      </c>
      <c r="E6" s="194">
        <v>0</v>
      </c>
      <c r="F6" s="194">
        <v>0</v>
      </c>
      <c r="G6" s="194">
        <v>0</v>
      </c>
      <c r="H6" s="194">
        <v>0</v>
      </c>
      <c r="I6" s="194">
        <v>0</v>
      </c>
      <c r="J6" s="194">
        <v>0</v>
      </c>
      <c r="K6" s="194">
        <v>0</v>
      </c>
      <c r="L6" s="194">
        <v>0</v>
      </c>
      <c r="M6" s="194">
        <v>0</v>
      </c>
      <c r="N6" s="194">
        <v>0</v>
      </c>
      <c r="O6" s="194">
        <v>0</v>
      </c>
      <c r="P6" s="194">
        <v>0</v>
      </c>
      <c r="Q6" s="194"/>
      <c r="R6" s="194">
        <v>0</v>
      </c>
    </row>
    <row r="7" spans="1:18" x14ac:dyDescent="0.25">
      <c r="A7">
        <v>3</v>
      </c>
      <c r="B7" s="194" t="s">
        <v>331</v>
      </c>
      <c r="C7" s="194" t="s">
        <v>258</v>
      </c>
      <c r="D7" s="194">
        <v>0</v>
      </c>
      <c r="E7" s="194">
        <v>0</v>
      </c>
      <c r="F7" s="194">
        <v>0</v>
      </c>
      <c r="G7" s="194">
        <v>0</v>
      </c>
      <c r="H7" s="194">
        <v>0</v>
      </c>
      <c r="I7" s="194">
        <v>0</v>
      </c>
      <c r="J7" s="194">
        <v>0</v>
      </c>
      <c r="K7" s="194">
        <v>0</v>
      </c>
      <c r="L7" s="194">
        <v>0</v>
      </c>
      <c r="M7" s="194">
        <v>0</v>
      </c>
      <c r="N7" s="194">
        <v>0</v>
      </c>
      <c r="O7" s="194">
        <v>0</v>
      </c>
      <c r="P7" s="194">
        <v>0</v>
      </c>
      <c r="Q7" s="194"/>
      <c r="R7" s="194">
        <v>0</v>
      </c>
    </row>
    <row r="8" spans="1:18" x14ac:dyDescent="0.25">
      <c r="A8">
        <v>4</v>
      </c>
      <c r="B8" s="194" t="s">
        <v>332</v>
      </c>
      <c r="C8" s="194" t="s">
        <v>259</v>
      </c>
      <c r="D8" s="194">
        <v>0</v>
      </c>
      <c r="E8" s="194">
        <v>0</v>
      </c>
      <c r="F8" s="194">
        <v>0</v>
      </c>
      <c r="G8" s="194">
        <v>0</v>
      </c>
      <c r="H8" s="194">
        <v>0</v>
      </c>
      <c r="I8" s="194">
        <v>0</v>
      </c>
      <c r="J8" s="194">
        <v>0</v>
      </c>
      <c r="K8" s="194">
        <v>0</v>
      </c>
      <c r="L8" s="194">
        <v>0</v>
      </c>
      <c r="M8" s="194">
        <v>0</v>
      </c>
      <c r="N8" s="194">
        <v>0</v>
      </c>
      <c r="O8" s="194">
        <v>0</v>
      </c>
      <c r="P8" s="194">
        <v>0</v>
      </c>
      <c r="Q8" s="194"/>
      <c r="R8" s="194">
        <v>0</v>
      </c>
    </row>
    <row r="9" spans="1:18" x14ac:dyDescent="0.25">
      <c r="A9">
        <v>5</v>
      </c>
      <c r="B9" s="194" t="s">
        <v>333</v>
      </c>
      <c r="C9" s="194" t="s">
        <v>260</v>
      </c>
      <c r="D9" s="194">
        <v>0</v>
      </c>
      <c r="E9" s="194">
        <v>0</v>
      </c>
      <c r="F9" s="194">
        <v>0</v>
      </c>
      <c r="G9" s="194">
        <v>0</v>
      </c>
      <c r="H9" s="194">
        <v>0</v>
      </c>
      <c r="I9" s="194">
        <v>0</v>
      </c>
      <c r="J9" s="194">
        <v>0</v>
      </c>
      <c r="K9" s="194">
        <v>0</v>
      </c>
      <c r="L9" s="194">
        <v>0</v>
      </c>
      <c r="M9" s="194">
        <v>0</v>
      </c>
      <c r="N9" s="194">
        <v>0</v>
      </c>
      <c r="O9" s="194">
        <v>0</v>
      </c>
      <c r="P9" s="194">
        <v>0</v>
      </c>
      <c r="Q9" s="194"/>
      <c r="R9" s="194">
        <v>0</v>
      </c>
    </row>
    <row r="10" spans="1:18" x14ac:dyDescent="0.25">
      <c r="A10">
        <v>6</v>
      </c>
      <c r="B10" s="194" t="s">
        <v>334</v>
      </c>
      <c r="C10" s="194" t="s">
        <v>261</v>
      </c>
      <c r="D10" s="194">
        <v>0</v>
      </c>
      <c r="E10" s="194">
        <v>0</v>
      </c>
      <c r="F10" s="194">
        <v>0</v>
      </c>
      <c r="G10" s="194">
        <v>0</v>
      </c>
      <c r="H10" s="194">
        <v>0</v>
      </c>
      <c r="I10" s="194">
        <v>0</v>
      </c>
      <c r="J10" s="194">
        <v>0</v>
      </c>
      <c r="K10" s="194">
        <v>0</v>
      </c>
      <c r="L10" s="194">
        <v>0</v>
      </c>
      <c r="M10" s="194">
        <v>0</v>
      </c>
      <c r="N10" s="194">
        <v>0</v>
      </c>
      <c r="O10" s="194">
        <v>0</v>
      </c>
      <c r="P10" s="194">
        <v>0</v>
      </c>
      <c r="Q10" s="194"/>
      <c r="R10" s="194">
        <v>0</v>
      </c>
    </row>
    <row r="11" spans="1:18" x14ac:dyDescent="0.25">
      <c r="A11">
        <v>7</v>
      </c>
      <c r="B11" s="194" t="s">
        <v>335</v>
      </c>
      <c r="C11" s="194" t="s">
        <v>262</v>
      </c>
      <c r="D11" s="194">
        <v>0</v>
      </c>
      <c r="E11" s="194">
        <v>0</v>
      </c>
      <c r="F11" s="194">
        <v>0</v>
      </c>
      <c r="G11" s="194">
        <v>0</v>
      </c>
      <c r="H11" s="194">
        <v>0</v>
      </c>
      <c r="I11" s="194">
        <v>0</v>
      </c>
      <c r="J11" s="194">
        <v>0</v>
      </c>
      <c r="K11" s="194">
        <v>0</v>
      </c>
      <c r="L11" s="194">
        <v>0</v>
      </c>
      <c r="M11" s="194">
        <v>0</v>
      </c>
      <c r="N11" s="194">
        <v>0</v>
      </c>
      <c r="O11" s="194">
        <v>0</v>
      </c>
      <c r="P11" s="194">
        <v>0</v>
      </c>
      <c r="Q11" s="194"/>
      <c r="R11" s="194">
        <v>0</v>
      </c>
    </row>
    <row r="12" spans="1:18" ht="15.75" thickBot="1" x14ac:dyDescent="0.3">
      <c r="B12" s="14" t="s">
        <v>355</v>
      </c>
      <c r="C12" s="77" t="s">
        <v>265</v>
      </c>
      <c r="D12" s="78">
        <v>0</v>
      </c>
      <c r="E12" s="78">
        <v>0</v>
      </c>
      <c r="F12" s="78">
        <v>0</v>
      </c>
      <c r="G12" s="78">
        <v>0</v>
      </c>
      <c r="H12" s="78">
        <v>0</v>
      </c>
      <c r="I12" s="78">
        <v>0</v>
      </c>
      <c r="J12" s="78">
        <v>0</v>
      </c>
      <c r="K12" s="78">
        <v>0</v>
      </c>
      <c r="L12" s="78">
        <v>0</v>
      </c>
      <c r="M12" s="78">
        <v>0</v>
      </c>
      <c r="N12" s="78">
        <v>0</v>
      </c>
      <c r="O12" s="78">
        <v>0</v>
      </c>
      <c r="P12" s="78">
        <v>0</v>
      </c>
      <c r="Q12" s="78"/>
      <c r="R12" s="78">
        <v>0</v>
      </c>
    </row>
    <row r="13" spans="1:18" ht="15.75" thickTop="1" x14ac:dyDescent="0.25"/>
    <row r="14" spans="1:18" x14ac:dyDescent="0.25">
      <c r="B14" s="2" t="s">
        <v>356</v>
      </c>
    </row>
    <row r="15" spans="1:18" x14ac:dyDescent="0.25">
      <c r="A15">
        <v>8</v>
      </c>
      <c r="B15" s="195" t="s">
        <v>268</v>
      </c>
      <c r="C15" s="195" t="s">
        <v>269</v>
      </c>
      <c r="D15" s="195">
        <v>0</v>
      </c>
      <c r="E15" s="195">
        <v>0</v>
      </c>
      <c r="F15" s="195">
        <v>0</v>
      </c>
      <c r="G15" s="195">
        <v>0</v>
      </c>
      <c r="H15" s="195">
        <v>0</v>
      </c>
      <c r="I15" s="195">
        <v>0</v>
      </c>
      <c r="J15" s="195">
        <v>0</v>
      </c>
      <c r="K15" s="195">
        <v>0</v>
      </c>
      <c r="L15" s="195">
        <v>0</v>
      </c>
      <c r="M15" s="195">
        <v>0</v>
      </c>
      <c r="N15" s="195">
        <v>0</v>
      </c>
      <c r="O15" s="195">
        <v>0</v>
      </c>
      <c r="P15" s="195">
        <v>0</v>
      </c>
      <c r="Q15" s="195"/>
      <c r="R15" s="195">
        <v>0</v>
      </c>
    </row>
    <row r="16" spans="1:18" x14ac:dyDescent="0.25">
      <c r="A16">
        <v>9</v>
      </c>
      <c r="B16" s="195" t="s">
        <v>270</v>
      </c>
      <c r="C16" s="195" t="s">
        <v>357</v>
      </c>
      <c r="D16" s="195">
        <v>0</v>
      </c>
      <c r="E16" s="195">
        <v>0</v>
      </c>
      <c r="F16" s="195">
        <v>0</v>
      </c>
      <c r="G16" s="195">
        <v>0</v>
      </c>
      <c r="H16" s="195">
        <v>0</v>
      </c>
      <c r="I16" s="195">
        <v>0</v>
      </c>
      <c r="J16" s="195">
        <v>0</v>
      </c>
      <c r="K16" s="195">
        <v>0</v>
      </c>
      <c r="L16" s="195">
        <v>0</v>
      </c>
      <c r="M16" s="195">
        <v>0</v>
      </c>
      <c r="N16" s="195">
        <v>0</v>
      </c>
      <c r="O16" s="195">
        <v>0</v>
      </c>
      <c r="P16" s="195">
        <v>0</v>
      </c>
      <c r="Q16" s="195"/>
      <c r="R16" s="195">
        <v>0</v>
      </c>
    </row>
    <row r="17" spans="1:18" x14ac:dyDescent="0.25">
      <c r="A17">
        <v>10</v>
      </c>
      <c r="B17" s="195" t="s">
        <v>358</v>
      </c>
      <c r="C17" s="195" t="s">
        <v>273</v>
      </c>
      <c r="D17" s="195">
        <v>0</v>
      </c>
      <c r="E17" s="195">
        <v>0</v>
      </c>
      <c r="F17" s="195">
        <v>0</v>
      </c>
      <c r="G17" s="195">
        <v>0</v>
      </c>
      <c r="H17" s="195">
        <v>0</v>
      </c>
      <c r="I17" s="195">
        <v>0</v>
      </c>
      <c r="J17" s="195">
        <v>0</v>
      </c>
      <c r="K17" s="195">
        <v>0</v>
      </c>
      <c r="L17" s="195">
        <v>0</v>
      </c>
      <c r="M17" s="195">
        <v>0</v>
      </c>
      <c r="N17" s="195">
        <v>0</v>
      </c>
      <c r="O17" s="195">
        <v>0</v>
      </c>
      <c r="P17" s="195">
        <v>0</v>
      </c>
      <c r="Q17" s="195"/>
      <c r="R17" s="195">
        <v>0</v>
      </c>
    </row>
    <row r="18" spans="1:18" x14ac:dyDescent="0.25">
      <c r="A18">
        <v>11</v>
      </c>
      <c r="B18" s="195" t="s">
        <v>274</v>
      </c>
      <c r="C18" s="195" t="s">
        <v>275</v>
      </c>
      <c r="D18" s="195">
        <v>0</v>
      </c>
      <c r="E18" s="195">
        <v>0</v>
      </c>
      <c r="F18" s="195">
        <v>0</v>
      </c>
      <c r="G18" s="195">
        <v>0</v>
      </c>
      <c r="H18" s="195">
        <v>0</v>
      </c>
      <c r="I18" s="195">
        <v>0</v>
      </c>
      <c r="J18" s="195">
        <v>0</v>
      </c>
      <c r="K18" s="195">
        <v>0</v>
      </c>
      <c r="L18" s="195">
        <v>0</v>
      </c>
      <c r="M18" s="195">
        <v>0</v>
      </c>
      <c r="N18" s="195">
        <v>0</v>
      </c>
      <c r="O18" s="195">
        <v>0</v>
      </c>
      <c r="P18" s="195">
        <v>0</v>
      </c>
      <c r="Q18" s="195"/>
      <c r="R18" s="195">
        <v>0</v>
      </c>
    </row>
    <row r="19" spans="1:18" x14ac:dyDescent="0.25">
      <c r="A19">
        <v>12</v>
      </c>
      <c r="B19" s="195" t="s">
        <v>359</v>
      </c>
      <c r="C19" s="195" t="s">
        <v>277</v>
      </c>
      <c r="D19" s="195">
        <v>0</v>
      </c>
      <c r="E19" s="195">
        <v>0</v>
      </c>
      <c r="F19" s="195">
        <v>0</v>
      </c>
      <c r="G19" s="195">
        <v>0</v>
      </c>
      <c r="H19" s="195">
        <v>0</v>
      </c>
      <c r="I19" s="195">
        <v>0</v>
      </c>
      <c r="J19" s="195">
        <v>0</v>
      </c>
      <c r="K19" s="195">
        <v>0</v>
      </c>
      <c r="L19" s="195">
        <v>0</v>
      </c>
      <c r="M19" s="195">
        <v>0</v>
      </c>
      <c r="N19" s="195">
        <v>0</v>
      </c>
      <c r="O19" s="195">
        <v>0</v>
      </c>
      <c r="P19" s="195">
        <v>0</v>
      </c>
      <c r="Q19" s="195"/>
      <c r="R19" s="195">
        <v>0</v>
      </c>
    </row>
    <row r="20" spans="1:18" x14ac:dyDescent="0.25">
      <c r="A20">
        <v>13</v>
      </c>
      <c r="B20" s="195" t="s">
        <v>279</v>
      </c>
      <c r="C20" s="195" t="s">
        <v>360</v>
      </c>
      <c r="D20" s="195">
        <v>0</v>
      </c>
      <c r="E20" s="195">
        <v>0</v>
      </c>
      <c r="F20" s="195">
        <v>0</v>
      </c>
      <c r="G20" s="195">
        <v>0</v>
      </c>
      <c r="H20" s="195">
        <v>0</v>
      </c>
      <c r="I20" s="195">
        <v>0</v>
      </c>
      <c r="J20" s="195">
        <v>0</v>
      </c>
      <c r="K20" s="195">
        <v>0</v>
      </c>
      <c r="L20" s="195">
        <v>0</v>
      </c>
      <c r="M20" s="195">
        <v>0</v>
      </c>
      <c r="N20" s="195">
        <v>0</v>
      </c>
      <c r="O20" s="195">
        <v>0</v>
      </c>
      <c r="P20" s="195">
        <v>0</v>
      </c>
      <c r="Q20" s="195"/>
      <c r="R20" s="195">
        <v>0</v>
      </c>
    </row>
    <row r="21" spans="1:18" x14ac:dyDescent="0.25">
      <c r="A21">
        <v>14</v>
      </c>
      <c r="B21" s="195" t="s">
        <v>281</v>
      </c>
      <c r="C21" s="195" t="s">
        <v>282</v>
      </c>
      <c r="D21" s="195">
        <v>0</v>
      </c>
      <c r="E21" s="195">
        <v>0</v>
      </c>
      <c r="F21" s="195">
        <v>0</v>
      </c>
      <c r="G21" s="195">
        <v>0</v>
      </c>
      <c r="H21" s="195">
        <v>0</v>
      </c>
      <c r="I21" s="195">
        <v>0</v>
      </c>
      <c r="J21" s="195">
        <v>0</v>
      </c>
      <c r="K21" s="195">
        <v>0</v>
      </c>
      <c r="L21" s="195">
        <v>0</v>
      </c>
      <c r="M21" s="195">
        <v>0</v>
      </c>
      <c r="N21" s="195">
        <v>0</v>
      </c>
      <c r="O21" s="195">
        <v>0</v>
      </c>
      <c r="P21" s="195">
        <v>0</v>
      </c>
      <c r="Q21" s="195"/>
      <c r="R21" s="195">
        <v>0</v>
      </c>
    </row>
    <row r="22" spans="1:18" x14ac:dyDescent="0.25">
      <c r="A22">
        <v>15</v>
      </c>
      <c r="B22" s="195" t="s">
        <v>283</v>
      </c>
      <c r="C22" s="195" t="s">
        <v>361</v>
      </c>
      <c r="D22" s="195">
        <v>0</v>
      </c>
      <c r="E22" s="195">
        <v>0</v>
      </c>
      <c r="F22" s="195">
        <v>0</v>
      </c>
      <c r="G22" s="195">
        <v>0</v>
      </c>
      <c r="H22" s="195">
        <v>0</v>
      </c>
      <c r="I22" s="195">
        <v>0</v>
      </c>
      <c r="J22" s="195">
        <v>0</v>
      </c>
      <c r="K22" s="195">
        <v>0</v>
      </c>
      <c r="L22" s="195">
        <v>0</v>
      </c>
      <c r="M22" s="195">
        <v>0</v>
      </c>
      <c r="N22" s="195">
        <v>0</v>
      </c>
      <c r="O22" s="195">
        <v>0</v>
      </c>
      <c r="P22" s="195">
        <v>0</v>
      </c>
      <c r="Q22" s="195"/>
      <c r="R22" s="195">
        <v>0</v>
      </c>
    </row>
    <row r="23" spans="1:18" x14ac:dyDescent="0.25">
      <c r="A23">
        <v>16</v>
      </c>
      <c r="B23" s="195" t="s">
        <v>394</v>
      </c>
      <c r="C23" s="195" t="s">
        <v>362</v>
      </c>
      <c r="D23" s="195">
        <v>0</v>
      </c>
      <c r="E23" s="195">
        <v>0</v>
      </c>
      <c r="F23" s="195">
        <v>0</v>
      </c>
      <c r="G23" s="195">
        <v>0</v>
      </c>
      <c r="H23" s="195">
        <v>0</v>
      </c>
      <c r="I23" s="195">
        <v>0</v>
      </c>
      <c r="J23" s="195">
        <v>0</v>
      </c>
      <c r="K23" s="195">
        <v>0</v>
      </c>
      <c r="L23" s="195">
        <v>0</v>
      </c>
      <c r="M23" s="195">
        <v>0</v>
      </c>
      <c r="N23" s="195">
        <v>0</v>
      </c>
      <c r="O23" s="195">
        <v>0</v>
      </c>
      <c r="P23" s="195">
        <v>0</v>
      </c>
      <c r="Q23" s="195"/>
      <c r="R23" s="195">
        <v>0</v>
      </c>
    </row>
    <row r="24" spans="1:18" x14ac:dyDescent="0.25">
      <c r="A24">
        <v>17</v>
      </c>
      <c r="B24" s="195" t="s">
        <v>363</v>
      </c>
      <c r="C24" s="195" t="s">
        <v>364</v>
      </c>
      <c r="D24" s="195">
        <v>0</v>
      </c>
      <c r="E24" s="195">
        <v>0</v>
      </c>
      <c r="F24" s="195">
        <v>0</v>
      </c>
      <c r="G24" s="195">
        <v>0</v>
      </c>
      <c r="H24" s="195">
        <v>0</v>
      </c>
      <c r="I24" s="195">
        <v>0</v>
      </c>
      <c r="J24" s="195">
        <v>0</v>
      </c>
      <c r="K24" s="195">
        <v>0</v>
      </c>
      <c r="L24" s="195">
        <v>0</v>
      </c>
      <c r="M24" s="195">
        <v>0</v>
      </c>
      <c r="N24" s="195">
        <v>0</v>
      </c>
      <c r="O24" s="195">
        <v>0</v>
      </c>
      <c r="P24" s="195">
        <v>0</v>
      </c>
      <c r="Q24" s="195"/>
      <c r="R24" s="195">
        <v>0</v>
      </c>
    </row>
    <row r="25" spans="1:18" x14ac:dyDescent="0.25">
      <c r="A25">
        <v>18</v>
      </c>
      <c r="B25" s="195" t="s">
        <v>365</v>
      </c>
      <c r="C25" s="195" t="s">
        <v>290</v>
      </c>
      <c r="D25" s="195">
        <v>0</v>
      </c>
      <c r="E25" s="195">
        <v>0</v>
      </c>
      <c r="F25" s="195">
        <v>0</v>
      </c>
      <c r="G25" s="195">
        <v>0</v>
      </c>
      <c r="H25" s="195">
        <v>0</v>
      </c>
      <c r="I25" s="195">
        <v>0</v>
      </c>
      <c r="J25" s="195">
        <v>0</v>
      </c>
      <c r="K25" s="195">
        <v>0</v>
      </c>
      <c r="L25" s="195">
        <v>0</v>
      </c>
      <c r="M25" s="195">
        <v>0</v>
      </c>
      <c r="N25" s="195">
        <v>0</v>
      </c>
      <c r="O25" s="195">
        <v>0</v>
      </c>
      <c r="P25" s="195">
        <v>0</v>
      </c>
      <c r="Q25" s="195"/>
      <c r="R25" s="195">
        <v>0</v>
      </c>
    </row>
    <row r="26" spans="1:18" ht="15.75" thickBot="1" x14ac:dyDescent="0.3">
      <c r="B26" s="14" t="s">
        <v>366</v>
      </c>
      <c r="C26" s="77" t="s">
        <v>294</v>
      </c>
      <c r="D26" s="78">
        <v>0</v>
      </c>
      <c r="E26" s="78">
        <v>0</v>
      </c>
      <c r="F26" s="78">
        <v>0</v>
      </c>
      <c r="G26" s="78">
        <v>0</v>
      </c>
      <c r="H26" s="78">
        <v>0</v>
      </c>
      <c r="I26" s="78">
        <v>0</v>
      </c>
      <c r="J26" s="78">
        <v>0</v>
      </c>
      <c r="K26" s="78">
        <v>0</v>
      </c>
      <c r="L26" s="78">
        <v>0</v>
      </c>
      <c r="M26" s="78">
        <v>0</v>
      </c>
      <c r="N26" s="78">
        <v>0</v>
      </c>
      <c r="O26" s="78">
        <v>0</v>
      </c>
      <c r="P26" s="78">
        <v>0</v>
      </c>
      <c r="Q26" s="78"/>
      <c r="R26" s="78">
        <v>0</v>
      </c>
    </row>
    <row r="27" spans="1:18" ht="15.75" thickTop="1" x14ac:dyDescent="0.25"/>
    <row r="28" spans="1:18" x14ac:dyDescent="0.25">
      <c r="A28">
        <v>19</v>
      </c>
      <c r="B28" s="209" t="s">
        <v>295</v>
      </c>
      <c r="C28" s="209" t="s">
        <v>367</v>
      </c>
      <c r="D28" s="209">
        <v>0</v>
      </c>
      <c r="E28" s="209">
        <v>0</v>
      </c>
      <c r="F28" s="209">
        <v>0</v>
      </c>
      <c r="G28" s="209">
        <v>0</v>
      </c>
      <c r="H28" s="209">
        <v>0</v>
      </c>
      <c r="I28" s="209">
        <v>0</v>
      </c>
      <c r="J28" s="209">
        <v>0</v>
      </c>
      <c r="K28" s="209">
        <v>0</v>
      </c>
      <c r="L28" s="209">
        <v>0</v>
      </c>
      <c r="M28" s="209">
        <v>0</v>
      </c>
      <c r="N28" s="209">
        <v>0</v>
      </c>
      <c r="O28" s="209">
        <v>0</v>
      </c>
      <c r="P28" s="209">
        <v>0</v>
      </c>
      <c r="Q28" s="209"/>
      <c r="R28" s="209">
        <v>0</v>
      </c>
    </row>
    <row r="29" spans="1:18" x14ac:dyDescent="0.25">
      <c r="A29">
        <v>20</v>
      </c>
      <c r="B29" s="209" t="s">
        <v>368</v>
      </c>
      <c r="C29" s="209" t="s">
        <v>369</v>
      </c>
      <c r="D29" s="209">
        <v>0</v>
      </c>
      <c r="E29" s="209">
        <v>0</v>
      </c>
      <c r="F29" s="209">
        <v>0</v>
      </c>
      <c r="G29" s="209">
        <v>0</v>
      </c>
      <c r="H29" s="209">
        <v>0</v>
      </c>
      <c r="I29" s="209">
        <v>0</v>
      </c>
      <c r="J29" s="209">
        <v>0</v>
      </c>
      <c r="K29" s="209">
        <v>0</v>
      </c>
      <c r="L29" s="209">
        <v>0</v>
      </c>
      <c r="M29" s="209">
        <v>0</v>
      </c>
      <c r="N29" s="209">
        <v>0</v>
      </c>
      <c r="O29" s="209">
        <v>0</v>
      </c>
      <c r="P29" s="209">
        <v>0</v>
      </c>
      <c r="Q29" s="209"/>
      <c r="R29" s="209">
        <v>0</v>
      </c>
    </row>
    <row r="30" spans="1:18" x14ac:dyDescent="0.25">
      <c r="B30" s="62" t="s">
        <v>299</v>
      </c>
      <c r="C30" s="62"/>
      <c r="D30">
        <v>0</v>
      </c>
      <c r="E30">
        <v>0</v>
      </c>
      <c r="F30">
        <v>0</v>
      </c>
      <c r="G30">
        <v>0</v>
      </c>
      <c r="H30">
        <v>0</v>
      </c>
      <c r="I30">
        <v>0</v>
      </c>
      <c r="J30">
        <v>0</v>
      </c>
      <c r="K30">
        <v>0</v>
      </c>
      <c r="L30">
        <v>0</v>
      </c>
      <c r="M30">
        <v>0</v>
      </c>
      <c r="N30">
        <v>0</v>
      </c>
      <c r="O30">
        <v>0</v>
      </c>
      <c r="P30">
        <v>0</v>
      </c>
      <c r="R30">
        <v>0</v>
      </c>
    </row>
    <row r="31" spans="1:18" x14ac:dyDescent="0.25">
      <c r="B31" s="5"/>
      <c r="C31" s="5"/>
    </row>
    <row r="33" spans="1:18" ht="15.75" thickBot="1" x14ac:dyDescent="0.3">
      <c r="A33">
        <v>21</v>
      </c>
      <c r="B33" s="14" t="s">
        <v>370</v>
      </c>
      <c r="C33" s="77"/>
      <c r="D33" s="78">
        <v>0</v>
      </c>
      <c r="E33" s="78">
        <v>0</v>
      </c>
      <c r="F33" s="78">
        <v>0</v>
      </c>
      <c r="G33" s="78">
        <v>0</v>
      </c>
      <c r="H33" s="78">
        <v>0</v>
      </c>
      <c r="I33" s="78">
        <v>0</v>
      </c>
      <c r="J33" s="78">
        <v>0</v>
      </c>
      <c r="K33" s="78">
        <v>0</v>
      </c>
      <c r="L33" s="78">
        <v>0</v>
      </c>
      <c r="M33" s="78">
        <v>0</v>
      </c>
      <c r="N33" s="78">
        <v>0</v>
      </c>
      <c r="O33" s="78">
        <v>0</v>
      </c>
      <c r="P33" s="78">
        <v>0</v>
      </c>
      <c r="Q33" s="78"/>
      <c r="R33" s="78">
        <v>0</v>
      </c>
    </row>
    <row r="34" spans="1:18" ht="15.75" thickTop="1" x14ac:dyDescent="0.25"/>
    <row r="35" spans="1:18" x14ac:dyDescent="0.25">
      <c r="B35" s="2" t="s">
        <v>416</v>
      </c>
    </row>
    <row r="36" spans="1:18" x14ac:dyDescent="0.25">
      <c r="A36">
        <v>22</v>
      </c>
      <c r="B36" s="196" t="s">
        <v>307</v>
      </c>
      <c r="C36" s="196" t="s">
        <v>371</v>
      </c>
      <c r="D36" s="196">
        <v>0</v>
      </c>
      <c r="E36" s="196">
        <v>0</v>
      </c>
      <c r="F36" s="196">
        <v>0</v>
      </c>
      <c r="G36" s="196">
        <v>0</v>
      </c>
      <c r="H36" s="196">
        <v>0</v>
      </c>
      <c r="I36" s="196">
        <v>0</v>
      </c>
      <c r="J36" s="196">
        <v>0</v>
      </c>
      <c r="K36" s="196">
        <v>0</v>
      </c>
      <c r="L36" s="196">
        <v>0</v>
      </c>
      <c r="M36" s="196">
        <v>0</v>
      </c>
      <c r="N36" s="196">
        <v>0</v>
      </c>
      <c r="O36" s="196">
        <v>0</v>
      </c>
      <c r="P36" s="196">
        <v>0</v>
      </c>
      <c r="Q36" s="196"/>
      <c r="R36" s="196">
        <v>0</v>
      </c>
    </row>
    <row r="37" spans="1:18" x14ac:dyDescent="0.25">
      <c r="A37">
        <v>23</v>
      </c>
      <c r="B37" s="196" t="s">
        <v>372</v>
      </c>
      <c r="C37" s="196" t="s">
        <v>373</v>
      </c>
      <c r="D37" s="196">
        <v>0</v>
      </c>
      <c r="E37" s="196">
        <v>0</v>
      </c>
      <c r="F37" s="196">
        <v>0</v>
      </c>
      <c r="G37" s="196">
        <v>0</v>
      </c>
      <c r="H37" s="196">
        <v>0</v>
      </c>
      <c r="I37" s="196">
        <v>0</v>
      </c>
      <c r="J37" s="196">
        <v>0</v>
      </c>
      <c r="K37" s="196">
        <v>0</v>
      </c>
      <c r="L37" s="196">
        <v>0</v>
      </c>
      <c r="M37" s="196">
        <v>0</v>
      </c>
      <c r="N37" s="196">
        <v>0</v>
      </c>
      <c r="O37" s="196">
        <v>0</v>
      </c>
      <c r="P37" s="196">
        <v>0</v>
      </c>
      <c r="Q37" s="196"/>
      <c r="R37" s="196">
        <v>0</v>
      </c>
    </row>
    <row r="38" spans="1:18" ht="15.75" thickBot="1" x14ac:dyDescent="0.3">
      <c r="B38" s="14" t="s">
        <v>311</v>
      </c>
      <c r="C38" s="77" t="s">
        <v>374</v>
      </c>
      <c r="D38" s="78">
        <v>0</v>
      </c>
      <c r="E38" s="78">
        <v>0</v>
      </c>
      <c r="F38" s="78">
        <v>0</v>
      </c>
      <c r="G38" s="78">
        <v>0</v>
      </c>
      <c r="H38" s="78">
        <v>0</v>
      </c>
      <c r="I38" s="78">
        <v>0</v>
      </c>
      <c r="J38" s="78">
        <v>0</v>
      </c>
      <c r="K38" s="78">
        <v>0</v>
      </c>
      <c r="L38" s="78">
        <v>0</v>
      </c>
      <c r="M38" s="78">
        <v>0</v>
      </c>
      <c r="N38" s="78">
        <v>0</v>
      </c>
      <c r="O38" s="78">
        <v>0</v>
      </c>
      <c r="P38" s="78">
        <v>0</v>
      </c>
      <c r="Q38" s="78"/>
      <c r="R38" s="78">
        <v>0</v>
      </c>
    </row>
    <row r="39" spans="1:18" ht="15.75" thickTop="1" x14ac:dyDescent="0.25"/>
    <row r="40" spans="1:18" ht="15.75" thickBot="1" x14ac:dyDescent="0.3">
      <c r="B40" s="14" t="s">
        <v>312</v>
      </c>
      <c r="C40" s="77"/>
      <c r="D40" s="78">
        <v>0</v>
      </c>
      <c r="E40" s="78">
        <v>0</v>
      </c>
      <c r="F40" s="78">
        <v>0</v>
      </c>
      <c r="G40" s="78">
        <v>0</v>
      </c>
      <c r="H40" s="78">
        <v>0</v>
      </c>
      <c r="I40" s="78">
        <v>0</v>
      </c>
      <c r="J40" s="78">
        <v>0</v>
      </c>
      <c r="K40" s="78">
        <v>0</v>
      </c>
      <c r="L40" s="78">
        <v>0</v>
      </c>
      <c r="M40" s="78">
        <v>0</v>
      </c>
      <c r="N40" s="78">
        <v>0</v>
      </c>
      <c r="O40" s="78">
        <v>0</v>
      </c>
      <c r="P40" s="78">
        <v>0</v>
      </c>
      <c r="Q40" s="78"/>
      <c r="R40" s="78">
        <v>0</v>
      </c>
    </row>
    <row r="41" spans="1:18" ht="15.75" thickTop="1" x14ac:dyDescent="0.25"/>
    <row r="42" spans="1:18" ht="15.75" thickBot="1" x14ac:dyDescent="0.3">
      <c r="B42" s="14" t="s">
        <v>375</v>
      </c>
      <c r="C42" s="77"/>
      <c r="D42" s="78" t="s">
        <v>396</v>
      </c>
      <c r="E42" s="78" t="s">
        <v>396</v>
      </c>
      <c r="F42" s="78" t="s">
        <v>396</v>
      </c>
      <c r="G42" s="78" t="s">
        <v>396</v>
      </c>
      <c r="H42" s="78" t="s">
        <v>396</v>
      </c>
      <c r="I42" s="78" t="s">
        <v>396</v>
      </c>
      <c r="J42" s="78" t="s">
        <v>396</v>
      </c>
      <c r="K42" s="78" t="s">
        <v>396</v>
      </c>
      <c r="L42" s="78" t="s">
        <v>396</v>
      </c>
      <c r="M42" s="78" t="s">
        <v>396</v>
      </c>
      <c r="N42" s="78" t="s">
        <v>396</v>
      </c>
      <c r="O42" s="78" t="s">
        <v>396</v>
      </c>
      <c r="P42" s="78" t="s">
        <v>396</v>
      </c>
      <c r="Q42" s="78" t="s">
        <v>396</v>
      </c>
      <c r="R42" s="78" t="s">
        <v>396</v>
      </c>
    </row>
    <row r="43" spans="1:18" ht="15.75" thickTop="1" x14ac:dyDescent="0.25"/>
    <row r="45" spans="1:18" ht="15.75" thickBot="1" x14ac:dyDescent="0.3">
      <c r="B45" s="2" t="s">
        <v>353</v>
      </c>
    </row>
    <row r="46" spans="1:18" x14ac:dyDescent="0.25">
      <c r="A46">
        <v>1</v>
      </c>
      <c r="B46" s="175" t="s">
        <v>2</v>
      </c>
      <c r="C46" s="176" t="s">
        <v>256</v>
      </c>
    </row>
    <row r="47" spans="1:18" x14ac:dyDescent="0.25">
      <c r="B47" s="177" t="s">
        <v>24</v>
      </c>
      <c r="C47" s="178" t="s">
        <v>90</v>
      </c>
    </row>
    <row r="48" spans="1:18" x14ac:dyDescent="0.25">
      <c r="B48" s="177" t="s">
        <v>25</v>
      </c>
      <c r="C48" s="178" t="s">
        <v>90</v>
      </c>
    </row>
    <row r="49" spans="1:3" x14ac:dyDescent="0.25">
      <c r="B49" s="177" t="s">
        <v>26</v>
      </c>
      <c r="C49" s="178" t="s">
        <v>90</v>
      </c>
    </row>
    <row r="50" spans="1:3" x14ac:dyDescent="0.25">
      <c r="B50" s="177" t="s">
        <v>27</v>
      </c>
      <c r="C50" s="178" t="s">
        <v>90</v>
      </c>
    </row>
    <row r="51" spans="1:3" x14ac:dyDescent="0.25">
      <c r="B51" s="193"/>
      <c r="C51" s="157"/>
    </row>
    <row r="52" spans="1:3" x14ac:dyDescent="0.25">
      <c r="A52">
        <v>2</v>
      </c>
      <c r="B52" s="179" t="s">
        <v>1</v>
      </c>
      <c r="C52" s="178" t="s">
        <v>257</v>
      </c>
    </row>
    <row r="53" spans="1:3" x14ac:dyDescent="0.25">
      <c r="B53" s="177" t="s">
        <v>58</v>
      </c>
      <c r="C53" s="178" t="s">
        <v>84</v>
      </c>
    </row>
    <row r="54" spans="1:3" x14ac:dyDescent="0.25">
      <c r="B54" s="177" t="s">
        <v>59</v>
      </c>
      <c r="C54" s="178" t="s">
        <v>84</v>
      </c>
    </row>
    <row r="55" spans="1:3" x14ac:dyDescent="0.25">
      <c r="B55" s="177" t="s">
        <v>60</v>
      </c>
      <c r="C55" s="178" t="s">
        <v>84</v>
      </c>
    </row>
    <row r="56" spans="1:3" x14ac:dyDescent="0.25">
      <c r="B56" s="177" t="s">
        <v>61</v>
      </c>
      <c r="C56" s="178" t="s">
        <v>84</v>
      </c>
    </row>
    <row r="57" spans="1:3" x14ac:dyDescent="0.25">
      <c r="B57" s="177" t="s">
        <v>62</v>
      </c>
      <c r="C57" s="178" t="s">
        <v>84</v>
      </c>
    </row>
    <row r="58" spans="1:3" x14ac:dyDescent="0.25">
      <c r="B58" s="177" t="s">
        <v>63</v>
      </c>
      <c r="C58" s="178" t="s">
        <v>84</v>
      </c>
    </row>
    <row r="59" spans="1:3" x14ac:dyDescent="0.25">
      <c r="B59" s="177" t="s">
        <v>64</v>
      </c>
      <c r="C59" s="178" t="s">
        <v>84</v>
      </c>
    </row>
    <row r="60" spans="1:3" x14ac:dyDescent="0.25">
      <c r="B60" s="177" t="s">
        <v>65</v>
      </c>
      <c r="C60" s="178" t="s">
        <v>84</v>
      </c>
    </row>
    <row r="61" spans="1:3" x14ac:dyDescent="0.25">
      <c r="B61" s="177" t="s">
        <v>66</v>
      </c>
      <c r="C61" s="178" t="s">
        <v>84</v>
      </c>
    </row>
    <row r="62" spans="1:3" x14ac:dyDescent="0.25">
      <c r="B62" s="177" t="s">
        <v>67</v>
      </c>
      <c r="C62" s="178" t="s">
        <v>84</v>
      </c>
    </row>
    <row r="63" spans="1:3" x14ac:dyDescent="0.25">
      <c r="B63" s="177" t="s">
        <v>68</v>
      </c>
      <c r="C63" s="178" t="s">
        <v>84</v>
      </c>
    </row>
    <row r="64" spans="1:3" x14ac:dyDescent="0.25">
      <c r="B64" s="177" t="s">
        <v>69</v>
      </c>
      <c r="C64" s="178" t="s">
        <v>84</v>
      </c>
    </row>
    <row r="65" spans="2:3" x14ac:dyDescent="0.25">
      <c r="B65" s="177" t="s">
        <v>70</v>
      </c>
      <c r="C65" s="178" t="s">
        <v>84</v>
      </c>
    </row>
    <row r="66" spans="2:3" x14ac:dyDescent="0.25">
      <c r="B66" s="177" t="s">
        <v>71</v>
      </c>
      <c r="C66" s="178" t="s">
        <v>84</v>
      </c>
    </row>
    <row r="67" spans="2:3" x14ac:dyDescent="0.25">
      <c r="B67" s="177" t="s">
        <v>72</v>
      </c>
      <c r="C67" s="178" t="s">
        <v>84</v>
      </c>
    </row>
    <row r="68" spans="2:3" x14ac:dyDescent="0.25">
      <c r="B68" s="177" t="s">
        <v>73</v>
      </c>
      <c r="C68" s="178" t="s">
        <v>84</v>
      </c>
    </row>
    <row r="69" spans="2:3" x14ac:dyDescent="0.25">
      <c r="B69" s="177" t="s">
        <v>74</v>
      </c>
      <c r="C69" s="178" t="s">
        <v>84</v>
      </c>
    </row>
    <row r="70" spans="2:3" x14ac:dyDescent="0.25">
      <c r="B70" s="177" t="s">
        <v>75</v>
      </c>
      <c r="C70" s="178" t="s">
        <v>84</v>
      </c>
    </row>
    <row r="71" spans="2:3" x14ac:dyDescent="0.25">
      <c r="B71" s="177" t="s">
        <v>76</v>
      </c>
      <c r="C71" s="178" t="s">
        <v>84</v>
      </c>
    </row>
    <row r="72" spans="2:3" x14ac:dyDescent="0.25">
      <c r="B72" s="177" t="s">
        <v>77</v>
      </c>
      <c r="C72" s="178" t="s">
        <v>84</v>
      </c>
    </row>
    <row r="73" spans="2:3" x14ac:dyDescent="0.25">
      <c r="B73" s="177" t="s">
        <v>78</v>
      </c>
      <c r="C73" s="178" t="s">
        <v>84</v>
      </c>
    </row>
    <row r="74" spans="2:3" x14ac:dyDescent="0.25">
      <c r="B74" s="177" t="s">
        <v>79</v>
      </c>
      <c r="C74" s="178" t="s">
        <v>84</v>
      </c>
    </row>
    <row r="75" spans="2:3" x14ac:dyDescent="0.25">
      <c r="B75" s="177" t="s">
        <v>80</v>
      </c>
      <c r="C75" s="178" t="s">
        <v>84</v>
      </c>
    </row>
    <row r="76" spans="2:3" x14ac:dyDescent="0.25">
      <c r="B76" s="177" t="s">
        <v>81</v>
      </c>
      <c r="C76" s="178" t="s">
        <v>84</v>
      </c>
    </row>
    <row r="77" spans="2:3" x14ac:dyDescent="0.25">
      <c r="B77" s="177" t="s">
        <v>82</v>
      </c>
      <c r="C77" s="178" t="s">
        <v>84</v>
      </c>
    </row>
    <row r="78" spans="2:3" x14ac:dyDescent="0.25">
      <c r="B78" s="177" t="s">
        <v>85</v>
      </c>
      <c r="C78" s="178" t="s">
        <v>83</v>
      </c>
    </row>
    <row r="79" spans="2:3" x14ac:dyDescent="0.25">
      <c r="B79" s="180" t="s">
        <v>30</v>
      </c>
      <c r="C79" s="178" t="s">
        <v>86</v>
      </c>
    </row>
    <row r="80" spans="2:3" x14ac:dyDescent="0.25">
      <c r="B80" s="193"/>
      <c r="C80" s="157"/>
    </row>
    <row r="81" spans="1:3" x14ac:dyDescent="0.25">
      <c r="A81">
        <v>3</v>
      </c>
      <c r="B81" s="181" t="s">
        <v>3</v>
      </c>
      <c r="C81" s="178" t="s">
        <v>258</v>
      </c>
    </row>
    <row r="82" spans="1:3" x14ac:dyDescent="0.25">
      <c r="B82" s="177" t="s">
        <v>28</v>
      </c>
      <c r="C82" s="178" t="s">
        <v>87</v>
      </c>
    </row>
    <row r="83" spans="1:3" x14ac:dyDescent="0.25">
      <c r="B83" s="177" t="s">
        <v>29</v>
      </c>
      <c r="C83" s="178" t="s">
        <v>88</v>
      </c>
    </row>
    <row r="84" spans="1:3" x14ac:dyDescent="0.25">
      <c r="B84" s="193"/>
      <c r="C84" s="157"/>
    </row>
    <row r="85" spans="1:3" x14ac:dyDescent="0.25">
      <c r="A85">
        <v>4</v>
      </c>
      <c r="B85" s="181" t="s">
        <v>332</v>
      </c>
      <c r="C85" s="178" t="s">
        <v>259</v>
      </c>
    </row>
    <row r="86" spans="1:3" x14ac:dyDescent="0.25">
      <c r="B86" s="182" t="s">
        <v>93</v>
      </c>
      <c r="C86" s="178" t="s">
        <v>98</v>
      </c>
    </row>
    <row r="87" spans="1:3" x14ac:dyDescent="0.25">
      <c r="B87" s="182" t="s">
        <v>95</v>
      </c>
      <c r="C87" s="178" t="s">
        <v>99</v>
      </c>
    </row>
    <row r="88" spans="1:3" x14ac:dyDescent="0.25">
      <c r="B88" s="193"/>
      <c r="C88" s="157"/>
    </row>
    <row r="89" spans="1:3" x14ac:dyDescent="0.25">
      <c r="A89">
        <v>5</v>
      </c>
      <c r="B89" s="181" t="s">
        <v>333</v>
      </c>
      <c r="C89" s="178" t="s">
        <v>260</v>
      </c>
    </row>
    <row r="90" spans="1:3" x14ac:dyDescent="0.25">
      <c r="B90" s="177" t="s">
        <v>31</v>
      </c>
      <c r="C90" s="178" t="s">
        <v>89</v>
      </c>
    </row>
    <row r="91" spans="1:3" x14ac:dyDescent="0.25">
      <c r="B91" s="177" t="s">
        <v>32</v>
      </c>
      <c r="C91" s="178" t="s">
        <v>89</v>
      </c>
    </row>
    <row r="92" spans="1:3" x14ac:dyDescent="0.25">
      <c r="B92" s="177" t="s">
        <v>33</v>
      </c>
      <c r="C92" s="178" t="s">
        <v>89</v>
      </c>
    </row>
    <row r="93" spans="1:3" x14ac:dyDescent="0.25">
      <c r="B93" s="177" t="s">
        <v>34</v>
      </c>
      <c r="C93" s="178" t="s">
        <v>89</v>
      </c>
    </row>
    <row r="94" spans="1:3" x14ac:dyDescent="0.25">
      <c r="B94" s="177" t="s">
        <v>35</v>
      </c>
      <c r="C94" s="178" t="s">
        <v>89</v>
      </c>
    </row>
    <row r="95" spans="1:3" x14ac:dyDescent="0.25">
      <c r="B95" s="177" t="s">
        <v>36</v>
      </c>
      <c r="C95" s="178" t="s">
        <v>89</v>
      </c>
    </row>
    <row r="96" spans="1:3" x14ac:dyDescent="0.25">
      <c r="B96" s="177" t="s">
        <v>37</v>
      </c>
      <c r="C96" s="178" t="s">
        <v>89</v>
      </c>
    </row>
    <row r="97" spans="1:3" x14ac:dyDescent="0.25">
      <c r="B97" s="177" t="s">
        <v>38</v>
      </c>
      <c r="C97" s="178" t="s">
        <v>89</v>
      </c>
    </row>
    <row r="98" spans="1:3" x14ac:dyDescent="0.25">
      <c r="B98" s="177" t="s">
        <v>39</v>
      </c>
      <c r="C98" s="178" t="s">
        <v>89</v>
      </c>
    </row>
    <row r="99" spans="1:3" x14ac:dyDescent="0.25">
      <c r="B99" s="177" t="s">
        <v>40</v>
      </c>
      <c r="C99" s="178" t="s">
        <v>89</v>
      </c>
    </row>
    <row r="100" spans="1:3" x14ac:dyDescent="0.25">
      <c r="B100" s="177" t="s">
        <v>41</v>
      </c>
      <c r="C100" s="178" t="s">
        <v>89</v>
      </c>
    </row>
    <row r="101" spans="1:3" x14ac:dyDescent="0.25">
      <c r="B101" s="177" t="s">
        <v>42</v>
      </c>
      <c r="C101" s="178" t="s">
        <v>89</v>
      </c>
    </row>
    <row r="102" spans="1:3" x14ac:dyDescent="0.25">
      <c r="B102" s="177" t="s">
        <v>43</v>
      </c>
      <c r="C102" s="178" t="s">
        <v>89</v>
      </c>
    </row>
    <row r="103" spans="1:3" x14ac:dyDescent="0.25">
      <c r="B103" s="177" t="s">
        <v>44</v>
      </c>
      <c r="C103" s="178" t="s">
        <v>89</v>
      </c>
    </row>
    <row r="104" spans="1:3" x14ac:dyDescent="0.25">
      <c r="B104" s="177" t="s">
        <v>45</v>
      </c>
      <c r="C104" s="178" t="s">
        <v>89</v>
      </c>
    </row>
    <row r="105" spans="1:3" x14ac:dyDescent="0.25">
      <c r="B105" s="177" t="s">
        <v>46</v>
      </c>
      <c r="C105" s="178" t="s">
        <v>89</v>
      </c>
    </row>
    <row r="106" spans="1:3" x14ac:dyDescent="0.25">
      <c r="B106" s="177" t="s">
        <v>47</v>
      </c>
      <c r="C106" s="178" t="s">
        <v>89</v>
      </c>
    </row>
    <row r="107" spans="1:3" x14ac:dyDescent="0.25">
      <c r="B107" s="177" t="s">
        <v>48</v>
      </c>
      <c r="C107" s="178" t="s">
        <v>89</v>
      </c>
    </row>
    <row r="108" spans="1:3" x14ac:dyDescent="0.25">
      <c r="B108" s="177" t="s">
        <v>49</v>
      </c>
      <c r="C108" s="178" t="s">
        <v>89</v>
      </c>
    </row>
    <row r="109" spans="1:3" x14ac:dyDescent="0.25">
      <c r="B109" s="177" t="s">
        <v>50</v>
      </c>
      <c r="C109" s="178" t="s">
        <v>89</v>
      </c>
    </row>
    <row r="110" spans="1:3" x14ac:dyDescent="0.25">
      <c r="B110" s="177" t="s">
        <v>51</v>
      </c>
      <c r="C110" s="178" t="s">
        <v>89</v>
      </c>
    </row>
    <row r="111" spans="1:3" x14ac:dyDescent="0.25">
      <c r="B111" s="193"/>
      <c r="C111" s="157"/>
    </row>
    <row r="112" spans="1:3" x14ac:dyDescent="0.25">
      <c r="A112">
        <v>6</v>
      </c>
      <c r="B112" s="181" t="s">
        <v>334</v>
      </c>
      <c r="C112" s="178" t="s">
        <v>261</v>
      </c>
    </row>
    <row r="113" spans="1:3" x14ac:dyDescent="0.25">
      <c r="B113" s="182" t="s">
        <v>18</v>
      </c>
      <c r="C113" s="178" t="s">
        <v>52</v>
      </c>
    </row>
    <row r="114" spans="1:3" x14ac:dyDescent="0.25">
      <c r="B114" s="182" t="s">
        <v>19</v>
      </c>
      <c r="C114" s="178" t="s">
        <v>53</v>
      </c>
    </row>
    <row r="115" spans="1:3" x14ac:dyDescent="0.25">
      <c r="B115" s="182" t="s">
        <v>20</v>
      </c>
      <c r="C115" s="178" t="s">
        <v>54</v>
      </c>
    </row>
    <row r="116" spans="1:3" x14ac:dyDescent="0.25">
      <c r="B116" s="193"/>
      <c r="C116" s="157"/>
    </row>
    <row r="117" spans="1:3" x14ac:dyDescent="0.25">
      <c r="A117">
        <v>7</v>
      </c>
      <c r="B117" s="181" t="s">
        <v>335</v>
      </c>
      <c r="C117" s="178" t="s">
        <v>262</v>
      </c>
    </row>
    <row r="118" spans="1:3" x14ac:dyDescent="0.25">
      <c r="B118" s="182" t="s">
        <v>21</v>
      </c>
      <c r="C118" s="178" t="s">
        <v>55</v>
      </c>
    </row>
    <row r="119" spans="1:3" x14ac:dyDescent="0.25">
      <c r="B119" s="182" t="s">
        <v>22</v>
      </c>
      <c r="C119" s="178" t="s">
        <v>56</v>
      </c>
    </row>
    <row r="120" spans="1:3" ht="15.75" thickBot="1" x14ac:dyDescent="0.3">
      <c r="B120" s="183" t="s">
        <v>23</v>
      </c>
      <c r="C120" s="184" t="s">
        <v>57</v>
      </c>
    </row>
    <row r="123" spans="1:3" ht="15.75" thickBot="1" x14ac:dyDescent="0.3">
      <c r="B123" s="2" t="s">
        <v>356</v>
      </c>
    </row>
    <row r="124" spans="1:3" x14ac:dyDescent="0.25">
      <c r="A124">
        <v>8</v>
      </c>
      <c r="B124" s="185" t="s">
        <v>268</v>
      </c>
      <c r="C124" s="186" t="s">
        <v>269</v>
      </c>
    </row>
    <row r="125" spans="1:3" x14ac:dyDescent="0.25">
      <c r="B125" s="187" t="s">
        <v>178</v>
      </c>
      <c r="C125" s="188" t="s">
        <v>183</v>
      </c>
    </row>
    <row r="126" spans="1:3" x14ac:dyDescent="0.25">
      <c r="B126" s="187" t="s">
        <v>179</v>
      </c>
      <c r="C126" s="188" t="s">
        <v>183</v>
      </c>
    </row>
    <row r="127" spans="1:3" x14ac:dyDescent="0.25">
      <c r="B127" s="187" t="s">
        <v>180</v>
      </c>
      <c r="C127" s="188" t="s">
        <v>183</v>
      </c>
    </row>
    <row r="128" spans="1:3" x14ac:dyDescent="0.25">
      <c r="B128" s="187" t="s">
        <v>181</v>
      </c>
      <c r="C128" s="188" t="s">
        <v>183</v>
      </c>
    </row>
    <row r="129" spans="1:3" x14ac:dyDescent="0.25">
      <c r="B129" s="187" t="s">
        <v>182</v>
      </c>
      <c r="C129" s="188" t="s">
        <v>183</v>
      </c>
    </row>
    <row r="130" spans="1:3" x14ac:dyDescent="0.25">
      <c r="B130" s="193"/>
      <c r="C130" s="157"/>
    </row>
    <row r="131" spans="1:3" x14ac:dyDescent="0.25">
      <c r="A131">
        <v>9</v>
      </c>
      <c r="B131" s="190" t="s">
        <v>270</v>
      </c>
      <c r="C131" s="188" t="s">
        <v>357</v>
      </c>
    </row>
    <row r="132" spans="1:3" x14ac:dyDescent="0.25">
      <c r="B132" s="187" t="s">
        <v>185</v>
      </c>
      <c r="C132" s="188" t="s">
        <v>184</v>
      </c>
    </row>
    <row r="133" spans="1:3" x14ac:dyDescent="0.25">
      <c r="B133" s="187" t="s">
        <v>186</v>
      </c>
      <c r="C133" s="188" t="s">
        <v>184</v>
      </c>
    </row>
    <row r="134" spans="1:3" x14ac:dyDescent="0.25">
      <c r="B134" s="187" t="s">
        <v>187</v>
      </c>
      <c r="C134" s="188" t="s">
        <v>184</v>
      </c>
    </row>
    <row r="135" spans="1:3" x14ac:dyDescent="0.25">
      <c r="B135" s="187" t="s">
        <v>188</v>
      </c>
      <c r="C135" s="188" t="s">
        <v>184</v>
      </c>
    </row>
    <row r="136" spans="1:3" x14ac:dyDescent="0.25">
      <c r="B136" s="187" t="s">
        <v>189</v>
      </c>
      <c r="C136" s="188" t="s">
        <v>184</v>
      </c>
    </row>
    <row r="137" spans="1:3" x14ac:dyDescent="0.25">
      <c r="B137" s="187" t="s">
        <v>190</v>
      </c>
      <c r="C137" s="188" t="s">
        <v>184</v>
      </c>
    </row>
    <row r="138" spans="1:3" x14ac:dyDescent="0.25">
      <c r="B138" s="187" t="s">
        <v>191</v>
      </c>
      <c r="C138" s="188" t="s">
        <v>184</v>
      </c>
    </row>
    <row r="139" spans="1:3" x14ac:dyDescent="0.25">
      <c r="B139" s="193"/>
      <c r="C139" s="157"/>
    </row>
    <row r="140" spans="1:3" x14ac:dyDescent="0.25">
      <c r="A140">
        <v>10</v>
      </c>
      <c r="B140" s="190" t="s">
        <v>358</v>
      </c>
      <c r="C140" s="188" t="s">
        <v>273</v>
      </c>
    </row>
    <row r="141" spans="1:3" x14ac:dyDescent="0.25">
      <c r="B141" s="187" t="s">
        <v>192</v>
      </c>
      <c r="C141" s="188" t="s">
        <v>199</v>
      </c>
    </row>
    <row r="142" spans="1:3" x14ac:dyDescent="0.25">
      <c r="B142" s="187" t="s">
        <v>193</v>
      </c>
      <c r="C142" s="188" t="s">
        <v>199</v>
      </c>
    </row>
    <row r="143" spans="1:3" x14ac:dyDescent="0.25">
      <c r="B143" s="187" t="s">
        <v>194</v>
      </c>
      <c r="C143" s="188" t="s">
        <v>199</v>
      </c>
    </row>
    <row r="144" spans="1:3" x14ac:dyDescent="0.25">
      <c r="B144" s="187" t="s">
        <v>195</v>
      </c>
      <c r="C144" s="188" t="s">
        <v>199</v>
      </c>
    </row>
    <row r="145" spans="1:3" x14ac:dyDescent="0.25">
      <c r="B145" s="187" t="s">
        <v>196</v>
      </c>
      <c r="C145" s="188" t="s">
        <v>199</v>
      </c>
    </row>
    <row r="146" spans="1:3" x14ac:dyDescent="0.25">
      <c r="B146" s="187" t="s">
        <v>197</v>
      </c>
      <c r="C146" s="188" t="s">
        <v>199</v>
      </c>
    </row>
    <row r="147" spans="1:3" x14ac:dyDescent="0.25">
      <c r="B147" s="187" t="s">
        <v>198</v>
      </c>
      <c r="C147" s="188" t="s">
        <v>199</v>
      </c>
    </row>
    <row r="148" spans="1:3" x14ac:dyDescent="0.25">
      <c r="B148" s="193"/>
      <c r="C148" s="157"/>
    </row>
    <row r="149" spans="1:3" x14ac:dyDescent="0.25">
      <c r="A149">
        <v>11</v>
      </c>
      <c r="B149" s="190" t="s">
        <v>274</v>
      </c>
      <c r="C149" s="188" t="s">
        <v>275</v>
      </c>
    </row>
    <row r="150" spans="1:3" x14ac:dyDescent="0.25">
      <c r="B150" s="187" t="s">
        <v>200</v>
      </c>
      <c r="C150" s="188" t="s">
        <v>203</v>
      </c>
    </row>
    <row r="151" spans="1:3" x14ac:dyDescent="0.25">
      <c r="B151" s="187" t="s">
        <v>201</v>
      </c>
      <c r="C151" s="188" t="s">
        <v>203</v>
      </c>
    </row>
    <row r="152" spans="1:3" x14ac:dyDescent="0.25">
      <c r="B152" s="187" t="s">
        <v>202</v>
      </c>
      <c r="C152" s="188" t="s">
        <v>203</v>
      </c>
    </row>
    <row r="153" spans="1:3" x14ac:dyDescent="0.25">
      <c r="B153" s="193"/>
      <c r="C153" s="157"/>
    </row>
    <row r="154" spans="1:3" x14ac:dyDescent="0.25">
      <c r="A154">
        <v>12</v>
      </c>
      <c r="B154" s="190" t="s">
        <v>359</v>
      </c>
      <c r="C154" s="188" t="s">
        <v>277</v>
      </c>
    </row>
    <row r="155" spans="1:3" x14ac:dyDescent="0.25">
      <c r="B155" s="187" t="s">
        <v>204</v>
      </c>
      <c r="C155" s="188" t="s">
        <v>206</v>
      </c>
    </row>
    <row r="156" spans="1:3" x14ac:dyDescent="0.25">
      <c r="B156" s="187" t="s">
        <v>205</v>
      </c>
      <c r="C156" s="188" t="s">
        <v>206</v>
      </c>
    </row>
    <row r="157" spans="1:3" x14ac:dyDescent="0.25">
      <c r="B157" s="193"/>
      <c r="C157" s="157"/>
    </row>
    <row r="158" spans="1:3" x14ac:dyDescent="0.25">
      <c r="A158">
        <v>13</v>
      </c>
      <c r="B158" s="190" t="s">
        <v>279</v>
      </c>
      <c r="C158" s="188" t="s">
        <v>360</v>
      </c>
    </row>
    <row r="159" spans="1:3" x14ac:dyDescent="0.25">
      <c r="B159" s="187" t="s">
        <v>140</v>
      </c>
      <c r="C159" s="188" t="s">
        <v>153</v>
      </c>
    </row>
    <row r="160" spans="1:3" x14ac:dyDescent="0.25">
      <c r="B160" s="187" t="s">
        <v>141</v>
      </c>
      <c r="C160" s="188" t="s">
        <v>153</v>
      </c>
    </row>
    <row r="161" spans="1:3" x14ac:dyDescent="0.25">
      <c r="B161" s="187" t="s">
        <v>142</v>
      </c>
      <c r="C161" s="188" t="s">
        <v>153</v>
      </c>
    </row>
    <row r="162" spans="1:3" x14ac:dyDescent="0.25">
      <c r="B162" s="187" t="s">
        <v>143</v>
      </c>
      <c r="C162" s="188" t="s">
        <v>153</v>
      </c>
    </row>
    <row r="163" spans="1:3" x14ac:dyDescent="0.25">
      <c r="B163" s="187" t="s">
        <v>144</v>
      </c>
      <c r="C163" s="188" t="s">
        <v>153</v>
      </c>
    </row>
    <row r="164" spans="1:3" x14ac:dyDescent="0.25">
      <c r="B164" s="187" t="s">
        <v>145</v>
      </c>
      <c r="C164" s="188" t="s">
        <v>153</v>
      </c>
    </row>
    <row r="165" spans="1:3" x14ac:dyDescent="0.25">
      <c r="B165" s="187" t="s">
        <v>146</v>
      </c>
      <c r="C165" s="188" t="s">
        <v>153</v>
      </c>
    </row>
    <row r="166" spans="1:3" x14ac:dyDescent="0.25">
      <c r="B166" s="187" t="s">
        <v>147</v>
      </c>
      <c r="C166" s="188" t="s">
        <v>153</v>
      </c>
    </row>
    <row r="167" spans="1:3" x14ac:dyDescent="0.25">
      <c r="B167" s="187" t="s">
        <v>148</v>
      </c>
      <c r="C167" s="188" t="s">
        <v>153</v>
      </c>
    </row>
    <row r="168" spans="1:3" x14ac:dyDescent="0.25">
      <c r="B168" s="187" t="s">
        <v>149</v>
      </c>
      <c r="C168" s="188" t="s">
        <v>153</v>
      </c>
    </row>
    <row r="169" spans="1:3" x14ac:dyDescent="0.25">
      <c r="B169" s="187" t="s">
        <v>150</v>
      </c>
      <c r="C169" s="188" t="s">
        <v>153</v>
      </c>
    </row>
    <row r="170" spans="1:3" x14ac:dyDescent="0.25">
      <c r="B170" s="187" t="s">
        <v>151</v>
      </c>
      <c r="C170" s="188" t="s">
        <v>153</v>
      </c>
    </row>
    <row r="171" spans="1:3" x14ac:dyDescent="0.25">
      <c r="B171" s="187" t="s">
        <v>152</v>
      </c>
      <c r="C171" s="188" t="s">
        <v>153</v>
      </c>
    </row>
    <row r="172" spans="1:3" x14ac:dyDescent="0.25">
      <c r="B172" s="193"/>
      <c r="C172" s="157"/>
    </row>
    <row r="173" spans="1:3" x14ac:dyDescent="0.25">
      <c r="A173">
        <v>14</v>
      </c>
      <c r="B173" s="190" t="s">
        <v>281</v>
      </c>
      <c r="C173" s="188" t="s">
        <v>282</v>
      </c>
    </row>
    <row r="174" spans="1:3" x14ac:dyDescent="0.25">
      <c r="B174" s="187" t="s">
        <v>113</v>
      </c>
      <c r="C174" s="188" t="s">
        <v>155</v>
      </c>
    </row>
    <row r="175" spans="1:3" x14ac:dyDescent="0.25">
      <c r="B175" s="187" t="s">
        <v>114</v>
      </c>
      <c r="C175" s="188" t="s">
        <v>155</v>
      </c>
    </row>
    <row r="176" spans="1:3" x14ac:dyDescent="0.25">
      <c r="B176" s="187" t="s">
        <v>115</v>
      </c>
      <c r="C176" s="188" t="s">
        <v>155</v>
      </c>
    </row>
    <row r="177" spans="2:3" x14ac:dyDescent="0.25">
      <c r="B177" s="187" t="s">
        <v>116</v>
      </c>
      <c r="C177" s="188" t="s">
        <v>155</v>
      </c>
    </row>
    <row r="178" spans="2:3" x14ac:dyDescent="0.25">
      <c r="B178" s="187" t="s">
        <v>117</v>
      </c>
      <c r="C178" s="188" t="s">
        <v>155</v>
      </c>
    </row>
    <row r="179" spans="2:3" x14ac:dyDescent="0.25">
      <c r="B179" s="187" t="s">
        <v>118</v>
      </c>
      <c r="C179" s="188" t="s">
        <v>155</v>
      </c>
    </row>
    <row r="180" spans="2:3" x14ac:dyDescent="0.25">
      <c r="B180" s="187" t="s">
        <v>119</v>
      </c>
      <c r="C180" s="188" t="s">
        <v>155</v>
      </c>
    </row>
    <row r="181" spans="2:3" x14ac:dyDescent="0.25">
      <c r="B181" s="187" t="s">
        <v>120</v>
      </c>
      <c r="C181" s="188" t="s">
        <v>155</v>
      </c>
    </row>
    <row r="182" spans="2:3" x14ac:dyDescent="0.25">
      <c r="B182" s="187" t="s">
        <v>121</v>
      </c>
      <c r="C182" s="188" t="s">
        <v>155</v>
      </c>
    </row>
    <row r="183" spans="2:3" x14ac:dyDescent="0.25">
      <c r="B183" s="187" t="s">
        <v>122</v>
      </c>
      <c r="C183" s="188" t="s">
        <v>155</v>
      </c>
    </row>
    <row r="184" spans="2:3" x14ac:dyDescent="0.25">
      <c r="B184" s="187" t="s">
        <v>123</v>
      </c>
      <c r="C184" s="188" t="s">
        <v>155</v>
      </c>
    </row>
    <row r="185" spans="2:3" x14ac:dyDescent="0.25">
      <c r="B185" s="187" t="s">
        <v>124</v>
      </c>
      <c r="C185" s="188" t="s">
        <v>155</v>
      </c>
    </row>
    <row r="186" spans="2:3" x14ac:dyDescent="0.25">
      <c r="B186" s="187" t="s">
        <v>125</v>
      </c>
      <c r="C186" s="188" t="s">
        <v>155</v>
      </c>
    </row>
    <row r="187" spans="2:3" x14ac:dyDescent="0.25">
      <c r="B187" s="187" t="s">
        <v>126</v>
      </c>
      <c r="C187" s="188" t="s">
        <v>155</v>
      </c>
    </row>
    <row r="188" spans="2:3" x14ac:dyDescent="0.25">
      <c r="B188" s="187" t="s">
        <v>127</v>
      </c>
      <c r="C188" s="188" t="s">
        <v>155</v>
      </c>
    </row>
    <row r="189" spans="2:3" x14ac:dyDescent="0.25">
      <c r="B189" s="187" t="s">
        <v>128</v>
      </c>
      <c r="C189" s="188" t="s">
        <v>155</v>
      </c>
    </row>
    <row r="190" spans="2:3" x14ac:dyDescent="0.25">
      <c r="B190" s="187" t="s">
        <v>130</v>
      </c>
      <c r="C190" s="188" t="s">
        <v>155</v>
      </c>
    </row>
    <row r="191" spans="2:3" x14ac:dyDescent="0.25">
      <c r="B191" s="187" t="s">
        <v>131</v>
      </c>
      <c r="C191" s="188" t="s">
        <v>155</v>
      </c>
    </row>
    <row r="192" spans="2:3" x14ac:dyDescent="0.25">
      <c r="B192" s="187" t="s">
        <v>132</v>
      </c>
      <c r="C192" s="188" t="s">
        <v>155</v>
      </c>
    </row>
    <row r="193" spans="1:3" x14ac:dyDescent="0.25">
      <c r="B193" s="187" t="s">
        <v>133</v>
      </c>
      <c r="C193" s="188" t="s">
        <v>155</v>
      </c>
    </row>
    <row r="194" spans="1:3" x14ac:dyDescent="0.25">
      <c r="B194" s="187" t="s">
        <v>134</v>
      </c>
      <c r="C194" s="188" t="s">
        <v>155</v>
      </c>
    </row>
    <row r="195" spans="1:3" x14ac:dyDescent="0.25">
      <c r="B195" s="187" t="s">
        <v>135</v>
      </c>
      <c r="C195" s="188" t="s">
        <v>155</v>
      </c>
    </row>
    <row r="196" spans="1:3" x14ac:dyDescent="0.25">
      <c r="B196" s="187" t="s">
        <v>136</v>
      </c>
      <c r="C196" s="188" t="s">
        <v>155</v>
      </c>
    </row>
    <row r="197" spans="1:3" x14ac:dyDescent="0.25">
      <c r="B197" s="187" t="s">
        <v>137</v>
      </c>
      <c r="C197" s="188" t="s">
        <v>155</v>
      </c>
    </row>
    <row r="198" spans="1:3" x14ac:dyDescent="0.25">
      <c r="B198" s="187" t="s">
        <v>138</v>
      </c>
      <c r="C198" s="188" t="s">
        <v>155</v>
      </c>
    </row>
    <row r="199" spans="1:3" x14ac:dyDescent="0.25">
      <c r="B199" s="187" t="s">
        <v>139</v>
      </c>
      <c r="C199" s="188" t="s">
        <v>155</v>
      </c>
    </row>
    <row r="200" spans="1:3" x14ac:dyDescent="0.25">
      <c r="B200" s="187" t="s">
        <v>109</v>
      </c>
      <c r="C200" s="188" t="s">
        <v>155</v>
      </c>
    </row>
    <row r="201" spans="1:3" x14ac:dyDescent="0.25">
      <c r="B201" s="187" t="s">
        <v>109</v>
      </c>
      <c r="C201" s="188" t="s">
        <v>694</v>
      </c>
    </row>
    <row r="202" spans="1:3" x14ac:dyDescent="0.25">
      <c r="B202" s="193"/>
      <c r="C202" s="157"/>
    </row>
    <row r="203" spans="1:3" x14ac:dyDescent="0.25">
      <c r="A203">
        <v>15</v>
      </c>
      <c r="B203" s="190" t="s">
        <v>283</v>
      </c>
      <c r="C203" s="188" t="s">
        <v>361</v>
      </c>
    </row>
    <row r="204" spans="1:3" x14ac:dyDescent="0.25">
      <c r="B204" s="187" t="s">
        <v>156</v>
      </c>
      <c r="C204" s="188" t="s">
        <v>176</v>
      </c>
    </row>
    <row r="205" spans="1:3" x14ac:dyDescent="0.25">
      <c r="B205" s="187" t="s">
        <v>157</v>
      </c>
      <c r="C205" s="188" t="s">
        <v>176</v>
      </c>
    </row>
    <row r="206" spans="1:3" x14ac:dyDescent="0.25">
      <c r="B206" s="187" t="s">
        <v>158</v>
      </c>
      <c r="C206" s="188" t="s">
        <v>176</v>
      </c>
    </row>
    <row r="207" spans="1:3" x14ac:dyDescent="0.25">
      <c r="B207" s="187" t="s">
        <v>159</v>
      </c>
      <c r="C207" s="188" t="s">
        <v>176</v>
      </c>
    </row>
    <row r="208" spans="1:3" x14ac:dyDescent="0.25">
      <c r="B208" s="187" t="s">
        <v>160</v>
      </c>
      <c r="C208" s="188" t="s">
        <v>176</v>
      </c>
    </row>
    <row r="209" spans="1:4" x14ac:dyDescent="0.25">
      <c r="B209" s="187" t="s">
        <v>161</v>
      </c>
      <c r="C209" s="188" t="s">
        <v>176</v>
      </c>
    </row>
    <row r="210" spans="1:4" x14ac:dyDescent="0.25">
      <c r="B210" s="187" t="s">
        <v>162</v>
      </c>
      <c r="C210" s="188" t="s">
        <v>176</v>
      </c>
    </row>
    <row r="211" spans="1:4" x14ac:dyDescent="0.25">
      <c r="B211" s="187" t="s">
        <v>163</v>
      </c>
      <c r="C211" s="188" t="s">
        <v>176</v>
      </c>
    </row>
    <row r="212" spans="1:4" x14ac:dyDescent="0.25">
      <c r="B212" s="187" t="s">
        <v>164</v>
      </c>
      <c r="C212" s="188" t="s">
        <v>176</v>
      </c>
    </row>
    <row r="213" spans="1:4" x14ac:dyDescent="0.25">
      <c r="B213" s="187" t="s">
        <v>165</v>
      </c>
      <c r="C213" s="188" t="s">
        <v>176</v>
      </c>
    </row>
    <row r="214" spans="1:4" x14ac:dyDescent="0.25">
      <c r="B214" s="187" t="s">
        <v>166</v>
      </c>
      <c r="C214" s="188" t="s">
        <v>176</v>
      </c>
    </row>
    <row r="215" spans="1:4" x14ac:dyDescent="0.25">
      <c r="B215" s="187" t="s">
        <v>167</v>
      </c>
      <c r="C215" s="188" t="s">
        <v>176</v>
      </c>
    </row>
    <row r="216" spans="1:4" x14ac:dyDescent="0.25">
      <c r="B216" s="187" t="s">
        <v>168</v>
      </c>
      <c r="C216" s="188" t="s">
        <v>176</v>
      </c>
    </row>
    <row r="217" spans="1:4" x14ac:dyDescent="0.25">
      <c r="B217" s="187" t="s">
        <v>169</v>
      </c>
      <c r="C217" s="188" t="s">
        <v>176</v>
      </c>
    </row>
    <row r="218" spans="1:4" x14ac:dyDescent="0.25">
      <c r="B218" s="187" t="s">
        <v>170</v>
      </c>
      <c r="C218" s="188" t="s">
        <v>176</v>
      </c>
    </row>
    <row r="219" spans="1:4" x14ac:dyDescent="0.25">
      <c r="B219" s="193"/>
      <c r="C219" s="157"/>
    </row>
    <row r="220" spans="1:4" x14ac:dyDescent="0.25">
      <c r="A220">
        <v>16</v>
      </c>
      <c r="B220" s="190" t="s">
        <v>394</v>
      </c>
      <c r="C220" s="188" t="s">
        <v>362</v>
      </c>
    </row>
    <row r="221" spans="1:4" x14ac:dyDescent="0.25">
      <c r="B221" s="187" t="s">
        <v>171</v>
      </c>
      <c r="C221" s="188" t="s">
        <v>172</v>
      </c>
    </row>
    <row r="222" spans="1:4" x14ac:dyDescent="0.25">
      <c r="B222" s="193"/>
      <c r="C222" s="157"/>
    </row>
    <row r="223" spans="1:4" x14ac:dyDescent="0.25">
      <c r="A223">
        <v>17</v>
      </c>
      <c r="B223" s="190" t="s">
        <v>363</v>
      </c>
      <c r="C223" s="188" t="s">
        <v>364</v>
      </c>
    </row>
    <row r="224" spans="1:4" x14ac:dyDescent="0.25">
      <c r="B224" s="189" t="s">
        <v>173</v>
      </c>
      <c r="C224" s="188" t="s">
        <v>175</v>
      </c>
      <c r="D224" t="s">
        <v>692</v>
      </c>
    </row>
    <row r="225" spans="1:16" x14ac:dyDescent="0.25">
      <c r="B225" s="189" t="s">
        <v>174</v>
      </c>
      <c r="C225" s="188" t="s">
        <v>175</v>
      </c>
      <c r="D225" t="s">
        <v>693</v>
      </c>
    </row>
    <row r="226" spans="1:16" x14ac:dyDescent="0.25">
      <c r="B226" s="189" t="s">
        <v>407</v>
      </c>
      <c r="C226" s="188" t="s">
        <v>408</v>
      </c>
    </row>
    <row r="227" spans="1:16" x14ac:dyDescent="0.25">
      <c r="B227" s="189" t="s">
        <v>409</v>
      </c>
      <c r="C227" s="188" t="s">
        <v>408</v>
      </c>
    </row>
    <row r="228" spans="1:16" x14ac:dyDescent="0.25">
      <c r="B228" s="189" t="s">
        <v>410</v>
      </c>
      <c r="C228" s="188" t="s">
        <v>408</v>
      </c>
    </row>
    <row r="229" spans="1:16" x14ac:dyDescent="0.25">
      <c r="B229" s="189" t="s">
        <v>411</v>
      </c>
      <c r="C229" s="188" t="s">
        <v>408</v>
      </c>
    </row>
    <row r="230" spans="1:16" x14ac:dyDescent="0.25">
      <c r="B230" s="189" t="s">
        <v>412</v>
      </c>
      <c r="C230" s="188" t="s">
        <v>408</v>
      </c>
    </row>
    <row r="231" spans="1:16" x14ac:dyDescent="0.25">
      <c r="B231" s="189" t="s">
        <v>413</v>
      </c>
      <c r="C231" s="188" t="s">
        <v>408</v>
      </c>
    </row>
    <row r="232" spans="1:16" x14ac:dyDescent="0.25">
      <c r="B232" s="193"/>
      <c r="C232" s="157"/>
    </row>
    <row r="233" spans="1:16" x14ac:dyDescent="0.25">
      <c r="A233">
        <v>18</v>
      </c>
      <c r="B233" s="190" t="s">
        <v>365</v>
      </c>
      <c r="C233" s="188" t="s">
        <v>290</v>
      </c>
    </row>
    <row r="234" spans="1:16" ht="15.75" thickBot="1" x14ac:dyDescent="0.3">
      <c r="B234" s="191" t="s">
        <v>414</v>
      </c>
      <c r="C234" s="192" t="s">
        <v>415</v>
      </c>
    </row>
    <row r="236" spans="1:16" x14ac:dyDescent="0.25">
      <c r="I236" s="5"/>
      <c r="J236" s="5"/>
      <c r="K236" s="5"/>
      <c r="L236" s="5"/>
      <c r="M236" s="5"/>
      <c r="N236" s="5"/>
      <c r="O236" s="5"/>
      <c r="P236" s="5"/>
    </row>
    <row r="237" spans="1:16" ht="15.75" thickBot="1" x14ac:dyDescent="0.3">
      <c r="B237" s="36" t="s">
        <v>416</v>
      </c>
      <c r="C237" s="159"/>
      <c r="D237" s="158"/>
      <c r="E237" s="158"/>
      <c r="F237" s="158"/>
      <c r="G237" s="158"/>
      <c r="H237" s="160"/>
      <c r="I237" s="158"/>
      <c r="J237" s="159"/>
      <c r="K237" s="158"/>
      <c r="L237" s="158"/>
      <c r="M237" s="158"/>
      <c r="N237" s="158"/>
      <c r="O237" s="160"/>
      <c r="P237" s="161"/>
    </row>
    <row r="238" spans="1:16" x14ac:dyDescent="0.25">
      <c r="A238">
        <v>22</v>
      </c>
      <c r="B238" s="165" t="s">
        <v>307</v>
      </c>
      <c r="C238" s="166" t="s">
        <v>371</v>
      </c>
      <c r="D238" s="158"/>
      <c r="E238" s="158"/>
      <c r="F238" s="158"/>
      <c r="G238" s="158"/>
      <c r="H238" s="160"/>
      <c r="I238" s="158"/>
      <c r="J238" s="159"/>
      <c r="K238" s="158"/>
      <c r="L238" s="158"/>
      <c r="M238" s="158"/>
      <c r="N238" s="158"/>
      <c r="O238" s="160"/>
      <c r="P238" s="161"/>
    </row>
    <row r="239" spans="1:16" x14ac:dyDescent="0.25">
      <c r="B239" s="167" t="s">
        <v>94</v>
      </c>
      <c r="C239" s="168" t="s">
        <v>97</v>
      </c>
      <c r="D239" s="158"/>
      <c r="E239" s="158"/>
      <c r="F239" s="158"/>
      <c r="G239" s="158"/>
      <c r="H239" s="160"/>
      <c r="I239" s="158"/>
      <c r="J239" s="159"/>
      <c r="K239" s="158"/>
      <c r="L239" s="158"/>
      <c r="M239" s="158"/>
      <c r="N239" s="158"/>
      <c r="O239" s="160"/>
      <c r="P239" s="161"/>
    </row>
    <row r="240" spans="1:16" x14ac:dyDescent="0.25">
      <c r="B240" s="169" t="s">
        <v>92</v>
      </c>
      <c r="C240" s="170" t="s">
        <v>96</v>
      </c>
      <c r="D240" s="158"/>
      <c r="E240" s="158"/>
      <c r="F240" s="158"/>
      <c r="G240" s="158"/>
      <c r="H240" s="162"/>
      <c r="I240" s="158"/>
      <c r="J240" s="159"/>
      <c r="K240" s="158"/>
      <c r="L240" s="158"/>
      <c r="M240" s="158"/>
      <c r="N240" s="158"/>
      <c r="O240" s="160"/>
      <c r="P240" s="161"/>
    </row>
    <row r="241" spans="1:16" x14ac:dyDescent="0.25">
      <c r="B241" s="164"/>
      <c r="C241" s="163"/>
      <c r="D241" s="158"/>
      <c r="E241" s="158"/>
      <c r="F241" s="158"/>
      <c r="G241" s="158"/>
      <c r="H241" s="162"/>
      <c r="I241" s="158"/>
      <c r="J241" s="159"/>
      <c r="K241" s="158"/>
      <c r="L241" s="158"/>
      <c r="M241" s="158"/>
      <c r="N241" s="158"/>
      <c r="O241" s="160"/>
      <c r="P241" s="161"/>
    </row>
    <row r="242" spans="1:16" x14ac:dyDescent="0.25">
      <c r="A242">
        <v>23</v>
      </c>
      <c r="B242" s="171" t="s">
        <v>372</v>
      </c>
      <c r="C242" s="168" t="s">
        <v>373</v>
      </c>
      <c r="D242" s="158"/>
      <c r="E242" s="158"/>
      <c r="F242" s="158"/>
      <c r="G242" s="158"/>
      <c r="H242" s="160"/>
      <c r="I242" s="158"/>
      <c r="J242" s="159"/>
      <c r="K242" s="158"/>
      <c r="L242" s="158"/>
      <c r="M242" s="158"/>
      <c r="N242" s="158"/>
      <c r="O242" s="160"/>
      <c r="P242" s="161"/>
    </row>
    <row r="243" spans="1:16" x14ac:dyDescent="0.25">
      <c r="B243" s="169" t="s">
        <v>100</v>
      </c>
      <c r="C243" s="170" t="s">
        <v>107</v>
      </c>
      <c r="D243" s="158"/>
      <c r="E243" s="158"/>
      <c r="F243" s="5"/>
      <c r="G243" s="5"/>
      <c r="H243" s="5"/>
      <c r="I243" s="158"/>
      <c r="J243" s="159"/>
      <c r="K243" s="158"/>
      <c r="L243" s="158"/>
      <c r="M243" s="158"/>
      <c r="N243" s="158"/>
      <c r="O243" s="160"/>
      <c r="P243" s="161"/>
    </row>
    <row r="244" spans="1:16" x14ac:dyDescent="0.25">
      <c r="B244" s="172" t="s">
        <v>101</v>
      </c>
      <c r="C244" s="168" t="s">
        <v>107</v>
      </c>
      <c r="D244" s="5"/>
      <c r="E244" s="5"/>
      <c r="F244" s="5"/>
      <c r="G244" s="5"/>
      <c r="H244" s="5"/>
      <c r="I244" s="158"/>
      <c r="J244" s="159"/>
      <c r="K244" s="158"/>
      <c r="L244" s="158"/>
      <c r="M244" s="158"/>
      <c r="N244" s="158"/>
      <c r="O244" s="160"/>
      <c r="P244" s="161"/>
    </row>
    <row r="245" spans="1:16" x14ac:dyDescent="0.25">
      <c r="B245" s="172" t="s">
        <v>102</v>
      </c>
      <c r="C245" s="168" t="s">
        <v>107</v>
      </c>
      <c r="I245" s="158"/>
      <c r="J245" s="159"/>
      <c r="K245" s="158"/>
      <c r="L245" s="158"/>
      <c r="M245" s="158"/>
      <c r="N245" s="158"/>
      <c r="O245" s="160"/>
      <c r="P245" s="161"/>
    </row>
    <row r="246" spans="1:16" x14ac:dyDescent="0.25">
      <c r="B246" s="172" t="s">
        <v>103</v>
      </c>
      <c r="C246" s="168" t="s">
        <v>107</v>
      </c>
      <c r="I246" s="158"/>
      <c r="J246" s="159"/>
      <c r="K246" s="158"/>
      <c r="L246" s="158"/>
      <c r="M246" s="5"/>
      <c r="N246" s="5"/>
      <c r="O246" s="5"/>
      <c r="P246" s="5"/>
    </row>
    <row r="247" spans="1:16" x14ac:dyDescent="0.25">
      <c r="B247" s="172" t="s">
        <v>104</v>
      </c>
      <c r="C247" s="168" t="s">
        <v>107</v>
      </c>
      <c r="I247" s="5"/>
      <c r="J247" s="5"/>
      <c r="K247" s="5"/>
      <c r="L247" s="5"/>
      <c r="M247" s="5"/>
      <c r="N247" s="5"/>
      <c r="O247" s="5"/>
      <c r="P247" s="5"/>
    </row>
    <row r="248" spans="1:16" x14ac:dyDescent="0.25">
      <c r="B248" s="172" t="s">
        <v>105</v>
      </c>
      <c r="C248" s="168" t="s">
        <v>107</v>
      </c>
    </row>
    <row r="249" spans="1:16" ht="15.75" thickBot="1" x14ac:dyDescent="0.3">
      <c r="B249" s="173" t="s">
        <v>106</v>
      </c>
      <c r="C249" s="174" t="s">
        <v>107</v>
      </c>
    </row>
    <row r="251" spans="1:16" ht="15.75" thickBot="1" x14ac:dyDescent="0.3"/>
    <row r="252" spans="1:16" x14ac:dyDescent="0.25">
      <c r="A252">
        <v>19</v>
      </c>
      <c r="B252" s="210" t="s">
        <v>295</v>
      </c>
      <c r="C252" s="211" t="s">
        <v>367</v>
      </c>
    </row>
    <row r="253" spans="1:16" x14ac:dyDescent="0.25">
      <c r="B253" s="212" t="s">
        <v>81</v>
      </c>
      <c r="C253" s="157" t="s">
        <v>440</v>
      </c>
    </row>
    <row r="254" spans="1:16" x14ac:dyDescent="0.25">
      <c r="B254" s="212"/>
      <c r="C254" s="157"/>
    </row>
    <row r="255" spans="1:16" x14ac:dyDescent="0.25">
      <c r="A255">
        <v>20</v>
      </c>
      <c r="B255" s="193" t="s">
        <v>368</v>
      </c>
      <c r="C255" s="157" t="s">
        <v>369</v>
      </c>
    </row>
    <row r="256" spans="1:16" ht="15.75" thickBot="1" x14ac:dyDescent="0.3">
      <c r="B256" s="213" t="s">
        <v>129</v>
      </c>
      <c r="C256" s="214" t="s">
        <v>441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8C57EFB5D0FF4B9C90C12C9E7D81A8" ma:contentTypeVersion="12" ma:contentTypeDescription="Create a new document." ma:contentTypeScope="" ma:versionID="14aa30f5223143d2c236161fb6b01ca1">
  <xsd:schema xmlns:xsd="http://www.w3.org/2001/XMLSchema" xmlns:xs="http://www.w3.org/2001/XMLSchema" xmlns:p="http://schemas.microsoft.com/office/2006/metadata/properties" xmlns:ns2="24f4f957-6b23-4151-aaa3-846bf3d960ee" xmlns:ns3="31d9bd81-a68e-4856-ac92-453c95765653" targetNamespace="http://schemas.microsoft.com/office/2006/metadata/properties" ma:root="true" ma:fieldsID="b62fa18b71348db618299fb893d10cb7" ns2:_="" ns3:_="">
    <xsd:import namespace="24f4f957-6b23-4151-aaa3-846bf3d960ee"/>
    <xsd:import namespace="31d9bd81-a68e-4856-ac92-453c957656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4f957-6b23-4151-aaa3-846bf3d960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d9bd81-a68e-4856-ac92-453c957656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6470D6-6916-4C4A-B8D5-7DAC3D448971}">
  <ds:schemaRefs>
    <ds:schemaRef ds:uri="http://schemas.microsoft.com/sharepoint/v3/contenttype/forms"/>
  </ds:schemaRefs>
</ds:datastoreItem>
</file>

<file path=customXml/itemProps2.xml><?xml version="1.0" encoding="utf-8"?>
<ds:datastoreItem xmlns:ds="http://schemas.openxmlformats.org/officeDocument/2006/customXml" ds:itemID="{CB39A1F6-80E7-4C21-9682-60611A982F7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0252988-7F78-4414-8316-34FCA57B5D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4f957-6b23-4151-aaa3-846bf3d960ee"/>
    <ds:schemaRef ds:uri="31d9bd81-a68e-4856-ac92-453c957656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ENROLMENTS</vt:lpstr>
      <vt:lpstr> OPERATING REVENUE YTD</vt:lpstr>
      <vt:lpstr> OPERATING EXPENSES YTD</vt:lpstr>
      <vt:lpstr>STAFFING</vt:lpstr>
      <vt:lpstr>ASSET MOVEMENT</vt:lpstr>
      <vt:lpstr>CAPITAL PROJECTS</vt:lpstr>
      <vt:lpstr>12 MONTH OVERVIEW</vt:lpstr>
      <vt:lpstr>Income &amp; Expenditure ACTUAL</vt:lpstr>
      <vt:lpstr> Income &amp; Expenditure BUDGET </vt:lpstr>
      <vt:lpstr>ACTUAL V BUDGET</vt:lpstr>
      <vt:lpstr>FINANCIAL POSITION</vt:lpstr>
      <vt:lpstr>CASH FLOW</vt:lpstr>
      <vt:lpstr>Key Indicators</vt:lpstr>
      <vt:lpstr>FINANCIALS YTD</vt:lpstr>
      <vt:lpstr>SCORECARD</vt:lpstr>
      <vt:lpstr>FINANCIAL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Glen Duncan</dc:creator>
  <cp:lastModifiedBy>Muhammad Glen Duncan</cp:lastModifiedBy>
  <dcterms:created xsi:type="dcterms:W3CDTF">2020-09-18T00:59:43Z</dcterms:created>
  <dcterms:modified xsi:type="dcterms:W3CDTF">2020-09-25T00:19:30Z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0x0101005F8C57EFB5D0FF4B9C90C12C9E7D81A8</vt:lpwstr>
  </property>
</Properties>
</file>