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SAH\Desktop\programming_practice\excel_practice\"/>
    </mc:Choice>
  </mc:AlternateContent>
  <xr:revisionPtr revIDLastSave="0" documentId="13_ncr:1_{8F998CBF-C7AE-4144-BB1D-6F5AC7EABC10}" xr6:coauthVersionLast="47" xr6:coauthVersionMax="47" xr10:uidLastSave="{00000000-0000-0000-0000-000000000000}"/>
  <bookViews>
    <workbookView xWindow="-110" yWindow="-110" windowWidth="19420" windowHeight="10420" tabRatio="702" xr2:uid="{E59C297E-34C8-4103-934A-CBE6A7B75623}"/>
  </bookViews>
  <sheets>
    <sheet name="Answers" sheetId="9" r:id="rId1"/>
    <sheet name="Summary" sheetId="10" r:id="rId2"/>
    <sheet name="members_table" sheetId="2" r:id="rId3"/>
    <sheet name="menu_table" sheetId="3" r:id="rId4"/>
    <sheet name="sales_table" sheetId="4" r:id="rId5"/>
    <sheet name="dannys_diner_joind_tables" sheetId="5" r:id="rId6"/>
  </sheets>
  <definedNames>
    <definedName name="_xlnm._FilterDatabase" localSheetId="5" hidden="1">dannys_diner_joind_tables!$A$2:$A$16</definedName>
    <definedName name="ExternalData_1" localSheetId="5" hidden="1">dannys_diner_joind_tables!$A$1:$F$16</definedName>
    <definedName name="ExternalData_1" localSheetId="2" hidden="1">members_table!$A$1:$B$3</definedName>
    <definedName name="ExternalData_1" localSheetId="3" hidden="1">menu_table!$A$1:$C$4</definedName>
    <definedName name="ExternalData_1" localSheetId="4" hidden="1">sales_table!$A$1:$C$16</definedName>
    <definedName name="_xlnm.Extract" localSheetId="0">Answers!$F$19</definedName>
    <definedName name="_xlnm.Extract" localSheetId="5">dannys_diner_joind_tables!#REF!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7" i="9" l="1"/>
  <c r="B136" i="9"/>
  <c r="J2" i="5"/>
  <c r="J3" i="5"/>
  <c r="B120" i="9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B118" i="9"/>
  <c r="C103" i="9"/>
  <c r="C104" i="9"/>
  <c r="C102" i="9"/>
  <c r="B103" i="9"/>
  <c r="B104" i="9"/>
  <c r="B102" i="9"/>
  <c r="C86" i="9"/>
  <c r="C87" i="9"/>
  <c r="C85" i="9"/>
  <c r="B86" i="9"/>
  <c r="B87" i="9"/>
  <c r="B85" i="9"/>
  <c r="C68" i="9"/>
  <c r="B68" i="9"/>
  <c r="B69" i="9"/>
  <c r="B70" i="9"/>
  <c r="C70" i="9"/>
  <c r="C69" i="9"/>
  <c r="D52" i="9"/>
  <c r="D53" i="9"/>
  <c r="D51" i="9"/>
  <c r="C52" i="9"/>
  <c r="C53" i="9"/>
  <c r="C51" i="9"/>
  <c r="B52" i="9"/>
  <c r="B53" i="9"/>
  <c r="B51" i="9"/>
  <c r="A32" i="9"/>
  <c r="E34" i="9"/>
  <c r="E35" i="9"/>
  <c r="E33" i="9"/>
  <c r="D34" i="9"/>
  <c r="D35" i="9"/>
  <c r="D33" i="9"/>
  <c r="C35" i="9"/>
  <c r="C33" i="9"/>
  <c r="C34" i="9"/>
  <c r="C27" i="9"/>
  <c r="C28" i="9"/>
  <c r="C26" i="9"/>
  <c r="B27" i="9"/>
  <c r="B28" i="9"/>
  <c r="B26" i="9"/>
  <c r="B20" i="9"/>
  <c r="B22" i="9"/>
  <c r="B4" i="9"/>
  <c r="B5" i="9"/>
  <c r="B3" i="9"/>
  <c r="G13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G2" i="5"/>
  <c r="G3" i="5"/>
  <c r="G4" i="5"/>
  <c r="G5" i="5"/>
  <c r="G6" i="5"/>
  <c r="G7" i="5"/>
  <c r="G8" i="5"/>
  <c r="G9" i="5"/>
  <c r="G10" i="5"/>
  <c r="G11" i="5"/>
  <c r="G12" i="5"/>
  <c r="G14" i="5"/>
  <c r="G15" i="5"/>
  <c r="G16" i="5"/>
  <c r="B119" i="9" l="1"/>
  <c r="B21" i="9"/>
  <c r="E52" i="9"/>
  <c r="F52" i="9" s="1"/>
  <c r="E51" i="9"/>
  <c r="F51" i="9" s="1"/>
  <c r="E53" i="9"/>
  <c r="F53" i="9" s="1"/>
  <c r="F35" i="9"/>
  <c r="F34" i="9"/>
  <c r="F3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413D5-6F25-497B-8C5A-5E3D61727836}" keepAlive="1" name="Query - dannys_diner_joind_tables" description="Connection to the 'dannys_diner_joind_tables' query in the workbook." type="5" refreshedVersion="8" background="1" saveData="1">
    <dbPr connection="Provider=Microsoft.Mashup.OleDb.1;Data Source=$Workbook$;Location=dannys_diner_joind_tables;Extended Properties=&quot;&quot;" command="SELECT * FROM [dannys_diner_joind_tables]"/>
  </connection>
  <connection id="2" xr16:uid="{41FBD796-CF41-4B68-8A93-327BB45D183D}" keepAlive="1" name="Query - members_table" description="Connection to the 'members_table' query in the workbook." type="5" refreshedVersion="8" background="1" saveData="1">
    <dbPr connection="Provider=Microsoft.Mashup.OleDb.1;Data Source=$Workbook$;Location=members_table;Extended Properties=&quot;&quot;" command="SELECT * FROM [members_table]"/>
  </connection>
  <connection id="3" xr16:uid="{56961971-DF3F-43C1-9424-DC30159936CF}" keepAlive="1" name="Query - menu_table" description="Connection to the 'menu_table' query in the workbook." type="5" refreshedVersion="8" background="1" saveData="1">
    <dbPr connection="Provider=Microsoft.Mashup.OleDb.1;Data Source=$Workbook$;Location=menu_table;Extended Properties=&quot;&quot;" command="SELECT * FROM [menu_table]"/>
  </connection>
  <connection id="4" xr16:uid="{78950934-908A-4B8D-9AC7-5F590DAA5B16}" keepAlive="1" name="Query - sales_table" description="Connection to the 'sales_table' query in the workbook." type="5" refreshedVersion="8" background="1" saveData="1">
    <dbPr connection="Provider=Microsoft.Mashup.OleDb.1;Data Source=$Workbook$;Location=sales_table;Extended Properties=&quot;&quot;" command="SELECT * FROM [sales_table]"/>
  </connection>
</connections>
</file>

<file path=xl/sharedStrings.xml><?xml version="1.0" encoding="utf-8"?>
<sst xmlns="http://schemas.openxmlformats.org/spreadsheetml/2006/main" count="259" uniqueCount="73">
  <si>
    <t>customer_id</t>
  </si>
  <si>
    <t>join_date</t>
  </si>
  <si>
    <t>A</t>
  </si>
  <si>
    <t>B</t>
  </si>
  <si>
    <t>product_id</t>
  </si>
  <si>
    <t>product_name</t>
  </si>
  <si>
    <t>price</t>
  </si>
  <si>
    <t>sushi</t>
  </si>
  <si>
    <t>curry</t>
  </si>
  <si>
    <t>ramen</t>
  </si>
  <si>
    <t>order_date</t>
  </si>
  <si>
    <t>C</t>
  </si>
  <si>
    <t>customer_join_date</t>
  </si>
  <si>
    <t>product_price</t>
  </si>
  <si>
    <t>1. What is the total amount each customer spent at the restaurant?</t>
  </si>
  <si>
    <t>2. How many days has each customer visited the restaurant?</t>
  </si>
  <si>
    <t>3. What was the first item from the menu purchased by each customer?</t>
  </si>
  <si>
    <t>4. What is the most purchased item on the menu and how many times was it purchased by all customers?</t>
  </si>
  <si>
    <t>5. Which item was the most popular for each customer?</t>
  </si>
  <si>
    <t>6. Which item was purchased first by the customer after they became a member?</t>
  </si>
  <si>
    <t>7. Which item was purchased just before the customer became a member?</t>
  </si>
  <si>
    <t>8. What is the total items and amount spent for each member before they became a member?</t>
  </si>
  <si>
    <t>9. If each $1 spent equates to 10 points and sushi has a 2x points multiplier - how many points would each customer have?</t>
  </si>
  <si>
    <t>10. In the first week after a customer joins the program (including their join date) they earn 2x points on all items, not just sushi - how many points do customer A and B have at the end of January?</t>
  </si>
  <si>
    <t>first_order_date</t>
  </si>
  <si>
    <t>references:</t>
  </si>
  <si>
    <t>https://www.mrexcel.com/board/threads/first-order-date-for-each-customer.853705/</t>
  </si>
  <si>
    <t>first_product_name</t>
  </si>
  <si>
    <t>There is another value I do not know how to take it for this customer.</t>
  </si>
  <si>
    <t>how many times was it purchased by all customers?</t>
  </si>
  <si>
    <t>joined</t>
  </si>
  <si>
    <t>Y</t>
  </si>
  <si>
    <t>N</t>
  </si>
  <si>
    <t>last_order_date_befor_join</t>
  </si>
  <si>
    <t>member</t>
  </si>
  <si>
    <t>amount_spent</t>
  </si>
  <si>
    <t>total_items</t>
  </si>
  <si>
    <t>points_counter</t>
  </si>
  <si>
    <t>total_points</t>
  </si>
  <si>
    <t>first_week_points_bonus</t>
  </si>
  <si>
    <t>cuctomer_id</t>
  </si>
  <si>
    <t>sum_spent</t>
  </si>
  <si>
    <t>Count_days</t>
  </si>
  <si>
    <t>it counts duplicate days also!</t>
  </si>
  <si>
    <t>first_product_name_ordered</t>
  </si>
  <si>
    <t>There is another value I do not know how to take it for this customer!</t>
  </si>
  <si>
    <t>count</t>
  </si>
  <si>
    <t>sum_items</t>
  </si>
  <si>
    <t>What is the most purchased item on the menu?</t>
  </si>
  <si>
    <t>max_orderers</t>
  </si>
  <si>
    <t>here are many 'max' order!</t>
  </si>
  <si>
    <t>Summary:</t>
  </si>
  <si>
    <t>First Order Date for Each Customer:</t>
  </si>
  <si>
    <t>filtered:</t>
  </si>
  <si>
    <t>https://8weeksqlchallenge.com/case-study-1/</t>
  </si>
  <si>
    <t>1st Challenge: Case Study #1 - Danny's Diner</t>
  </si>
  <si>
    <t>I mentioned some troubles in the 'Answers' sheet i do not know how to solve it.</t>
  </si>
  <si>
    <t>I do not think that excel is useful for historical data records like MySQL and Python, but it is useful for another purposes.</t>
  </si>
  <si>
    <t>Fuctions, furmulas, tools I used:</t>
  </si>
  <si>
    <t>I joind tables from Data&gt;New Query&gt;Combine Queries&gt;Merge.</t>
  </si>
  <si>
    <t>countif</t>
  </si>
  <si>
    <t>index</t>
  </si>
  <si>
    <t>match</t>
  </si>
  <si>
    <t>max</t>
  </si>
  <si>
    <t>min</t>
  </si>
  <si>
    <t>vlookup</t>
  </si>
  <si>
    <t>lookup</t>
  </si>
  <si>
    <t>if</t>
  </si>
  <si>
    <t>countifs</t>
  </si>
  <si>
    <t>sum</t>
  </si>
  <si>
    <t>sumif</t>
  </si>
  <si>
    <t>I did charts from Insert&gt;Charts section.</t>
  </si>
  <si>
    <t>*Blue columns have been generated based on the green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</si>
</sst>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  <xf numFmtId="0" fontId="3" fillId="0" borderId="0" xfId="1"/>
    <xf numFmtId="0" fontId="3" fillId="0" borderId="0" xfId="1" applyAlignment="1">
      <alignment wrapText="1"/>
    </xf>
    <xf numFmtId="0" fontId="0" fillId="4" borderId="0" xfId="0" applyFill="1"/>
    <xf numFmtId="14" fontId="0" fillId="0" borderId="4" xfId="0" applyNumberFormat="1" applyBorder="1"/>
    <xf numFmtId="0" fontId="0" fillId="0" borderId="4" xfId="0" applyBorder="1"/>
    <xf numFmtId="0" fontId="0" fillId="5" borderId="0" xfId="0" applyFill="1"/>
    <xf numFmtId="0" fontId="0" fillId="0" borderId="0" xfId="0" applyBorder="1"/>
    <xf numFmtId="0" fontId="0" fillId="0" borderId="5" xfId="0" applyBorder="1"/>
    <xf numFmtId="0" fontId="0" fillId="6" borderId="0" xfId="0" applyFill="1"/>
    <xf numFmtId="0" fontId="4" fillId="6" borderId="0" xfId="0" applyFont="1" applyFill="1"/>
    <xf numFmtId="0" fontId="0" fillId="0" borderId="0" xfId="0" applyFill="1" applyBorder="1" applyAlignment="1">
      <alignment horizontal="left"/>
    </xf>
    <xf numFmtId="0" fontId="4" fillId="6" borderId="3" xfId="0" applyFont="1" applyFill="1" applyBorder="1"/>
    <xf numFmtId="14" fontId="0" fillId="3" borderId="2" xfId="0" applyNumberFormat="1" applyFont="1" applyFill="1" applyBorder="1"/>
    <xf numFmtId="0" fontId="0" fillId="6" borderId="3" xfId="0" applyFont="1" applyFill="1" applyBorder="1"/>
    <xf numFmtId="14" fontId="0" fillId="0" borderId="2" xfId="0" applyNumberFormat="1" applyFont="1" applyBorder="1"/>
    <xf numFmtId="0" fontId="0" fillId="0" borderId="6" xfId="0" applyBorder="1"/>
    <xf numFmtId="0" fontId="0" fillId="6" borderId="0" xfId="0" applyNumberFormat="1" applyFill="1"/>
    <xf numFmtId="0" fontId="0" fillId="0" borderId="4" xfId="0" applyFill="1" applyBorder="1"/>
    <xf numFmtId="0" fontId="0" fillId="0" borderId="7" xfId="0" applyBorder="1"/>
    <xf numFmtId="0" fontId="0" fillId="4" borderId="5" xfId="0" applyFill="1" applyBorder="1"/>
    <xf numFmtId="14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21" xfId="0" applyBorder="1"/>
    <xf numFmtId="0" fontId="0" fillId="0" borderId="10" xfId="0" applyBorder="1"/>
    <xf numFmtId="0" fontId="0" fillId="0" borderId="22" xfId="0" applyFill="1" applyBorder="1"/>
    <xf numFmtId="0" fontId="0" fillId="0" borderId="23" xfId="0" applyBorder="1"/>
    <xf numFmtId="0" fontId="0" fillId="0" borderId="20" xfId="0" applyBorder="1"/>
  </cellXfs>
  <cellStyles count="2">
    <cellStyle name="Hyperlink" xfId="1" builtinId="8"/>
    <cellStyle name="Normal" xfId="0" builtinId="0"/>
  </cellStyles>
  <dxfs count="37"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1. Total</a:t>
            </a:r>
            <a:r>
              <a:rPr lang="en-US" sz="1100" baseline="0"/>
              <a:t> amount each customer spent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Answers!$B$2</c:f>
              <c:strCache>
                <c:ptCount val="1"/>
                <c:pt idx="0">
                  <c:v>sum_spent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Answers!$B$3:$B$5</c:f>
              <c:numCache>
                <c:formatCode>General</c:formatCode>
                <c:ptCount val="3"/>
                <c:pt idx="0">
                  <c:v>76</c:v>
                </c:pt>
                <c:pt idx="1">
                  <c:v>74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7-48A1-92BB-42F3CEB8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216240"/>
        <c:axId val="1820217488"/>
      </c:barChart>
      <c:catAx>
        <c:axId val="182021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217488"/>
        <c:crosses val="autoZero"/>
        <c:auto val="1"/>
        <c:lblAlgn val="ctr"/>
        <c:lblOffset val="100"/>
        <c:noMultiLvlLbl val="0"/>
      </c:catAx>
      <c:valAx>
        <c:axId val="18202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21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3. Items</a:t>
            </a:r>
            <a:r>
              <a:rPr lang="en-US" sz="1200" baseline="0"/>
              <a:t> pushased by customers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Answers!$B$33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Answers!$C$32:$E$32</c:f>
              <c:strCache>
                <c:ptCount val="3"/>
                <c:pt idx="0">
                  <c:v>curry</c:v>
                </c:pt>
                <c:pt idx="1">
                  <c:v>ramen</c:v>
                </c:pt>
                <c:pt idx="2">
                  <c:v>sushi</c:v>
                </c:pt>
              </c:strCache>
            </c:strRef>
          </c:cat>
          <c:val>
            <c:numRef>
              <c:f>Answers!$C$33:$E$33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1-43F5-A44D-E6D49D71B144}"/>
            </c:ext>
          </c:extLst>
        </c:ser>
        <c:ser>
          <c:idx val="1"/>
          <c:order val="1"/>
          <c:tx>
            <c:strRef>
              <c:f>Answers!$B$34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Answers!$C$32:$E$32</c:f>
              <c:strCache>
                <c:ptCount val="3"/>
                <c:pt idx="0">
                  <c:v>curry</c:v>
                </c:pt>
                <c:pt idx="1">
                  <c:v>ramen</c:v>
                </c:pt>
                <c:pt idx="2">
                  <c:v>sushi</c:v>
                </c:pt>
              </c:strCache>
            </c:strRef>
          </c:cat>
          <c:val>
            <c:numRef>
              <c:f>Answers!$C$34:$E$34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1-43F5-A44D-E6D49D71B144}"/>
            </c:ext>
          </c:extLst>
        </c:ser>
        <c:ser>
          <c:idx val="2"/>
          <c:order val="2"/>
          <c:tx>
            <c:strRef>
              <c:f>Answers!$B$35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Answers!$C$32:$E$32</c:f>
              <c:strCache>
                <c:ptCount val="3"/>
                <c:pt idx="0">
                  <c:v>curry</c:v>
                </c:pt>
                <c:pt idx="1">
                  <c:v>ramen</c:v>
                </c:pt>
                <c:pt idx="2">
                  <c:v>sushi</c:v>
                </c:pt>
              </c:strCache>
            </c:strRef>
          </c:cat>
          <c:val>
            <c:numRef>
              <c:f>Answers!$C$35:$E$35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1-43F5-A44D-E6D49D71B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641664"/>
        <c:axId val="1482638336"/>
      </c:lineChart>
      <c:catAx>
        <c:axId val="148264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Menu</a:t>
                </a:r>
                <a:r>
                  <a:rPr lang="en-US" baseline="0"/>
                  <a:t> items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38336"/>
        <c:crosses val="autoZero"/>
        <c:auto val="1"/>
        <c:lblAlgn val="ctr"/>
        <c:lblOffset val="100"/>
        <c:noMultiLvlLbl val="0"/>
      </c:catAx>
      <c:valAx>
        <c:axId val="148263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9. Total</a:t>
            </a:r>
            <a:r>
              <a:rPr lang="en-US" sz="1100" baseline="0"/>
              <a:t> </a:t>
            </a:r>
            <a:r>
              <a:rPr lang="en-US" sz="1100"/>
              <a:t>points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Answers!$B$117</c:f>
              <c:strCache>
                <c:ptCount val="1"/>
                <c:pt idx="0">
                  <c:v>total_points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Answers!$A$118:$A$120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Answers!$B$118:$B$120</c:f>
              <c:numCache>
                <c:formatCode>General</c:formatCode>
                <c:ptCount val="3"/>
                <c:pt idx="0">
                  <c:v>860</c:v>
                </c:pt>
                <c:pt idx="1">
                  <c:v>940</c:v>
                </c:pt>
                <c:pt idx="2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6-43AB-A77B-F5B4E62B4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6212832"/>
        <c:axId val="906211584"/>
      </c:barChart>
      <c:catAx>
        <c:axId val="90621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211584"/>
        <c:crosses val="autoZero"/>
        <c:auto val="1"/>
        <c:lblAlgn val="ctr"/>
        <c:lblOffset val="100"/>
        <c:noMultiLvlLbl val="0"/>
      </c:catAx>
      <c:valAx>
        <c:axId val="9062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21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10. Total points</a:t>
            </a:r>
            <a:r>
              <a:rPr lang="en-US" sz="1100" baseline="0"/>
              <a:t> with points of the first week after join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Answers!$B$135</c:f>
              <c:strCache>
                <c:ptCount val="1"/>
                <c:pt idx="0">
                  <c:v>total_points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Answers!$A$136:$A$137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Answers!$B$136:$B$137</c:f>
              <c:numCache>
                <c:formatCode>General</c:formatCode>
                <c:ptCount val="2"/>
                <c:pt idx="0">
                  <c:v>1370</c:v>
                </c:pt>
                <c:pt idx="1">
                  <c:v>1140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6-4B6B-BB57-6AD0C0BF8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1489088"/>
        <c:axId val="1821485760"/>
      </c:barChart>
      <c:catAx>
        <c:axId val="182148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485760"/>
        <c:crosses val="autoZero"/>
        <c:auto val="1"/>
        <c:lblAlgn val="ctr"/>
        <c:lblOffset val="100"/>
        <c:noMultiLvlLbl val="0"/>
      </c:catAx>
      <c:valAx>
        <c:axId val="182148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4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</a:t>
            </a:r>
            <a:r>
              <a:rPr lang="en-US"/>
              <a:t>spent befor</a:t>
            </a:r>
            <a:r>
              <a:rPr lang="en-US" baseline="0"/>
              <a:t> join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Answers!$C$101</c:f>
              <c:strCache>
                <c:ptCount val="1"/>
                <c:pt idx="0">
                  <c:v>amount_spent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Answers!$A$102:$A$104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Answers!$C$102:$C$104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D-46B6-8FC5-B69289A59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0303296"/>
        <c:axId val="920298304"/>
      </c:barChart>
      <c:catAx>
        <c:axId val="92030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298304"/>
        <c:crosses val="autoZero"/>
        <c:auto val="1"/>
        <c:lblAlgn val="ctr"/>
        <c:lblOffset val="100"/>
        <c:noMultiLvlLbl val="0"/>
      </c:catAx>
      <c:valAx>
        <c:axId val="9202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0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9072</xdr:rowOff>
    </xdr:from>
    <xdr:to>
      <xdr:col>4</xdr:col>
      <xdr:colOff>535214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CFA860-B41F-9457-1087-23E782585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126998</xdr:rowOff>
    </xdr:from>
    <xdr:to>
      <xdr:col>6</xdr:col>
      <xdr:colOff>353786</xdr:colOff>
      <xdr:row>47</xdr:row>
      <xdr:rowOff>54429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014DE7-BA82-589B-16F7-03BA2374B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120</xdr:row>
      <xdr:rowOff>90714</xdr:rowOff>
    </xdr:from>
    <xdr:to>
      <xdr:col>5</xdr:col>
      <xdr:colOff>489857</xdr:colOff>
      <xdr:row>131</xdr:row>
      <xdr:rowOff>85583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214B39-42D4-8A6E-53C2-DBB8AC93F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137</xdr:row>
      <xdr:rowOff>136072</xdr:rowOff>
    </xdr:from>
    <xdr:to>
      <xdr:col>6</xdr:col>
      <xdr:colOff>81643</xdr:colOff>
      <xdr:row>147</xdr:row>
      <xdr:rowOff>90715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F03F67-0646-1811-FFE0-D928BAE3B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104</xdr:row>
      <xdr:rowOff>63499</xdr:rowOff>
    </xdr:from>
    <xdr:to>
      <xdr:col>5</xdr:col>
      <xdr:colOff>208642</xdr:colOff>
      <xdr:row>113</xdr:row>
      <xdr:rowOff>110669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8077A6-1AE8-9EEF-183F-EEFB437E8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8EE605-14F1-4F49-90C1-35AD5E8828F1}" autoFormatId="16" applyNumberFormats="0" applyBorderFormats="0" applyFontFormats="0" applyPatternFormats="0" applyAlignmentFormats="0" applyWidthHeightFormats="0">
  <queryTableRefresh nextId="3">
    <queryTableFields count="2">
      <queryTableField id="1" name="customer_id" tableColumnId="3"/>
      <queryTableField id="2" name="join_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896E173-71C6-4A62-9DC5-F81547D1E087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4"/>
      <queryTableField id="2" name="product_name" tableColumnId="2"/>
      <queryTableField id="3" name="pri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A3A8701-76F2-47F3-837A-E89104FB8D9F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4"/>
      <queryTableField id="2" name="order_date" tableColumnId="2"/>
      <queryTableField id="3" name="product_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C5F954-69D8-4E3D-BD29-0C78268709D7}" autoFormatId="16" applyNumberFormats="0" applyBorderFormats="0" applyFontFormats="0" applyPatternFormats="0" applyAlignmentFormats="0" applyWidthHeightFormats="0">
  <queryTableRefresh nextId="16" unboundColumnsRight="4">
    <queryTableFields count="10">
      <queryTableField id="1" name="customer_id" tableColumnId="7"/>
      <queryTableField id="7" name="customer_join_date" tableColumnId="8"/>
      <queryTableField id="2" name="order_date" tableColumnId="2"/>
      <queryTableField id="3" name="product_id" tableColumnId="3"/>
      <queryTableField id="8" name="product_name" tableColumnId="9"/>
      <queryTableField id="9" name="product_price" tableColumnId="10"/>
      <queryTableField id="11" dataBound="0" tableColumnId="1"/>
      <queryTableField id="13" dataBound="0" tableColumnId="6"/>
      <queryTableField id="14" dataBound="0" tableColumnId="11"/>
      <queryTableField id="15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DFBE3-7857-449D-BA8D-7695FE97E22B}" name="members_table" displayName="members_table" ref="A1:B3" tableType="queryTable" totalsRowShown="0">
  <autoFilter ref="A1:B3" xr:uid="{734DFBE3-7857-449D-BA8D-7695FE97E22B}"/>
  <tableColumns count="2">
    <tableColumn id="3" xr3:uid="{4D4C8129-2DCC-49DA-B579-35B2F1C14146}" uniqueName="3" name="customer_id" queryTableFieldId="1" dataDxfId="36"/>
    <tableColumn id="2" xr3:uid="{E70DFD1A-95E4-47B8-908D-7142A532836C}" uniqueName="2" name="join_date" queryTableFieldId="2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A6CF6-0C9B-48BC-B697-2774E072624F}" name="menu_table" displayName="menu_table" ref="A1:C4" tableType="queryTable" totalsRowShown="0">
  <autoFilter ref="A1:C4" xr:uid="{975A6CF6-0C9B-48BC-B697-2774E072624F}"/>
  <tableColumns count="3">
    <tableColumn id="4" xr3:uid="{07E5A3ED-20FB-4EAB-8252-507333E7D141}" uniqueName="4" name="product_id" queryTableFieldId="1" dataDxfId="34"/>
    <tableColumn id="2" xr3:uid="{E72C22BF-2806-40A9-B88A-0F6587942966}" uniqueName="2" name="product_name" queryTableFieldId="2" dataDxfId="33"/>
    <tableColumn id="3" xr3:uid="{B3ABCC47-205F-49EA-81C9-8610D16D3B71}" uniqueName="3" name="price" queryTableFieldId="3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5EA4C-4065-4C2C-AA60-BC2EFD8A51EC}" name="sales_table" displayName="sales_table" ref="A1:C16" tableType="queryTable" totalsRowShown="0">
  <autoFilter ref="A1:C16" xr:uid="{A8A5EA4C-4065-4C2C-AA60-BC2EFD8A51EC}"/>
  <tableColumns count="3">
    <tableColumn id="4" xr3:uid="{834005BB-BD40-492B-8BB9-AF102FBC633C}" uniqueName="4" name="customer_id" queryTableFieldId="1" dataDxfId="31"/>
    <tableColumn id="2" xr3:uid="{61706F79-1DC3-49BC-AC90-027DEDA92C54}" uniqueName="2" name="order_date" queryTableFieldId="2" dataDxfId="30"/>
    <tableColumn id="3" xr3:uid="{6FE34EC2-FEDD-4441-8FE8-3ECAC102C58C}" uniqueName="3" name="product_id" queryTableFieldId="3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697096-CA87-4F3D-9493-CAEED2396275}" name="dannys_diner_joind_tables" displayName="dannys_diner_joind_tables" ref="A1:J16" tableType="queryTable" totalsRowShown="0">
  <autoFilter ref="A1:J16" xr:uid="{59697096-CA87-4F3D-9493-CAEED2396275}"/>
  <tableColumns count="10">
    <tableColumn id="7" xr3:uid="{7BC518E3-31A3-4560-B1F3-DCB27D3DD9CE}" uniqueName="7" name="customer_id" queryTableFieldId="1" dataDxfId="8"/>
    <tableColumn id="8" xr3:uid="{6B069423-30A1-4A23-9112-B44983547117}" uniqueName="8" name="customer_join_date" queryTableFieldId="7" dataDxfId="7"/>
    <tableColumn id="2" xr3:uid="{030A4ECA-24DD-461E-AC33-F191958DC7B0}" uniqueName="2" name="order_date" queryTableFieldId="2" dataDxfId="6"/>
    <tableColumn id="3" xr3:uid="{FB591E57-F01E-47A6-BDC9-965A1A63D90B}" uniqueName="3" name="product_id" queryTableFieldId="3" dataDxfId="5"/>
    <tableColumn id="9" xr3:uid="{63D3EEA2-15AF-43E2-95E6-AA21358E93BD}" uniqueName="9" name="product_name" queryTableFieldId="8" dataDxfId="4"/>
    <tableColumn id="10" xr3:uid="{E0A6D4E0-17FF-4D82-B443-B094C65AE65A}" uniqueName="10" name="product_price" queryTableFieldId="9"/>
    <tableColumn id="1" xr3:uid="{D3DBF987-810B-498E-A9A4-7FB3BB826738}" uniqueName="1" name="joined" queryTableFieldId="11" dataDxfId="3">
      <calculatedColumnFormula>IF(AND(dannys_diner_joind_tables[[#This Row],[order_date]]&gt;=dannys_diner_joind_tables[[#This Row],[customer_join_date]],dannys_diner_joind_tables[[#This Row],[customer_join_date]]&lt;&gt;"",dannys_diner_joind_tables[[#This Row],[order_date]]&lt;&gt;""),"Y","N")</calculatedColumnFormula>
    </tableColumn>
    <tableColumn id="6" xr3:uid="{9EDE70F3-856A-42FB-AC44-C4824A61B280}" uniqueName="6" name="member" queryTableFieldId="13" dataDxfId="2">
      <calculatedColumnFormula>IF(AND(dannys_diner_joind_tables[[#This Row],[customer_id]],dannys_diner_joind_tables[[#This Row],[customer_join_date]]&lt;&gt;""),"Y","N")</calculatedColumnFormula>
    </tableColumn>
    <tableColumn id="11" xr3:uid="{93FB2184-CFB1-43A1-93AF-39C7AEC48AEB}" uniqueName="11" name="points_counter" queryTableFieldId="14" dataDxfId="1">
      <calculatedColumnFormula>IF(dannys_diner_joind_tables[[#This Row],[product_name]]="sushi",dannys_diner_joind_tables[[#This Row],[product_price]]*20,dannys_diner_joind_tables[[#This Row],[product_price]]*10)</calculatedColumnFormula>
    </tableColumn>
    <tableColumn id="12" xr3:uid="{F477A4AC-07FC-4E05-AC8A-9AD396F3FFC8}" uniqueName="12" name="first_week_points_bonus" queryTableFieldId="15" dataDxfId="0">
      <calculatedColumnFormula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rexcel.com/board/threads/first-order-date-for-each-customer.853705/" TargetMode="External"/><Relationship Id="rId1" Type="http://schemas.openxmlformats.org/officeDocument/2006/relationships/hyperlink" Target="https://8weeksqlchallenge.com/case-study-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1ECC-0865-4D23-9912-7DB89A319A2E}">
  <dimension ref="A1:G137"/>
  <sheetViews>
    <sheetView tabSelected="1" zoomScale="70" zoomScaleNormal="130" workbookViewId="0">
      <selection activeCell="B136" sqref="B136"/>
    </sheetView>
  </sheetViews>
  <sheetFormatPr defaultRowHeight="14.5" x14ac:dyDescent="0.35"/>
  <cols>
    <col min="2" max="3" width="9.453125" bestFit="1" customWidth="1"/>
  </cols>
  <sheetData>
    <row r="1" spans="1:2" x14ac:dyDescent="0.35">
      <c r="A1" s="14" t="s">
        <v>14</v>
      </c>
    </row>
    <row r="2" spans="1:2" x14ac:dyDescent="0.35">
      <c r="A2" s="13" t="s">
        <v>40</v>
      </c>
      <c r="B2" s="13" t="s">
        <v>41</v>
      </c>
    </row>
    <row r="3" spans="1:2" x14ac:dyDescent="0.35">
      <c r="A3" s="13" t="s">
        <v>2</v>
      </c>
      <c r="B3" s="13">
        <f ca="1">SUMIF(dannys_diner_joind_tables[[customer_id]:[product_price]],Answers!A3:A5,dannys_diner_joind_tables[product_price])</f>
        <v>76</v>
      </c>
    </row>
    <row r="4" spans="1:2" x14ac:dyDescent="0.35">
      <c r="A4" s="13" t="s">
        <v>3</v>
      </c>
      <c r="B4" s="13">
        <f ca="1">SUMIF(dannys_diner_joind_tables[[customer_id]:[product_price]],Answers!A4:A17,dannys_diner_joind_tables[product_price])</f>
        <v>74</v>
      </c>
    </row>
    <row r="5" spans="1:2" x14ac:dyDescent="0.35">
      <c r="A5" s="13" t="s">
        <v>11</v>
      </c>
      <c r="B5" s="13">
        <f ca="1">SUMIF(dannys_diner_joind_tables[[customer_id]:[product_price]],Answers!A5:A17,dannys_diner_joind_tables[product_price])</f>
        <v>36</v>
      </c>
    </row>
    <row r="6" spans="1:2" x14ac:dyDescent="0.35">
      <c r="A6" s="15"/>
      <c r="B6" s="15"/>
    </row>
    <row r="7" spans="1:2" x14ac:dyDescent="0.35">
      <c r="A7" s="15"/>
      <c r="B7" s="15"/>
    </row>
    <row r="8" spans="1:2" x14ac:dyDescent="0.35">
      <c r="A8" s="15"/>
      <c r="B8" s="15"/>
    </row>
    <row r="9" spans="1:2" x14ac:dyDescent="0.35">
      <c r="A9" s="15"/>
      <c r="B9" s="15"/>
    </row>
    <row r="10" spans="1:2" x14ac:dyDescent="0.35">
      <c r="A10" s="15"/>
      <c r="B10" s="15"/>
    </row>
    <row r="11" spans="1:2" x14ac:dyDescent="0.35">
      <c r="A11" s="15"/>
      <c r="B11" s="15"/>
    </row>
    <row r="12" spans="1:2" x14ac:dyDescent="0.35">
      <c r="A12" s="15"/>
      <c r="B12" s="15"/>
    </row>
    <row r="13" spans="1:2" x14ac:dyDescent="0.35">
      <c r="A13" s="15"/>
      <c r="B13" s="15"/>
    </row>
    <row r="14" spans="1:2" x14ac:dyDescent="0.35">
      <c r="A14" s="15"/>
      <c r="B14" s="15"/>
    </row>
    <row r="15" spans="1:2" x14ac:dyDescent="0.35">
      <c r="A15" s="15"/>
      <c r="B15" s="15"/>
    </row>
    <row r="16" spans="1:2" x14ac:dyDescent="0.35">
      <c r="A16" s="15"/>
      <c r="B16" s="15"/>
    </row>
    <row r="18" spans="1:7" x14ac:dyDescent="0.35">
      <c r="A18" s="14" t="s">
        <v>15</v>
      </c>
    </row>
    <row r="19" spans="1:7" x14ac:dyDescent="0.35">
      <c r="A19" s="13" t="s">
        <v>40</v>
      </c>
      <c r="B19" s="13" t="s">
        <v>42</v>
      </c>
      <c r="C19" s="11" t="s">
        <v>43</v>
      </c>
      <c r="F19" s="1"/>
    </row>
    <row r="20" spans="1:7" x14ac:dyDescent="0.35">
      <c r="A20" s="13" t="s">
        <v>2</v>
      </c>
      <c r="B20" s="13">
        <f>COUNTIF(dannys_diner_joind_tables[],Answers!A20)</f>
        <v>6</v>
      </c>
      <c r="F20" s="1"/>
    </row>
    <row r="21" spans="1:7" x14ac:dyDescent="0.35">
      <c r="A21" s="13" t="s">
        <v>3</v>
      </c>
      <c r="B21" s="13">
        <f>COUNTIF(dannys_diner_joind_tables[],Answers!A21)</f>
        <v>6</v>
      </c>
      <c r="F21" s="1"/>
    </row>
    <row r="22" spans="1:7" x14ac:dyDescent="0.35">
      <c r="A22" s="13" t="s">
        <v>11</v>
      </c>
      <c r="B22" s="13">
        <f>COUNTIF(dannys_diner_joind_tables[],Answers!A22)</f>
        <v>3</v>
      </c>
      <c r="F22" s="1"/>
    </row>
    <row r="24" spans="1:7" ht="15.5" customHeight="1" x14ac:dyDescent="0.35">
      <c r="A24" s="14" t="s">
        <v>16</v>
      </c>
      <c r="G24" s="10"/>
    </row>
    <row r="25" spans="1:7" x14ac:dyDescent="0.35">
      <c r="A25" s="13" t="s">
        <v>40</v>
      </c>
      <c r="B25" s="13" t="s">
        <v>24</v>
      </c>
      <c r="C25" s="27" t="s">
        <v>44</v>
      </c>
      <c r="D25" s="28" t="s">
        <v>45</v>
      </c>
    </row>
    <row r="26" spans="1:7" x14ac:dyDescent="0.35">
      <c r="A26" s="13" t="s">
        <v>2</v>
      </c>
      <c r="B26" s="12">
        <f>IF(A26="","",INDEX(dannys_diner_joind_tables!C:C,MATCH(A26,dannys_diner_joind_tables!A:A,0)))</f>
        <v>44197</v>
      </c>
      <c r="C26" s="13" t="str">
        <f>IF(A26="","",VLOOKUP(A26,dannys_diner_joind_tables[#All],5,FALSE))</f>
        <v>sushi</v>
      </c>
    </row>
    <row r="27" spans="1:7" x14ac:dyDescent="0.35">
      <c r="A27" s="13" t="s">
        <v>3</v>
      </c>
      <c r="B27" s="12">
        <f>IF(A27="","",INDEX(dannys_diner_joind_tables!C:C,MATCH(A27,dannys_diner_joind_tables!A:A,0)))</f>
        <v>44197</v>
      </c>
      <c r="C27" s="27" t="str">
        <f>IF(A27="","",VLOOKUP(A27,dannys_diner_joind_tables[#All],5,FALSE))</f>
        <v>curry</v>
      </c>
      <c r="D27" s="16"/>
    </row>
    <row r="28" spans="1:7" x14ac:dyDescent="0.35">
      <c r="A28" s="13" t="s">
        <v>11</v>
      </c>
      <c r="B28" s="12">
        <f>IF(A28="","",INDEX(dannys_diner_joind_tables!C:C,MATCH(A28,dannys_diner_joind_tables!A:A,0)))</f>
        <v>44197</v>
      </c>
      <c r="C28" s="27" t="str">
        <f>IF(A28="","",VLOOKUP(A28,dannys_diner_joind_tables[#All],5,FALSE))</f>
        <v>ramen</v>
      </c>
      <c r="D28" s="16"/>
    </row>
    <row r="29" spans="1:7" x14ac:dyDescent="0.35">
      <c r="B29" s="1"/>
    </row>
    <row r="30" spans="1:7" ht="15" thickBot="1" x14ac:dyDescent="0.4">
      <c r="A30" s="14" t="s">
        <v>17</v>
      </c>
      <c r="B30" s="1"/>
    </row>
    <row r="31" spans="1:7" ht="15" thickBot="1" x14ac:dyDescent="0.4">
      <c r="A31" s="31" t="s">
        <v>48</v>
      </c>
      <c r="B31" s="33" t="s">
        <v>29</v>
      </c>
      <c r="C31" s="34"/>
      <c r="D31" s="34"/>
      <c r="E31" s="34"/>
      <c r="F31" s="35"/>
    </row>
    <row r="32" spans="1:7" ht="15" thickBot="1" x14ac:dyDescent="0.4">
      <c r="A32" s="32" t="str">
        <f>VLOOKUP(MODE(dannys_diner_joind_tables[product_id]),menu_table[],2)</f>
        <v>ramen</v>
      </c>
      <c r="B32" s="36"/>
      <c r="C32" s="13" t="s">
        <v>8</v>
      </c>
      <c r="D32" s="30" t="s">
        <v>9</v>
      </c>
      <c r="E32" s="27" t="s">
        <v>7</v>
      </c>
      <c r="F32" s="42" t="s">
        <v>47</v>
      </c>
    </row>
    <row r="33" spans="1:6" x14ac:dyDescent="0.35">
      <c r="A33" s="29"/>
      <c r="B33" s="37" t="s">
        <v>2</v>
      </c>
      <c r="C33" s="24">
        <f>COUNTIFS(dannys_diner_joind_tables[[product_name]:[product_name]],Answers!$C$32,dannys_diner_joind_tables[[customer_id]:[customer_id]],Answers!$B33)</f>
        <v>2</v>
      </c>
      <c r="D33" s="13">
        <f>COUNTIFS(dannys_diner_joind_tables[[product_name]:[product_name]],Answers!$D$32,dannys_diner_joind_tables[[customer_id]:[customer_id]],Answers!$B33)</f>
        <v>3</v>
      </c>
      <c r="E33" s="27">
        <f>COUNTIFS(dannys_diner_joind_tables[[product_name]:[product_name]],Answers!$E$32,dannys_diner_joind_tables[[customer_id]:[customer_id]],Answers!$B33)</f>
        <v>1</v>
      </c>
      <c r="F33" s="43">
        <f>SUM(C33:E33)</f>
        <v>6</v>
      </c>
    </row>
    <row r="34" spans="1:6" x14ac:dyDescent="0.35">
      <c r="A34" s="29"/>
      <c r="B34" s="38" t="s">
        <v>3</v>
      </c>
      <c r="C34" s="13">
        <f>COUNTIFS(dannys_diner_joind_tables[[product_name]:[product_name]],Answers!$C$32,dannys_diner_joind_tables[[customer_id]:[customer_id]],Answers!$B34)</f>
        <v>2</v>
      </c>
      <c r="D34" s="13">
        <f>COUNTIFS(dannys_diner_joind_tables[[product_name]:[product_name]],Answers!$D$32,dannys_diner_joind_tables[[customer_id]:[customer_id]],Answers!$B34)</f>
        <v>2</v>
      </c>
      <c r="E34" s="27">
        <f>COUNTIFS(dannys_diner_joind_tables[[product_name]:[product_name]],Answers!$E$32,dannys_diner_joind_tables[[customer_id]:[customer_id]],Answers!$B34)</f>
        <v>2</v>
      </c>
      <c r="F34" s="43">
        <f t="shared" ref="F34:F35" si="0">SUM(C34:E34)</f>
        <v>6</v>
      </c>
    </row>
    <row r="35" spans="1:6" ht="15" thickBot="1" x14ac:dyDescent="0.4">
      <c r="A35" s="29"/>
      <c r="B35" s="39" t="s">
        <v>11</v>
      </c>
      <c r="C35" s="40">
        <f>COUNTIFS(dannys_diner_joind_tables[[product_name]:[product_name]],Answers!$C$32,dannys_diner_joind_tables[[customer_id]:[customer_id]],Answers!$B35)</f>
        <v>0</v>
      </c>
      <c r="D35" s="40">
        <f>COUNTIFS(dannys_diner_joind_tables[[product_name]:[product_name]],Answers!$D$32,dannys_diner_joind_tables[[customer_id]:[customer_id]],Answers!$B35)</f>
        <v>3</v>
      </c>
      <c r="E35" s="41">
        <f>COUNTIFS(dannys_diner_joind_tables[[product_name]:[product_name]],Answers!$E$32,dannys_diner_joind_tables[[customer_id]:[customer_id]],Answers!$B35)</f>
        <v>0</v>
      </c>
      <c r="F35" s="44">
        <f t="shared" si="0"/>
        <v>3</v>
      </c>
    </row>
    <row r="36" spans="1:6" x14ac:dyDescent="0.35">
      <c r="A36" s="29"/>
      <c r="B36" s="15"/>
      <c r="C36" s="15"/>
      <c r="D36" s="15"/>
      <c r="E36" s="15"/>
      <c r="F36" s="15"/>
    </row>
    <row r="37" spans="1:6" x14ac:dyDescent="0.35">
      <c r="A37" s="29"/>
      <c r="B37" s="15"/>
      <c r="C37" s="15"/>
      <c r="D37" s="15"/>
      <c r="E37" s="15"/>
      <c r="F37" s="15"/>
    </row>
    <row r="38" spans="1:6" x14ac:dyDescent="0.35">
      <c r="A38" s="29"/>
      <c r="B38" s="15"/>
      <c r="C38" s="15"/>
      <c r="D38" s="15"/>
      <c r="E38" s="15"/>
      <c r="F38" s="15"/>
    </row>
    <row r="39" spans="1:6" x14ac:dyDescent="0.35">
      <c r="A39" s="29"/>
      <c r="B39" s="15"/>
      <c r="C39" s="15"/>
      <c r="D39" s="15"/>
      <c r="E39" s="15"/>
      <c r="F39" s="15"/>
    </row>
    <row r="40" spans="1:6" x14ac:dyDescent="0.35">
      <c r="A40" s="29"/>
      <c r="B40" s="15"/>
      <c r="C40" s="15"/>
      <c r="D40" s="15"/>
      <c r="E40" s="15"/>
      <c r="F40" s="15"/>
    </row>
    <row r="41" spans="1:6" x14ac:dyDescent="0.35">
      <c r="A41" s="29"/>
      <c r="B41" s="15"/>
      <c r="C41" s="15"/>
      <c r="D41" s="15"/>
      <c r="E41" s="15"/>
      <c r="F41" s="15"/>
    </row>
    <row r="42" spans="1:6" x14ac:dyDescent="0.35">
      <c r="A42" s="29"/>
      <c r="B42" s="15"/>
      <c r="C42" s="15"/>
      <c r="D42" s="15"/>
      <c r="E42" s="15"/>
      <c r="F42" s="15"/>
    </row>
    <row r="43" spans="1:6" x14ac:dyDescent="0.35">
      <c r="A43" s="29"/>
      <c r="B43" s="15"/>
      <c r="C43" s="15"/>
      <c r="D43" s="15"/>
      <c r="E43" s="15"/>
      <c r="F43" s="15"/>
    </row>
    <row r="44" spans="1:6" x14ac:dyDescent="0.35">
      <c r="A44" s="29"/>
      <c r="B44" s="15"/>
      <c r="C44" s="15"/>
      <c r="D44" s="15"/>
      <c r="E44" s="15"/>
      <c r="F44" s="15"/>
    </row>
    <row r="45" spans="1:6" x14ac:dyDescent="0.35">
      <c r="A45" s="29"/>
      <c r="B45" s="15"/>
      <c r="C45" s="15"/>
      <c r="D45" s="15"/>
      <c r="E45" s="15"/>
      <c r="F45" s="15"/>
    </row>
    <row r="46" spans="1:6" x14ac:dyDescent="0.35">
      <c r="A46" s="29"/>
      <c r="B46" s="15"/>
      <c r="C46" s="15"/>
      <c r="D46" s="15"/>
      <c r="E46" s="15"/>
      <c r="F46" s="15"/>
    </row>
    <row r="47" spans="1:6" x14ac:dyDescent="0.35">
      <c r="A47" s="29"/>
      <c r="B47" s="15"/>
      <c r="C47" s="15"/>
      <c r="D47" s="15"/>
      <c r="E47" s="15"/>
      <c r="F47" s="15"/>
    </row>
    <row r="48" spans="1:6" x14ac:dyDescent="0.35">
      <c r="A48" s="29"/>
      <c r="B48" s="15"/>
      <c r="C48" s="15"/>
      <c r="D48" s="15"/>
      <c r="E48" s="15"/>
      <c r="F48" s="15"/>
    </row>
    <row r="49" spans="1:7" ht="15" thickBot="1" x14ac:dyDescent="0.4">
      <c r="A49" s="14" t="s">
        <v>18</v>
      </c>
    </row>
    <row r="50" spans="1:7" x14ac:dyDescent="0.35">
      <c r="A50" s="36"/>
      <c r="B50" s="13" t="s">
        <v>8</v>
      </c>
      <c r="C50" s="30" t="s">
        <v>9</v>
      </c>
      <c r="D50" s="27" t="s">
        <v>7</v>
      </c>
      <c r="E50" s="45" t="s">
        <v>49</v>
      </c>
      <c r="F50" s="47"/>
    </row>
    <row r="51" spans="1:7" x14ac:dyDescent="0.35">
      <c r="A51" s="37" t="s">
        <v>2</v>
      </c>
      <c r="B51" s="13">
        <f>COUNTIFS(dannys_diner_joind_tables[[product_name]:[product_name]],Answers!$B$50,dannys_diner_joind_tables[[customer_id]:[customer_id]],Answers!$A51)</f>
        <v>2</v>
      </c>
      <c r="C51" s="13">
        <f>COUNTIFS(dannys_diner_joind_tables[[product_name]:[product_name]],Answers!$C$50,dannys_diner_joind_tables[[customer_id]:[customer_id]],Answers!$A51)</f>
        <v>3</v>
      </c>
      <c r="D51" s="13">
        <f>COUNTIFS(dannys_diner_joind_tables[[product_name]:[product_name]],Answers!$D$50,dannys_diner_joind_tables[[customer_id]:[customer_id]],Answers!$A51)</f>
        <v>1</v>
      </c>
      <c r="E51" s="46">
        <f>MAX(B51:D51)</f>
        <v>3</v>
      </c>
      <c r="F51" s="43" t="str">
        <f>INDEX($B$50:$E$53,1,MATCH($E51,$B51:$D51,0))</f>
        <v>ramen</v>
      </c>
    </row>
    <row r="52" spans="1:7" x14ac:dyDescent="0.35">
      <c r="A52" s="38" t="s">
        <v>3</v>
      </c>
      <c r="B52" s="13">
        <f>COUNTIFS(dannys_diner_joind_tables[[product_name]:[product_name]],Answers!$B$50,dannys_diner_joind_tables[[customer_id]:[customer_id]],Answers!$A52)</f>
        <v>2</v>
      </c>
      <c r="C52" s="13">
        <f>COUNTIFS(dannys_diner_joind_tables[[product_name]:[product_name]],Answers!$C$50,dannys_diner_joind_tables[[customer_id]:[customer_id]],Answers!$A52)</f>
        <v>2</v>
      </c>
      <c r="D52" s="13">
        <f>COUNTIFS(dannys_diner_joind_tables[[product_name]:[product_name]],Answers!$D$50,dannys_diner_joind_tables[[customer_id]:[customer_id]],Answers!$A52)</f>
        <v>2</v>
      </c>
      <c r="E52" s="46">
        <f t="shared" ref="E52:E53" si="1">MAX(B52:D52)</f>
        <v>2</v>
      </c>
      <c r="F52" s="43" t="str">
        <f t="shared" ref="F52:F53" si="2">INDEX($B$50:$E$53,1,MATCH($E52,$B52:$D52,0))</f>
        <v>curry</v>
      </c>
      <c r="G52" s="11" t="s">
        <v>50</v>
      </c>
    </row>
    <row r="53" spans="1:7" ht="15" thickBot="1" x14ac:dyDescent="0.4">
      <c r="A53" s="39" t="s">
        <v>11</v>
      </c>
      <c r="B53" s="13">
        <f>COUNTIFS(dannys_diner_joind_tables[[product_name]:[product_name]],Answers!$B$50,dannys_diner_joind_tables[[customer_id]:[customer_id]],Answers!$A53)</f>
        <v>0</v>
      </c>
      <c r="C53" s="13">
        <f>COUNTIFS(dannys_diner_joind_tables[[product_name]:[product_name]],Answers!$C$50,dannys_diner_joind_tables[[customer_id]:[customer_id]],Answers!$A53)</f>
        <v>3</v>
      </c>
      <c r="D53" s="13">
        <f>COUNTIFS(dannys_diner_joind_tables[[product_name]:[product_name]],Answers!$D$50,dannys_diner_joind_tables[[customer_id]:[customer_id]],Answers!$A53)</f>
        <v>0</v>
      </c>
      <c r="E53" s="46">
        <f t="shared" si="1"/>
        <v>3</v>
      </c>
      <c r="F53" s="44" t="str">
        <f t="shared" si="2"/>
        <v>ramen</v>
      </c>
    </row>
    <row r="56" spans="1:7" x14ac:dyDescent="0.35">
      <c r="A56" s="14" t="s">
        <v>19</v>
      </c>
    </row>
    <row r="57" spans="1:7" x14ac:dyDescent="0.35">
      <c r="A57" s="19" t="s">
        <v>53</v>
      </c>
    </row>
    <row r="58" spans="1:7" x14ac:dyDescent="0.35">
      <c r="A58" s="2" t="s">
        <v>0</v>
      </c>
      <c r="B58" s="3" t="s">
        <v>12</v>
      </c>
      <c r="C58" s="3" t="s">
        <v>10</v>
      </c>
      <c r="D58" s="3" t="s">
        <v>4</v>
      </c>
      <c r="E58" s="3" t="s">
        <v>5</v>
      </c>
      <c r="F58" s="3" t="s">
        <v>13</v>
      </c>
      <c r="G58" s="20" t="s">
        <v>30</v>
      </c>
    </row>
    <row r="59" spans="1:7" x14ac:dyDescent="0.35">
      <c r="A59" s="4" t="s">
        <v>2</v>
      </c>
      <c r="B59" s="21">
        <v>44203</v>
      </c>
      <c r="C59" s="21">
        <v>44203</v>
      </c>
      <c r="D59" s="5">
        <v>2</v>
      </c>
      <c r="E59" s="5" t="s">
        <v>8</v>
      </c>
      <c r="F59" s="5">
        <v>15</v>
      </c>
      <c r="G59" s="22" t="s">
        <v>31</v>
      </c>
    </row>
    <row r="60" spans="1:7" x14ac:dyDescent="0.35">
      <c r="A60" s="6" t="s">
        <v>2</v>
      </c>
      <c r="B60" s="23">
        <v>44203</v>
      </c>
      <c r="C60" s="23">
        <v>44206</v>
      </c>
      <c r="D60" s="7">
        <v>3</v>
      </c>
      <c r="E60" s="7" t="s">
        <v>9</v>
      </c>
      <c r="F60" s="7">
        <v>12</v>
      </c>
      <c r="G60" s="22" t="s">
        <v>31</v>
      </c>
    </row>
    <row r="61" spans="1:7" x14ac:dyDescent="0.35">
      <c r="A61" s="4" t="s">
        <v>2</v>
      </c>
      <c r="B61" s="21">
        <v>44203</v>
      </c>
      <c r="C61" s="21">
        <v>44207</v>
      </c>
      <c r="D61" s="5">
        <v>3</v>
      </c>
      <c r="E61" s="5" t="s">
        <v>9</v>
      </c>
      <c r="F61" s="5">
        <v>12</v>
      </c>
      <c r="G61" s="22" t="s">
        <v>31</v>
      </c>
    </row>
    <row r="62" spans="1:7" x14ac:dyDescent="0.35">
      <c r="A62" s="6" t="s">
        <v>2</v>
      </c>
      <c r="B62" s="23">
        <v>44203</v>
      </c>
      <c r="C62" s="23">
        <v>44207</v>
      </c>
      <c r="D62" s="7">
        <v>3</v>
      </c>
      <c r="E62" s="7" t="s">
        <v>9</v>
      </c>
      <c r="F62" s="7">
        <v>12</v>
      </c>
      <c r="G62" s="22" t="s">
        <v>31</v>
      </c>
    </row>
    <row r="63" spans="1:7" x14ac:dyDescent="0.35">
      <c r="A63" s="4" t="s">
        <v>3</v>
      </c>
      <c r="B63" s="21">
        <v>44205</v>
      </c>
      <c r="C63" s="21">
        <v>44207</v>
      </c>
      <c r="D63" s="5">
        <v>1</v>
      </c>
      <c r="E63" s="5" t="s">
        <v>7</v>
      </c>
      <c r="F63" s="5">
        <v>10</v>
      </c>
      <c r="G63" s="22" t="s">
        <v>31</v>
      </c>
    </row>
    <row r="64" spans="1:7" x14ac:dyDescent="0.35">
      <c r="A64" s="6" t="s">
        <v>3</v>
      </c>
      <c r="B64" s="23">
        <v>44205</v>
      </c>
      <c r="C64" s="23">
        <v>44212</v>
      </c>
      <c r="D64" s="7">
        <v>3</v>
      </c>
      <c r="E64" s="7" t="s">
        <v>9</v>
      </c>
      <c r="F64" s="7">
        <v>12</v>
      </c>
      <c r="G64" s="22" t="s">
        <v>31</v>
      </c>
    </row>
    <row r="65" spans="1:7" x14ac:dyDescent="0.35">
      <c r="A65" s="4" t="s">
        <v>3</v>
      </c>
      <c r="B65" s="21">
        <v>44205</v>
      </c>
      <c r="C65" s="21">
        <v>44228</v>
      </c>
      <c r="D65" s="5">
        <v>3</v>
      </c>
      <c r="E65" s="5" t="s">
        <v>9</v>
      </c>
      <c r="F65" s="5">
        <v>12</v>
      </c>
      <c r="G65" s="22" t="s">
        <v>31</v>
      </c>
    </row>
    <row r="67" spans="1:7" x14ac:dyDescent="0.35">
      <c r="A67" s="13" t="s">
        <v>40</v>
      </c>
      <c r="B67" s="13" t="s">
        <v>24</v>
      </c>
      <c r="C67" s="27" t="s">
        <v>27</v>
      </c>
      <c r="D67" s="16"/>
    </row>
    <row r="68" spans="1:7" x14ac:dyDescent="0.35">
      <c r="A68" s="13" t="s">
        <v>2</v>
      </c>
      <c r="B68" s="12">
        <f>INDEX($C$59:$C$65,MATCH(A68,$A$59:$A$65,0))</f>
        <v>44203</v>
      </c>
      <c r="C68" s="27" t="str">
        <f>VLOOKUP(A68,$A$59:$F$65,5,FALSE)</f>
        <v>curry</v>
      </c>
      <c r="D68" s="28" t="s">
        <v>28</v>
      </c>
    </row>
    <row r="69" spans="1:7" x14ac:dyDescent="0.35">
      <c r="A69" s="13" t="s">
        <v>3</v>
      </c>
      <c r="B69" s="12">
        <f t="shared" ref="B69:B70" si="3">INDEX($C$59:$C$65,MATCH(A69,$A$59:$A$65,0))</f>
        <v>44207</v>
      </c>
      <c r="C69" s="27" t="str">
        <f>IF(A69="","",VLOOKUP(A69,$A$59:$F$65,5,FALSE))</f>
        <v>sushi</v>
      </c>
      <c r="D69" s="16"/>
    </row>
    <row r="70" spans="1:7" x14ac:dyDescent="0.35">
      <c r="A70" s="13" t="s">
        <v>11</v>
      </c>
      <c r="B70" s="12" t="e">
        <f t="shared" si="3"/>
        <v>#N/A</v>
      </c>
      <c r="C70" s="27" t="e">
        <f>IF(A70="","",VLOOKUP(A70,$A$59:$F$65,5,FALSE))</f>
        <v>#N/A</v>
      </c>
      <c r="D70" s="16"/>
    </row>
    <row r="72" spans="1:7" x14ac:dyDescent="0.35">
      <c r="A72" s="14" t="s">
        <v>20</v>
      </c>
    </row>
    <row r="73" spans="1:7" x14ac:dyDescent="0.35">
      <c r="A73" t="s">
        <v>53</v>
      </c>
    </row>
    <row r="74" spans="1:7" x14ac:dyDescent="0.35">
      <c r="A74" s="2" t="s">
        <v>0</v>
      </c>
      <c r="B74" s="3" t="s">
        <v>12</v>
      </c>
      <c r="C74" s="3" t="s">
        <v>10</v>
      </c>
      <c r="D74" s="3" t="s">
        <v>4</v>
      </c>
      <c r="E74" s="3" t="s">
        <v>5</v>
      </c>
      <c r="F74" s="3" t="s">
        <v>13</v>
      </c>
      <c r="G74" s="20" t="s">
        <v>30</v>
      </c>
    </row>
    <row r="75" spans="1:7" x14ac:dyDescent="0.35">
      <c r="A75" s="4" t="s">
        <v>2</v>
      </c>
      <c r="B75" s="21">
        <v>44203</v>
      </c>
      <c r="C75" s="21">
        <v>44197</v>
      </c>
      <c r="D75" s="5">
        <v>1</v>
      </c>
      <c r="E75" s="5" t="s">
        <v>7</v>
      </c>
      <c r="F75" s="5">
        <v>10</v>
      </c>
      <c r="G75" s="22" t="s">
        <v>32</v>
      </c>
    </row>
    <row r="76" spans="1:7" x14ac:dyDescent="0.35">
      <c r="A76" s="6" t="s">
        <v>2</v>
      </c>
      <c r="B76" s="23">
        <v>44203</v>
      </c>
      <c r="C76" s="23">
        <v>44197</v>
      </c>
      <c r="D76" s="7">
        <v>2</v>
      </c>
      <c r="E76" s="7" t="s">
        <v>8</v>
      </c>
      <c r="F76" s="7">
        <v>15</v>
      </c>
      <c r="G76" s="22" t="s">
        <v>32</v>
      </c>
    </row>
    <row r="77" spans="1:7" x14ac:dyDescent="0.35">
      <c r="A77" s="4" t="s">
        <v>3</v>
      </c>
      <c r="B77" s="21">
        <v>44205</v>
      </c>
      <c r="C77" s="21">
        <v>44197</v>
      </c>
      <c r="D77" s="5">
        <v>2</v>
      </c>
      <c r="E77" s="5" t="s">
        <v>8</v>
      </c>
      <c r="F77" s="5">
        <v>15</v>
      </c>
      <c r="G77" s="22" t="s">
        <v>32</v>
      </c>
    </row>
    <row r="78" spans="1:7" x14ac:dyDescent="0.35">
      <c r="A78" s="6" t="s">
        <v>3</v>
      </c>
      <c r="B78" s="23">
        <v>44205</v>
      </c>
      <c r="C78" s="23">
        <v>44198</v>
      </c>
      <c r="D78" s="7">
        <v>2</v>
      </c>
      <c r="E78" s="7" t="s">
        <v>8</v>
      </c>
      <c r="F78" s="7">
        <v>15</v>
      </c>
      <c r="G78" s="22" t="s">
        <v>32</v>
      </c>
    </row>
    <row r="79" spans="1:7" x14ac:dyDescent="0.35">
      <c r="A79" s="4" t="s">
        <v>3</v>
      </c>
      <c r="B79" s="21">
        <v>44205</v>
      </c>
      <c r="C79" s="21">
        <v>44200</v>
      </c>
      <c r="D79" s="5">
        <v>1</v>
      </c>
      <c r="E79" s="5" t="s">
        <v>7</v>
      </c>
      <c r="F79" s="5">
        <v>10</v>
      </c>
      <c r="G79" s="22" t="s">
        <v>32</v>
      </c>
    </row>
    <row r="80" spans="1:7" x14ac:dyDescent="0.35">
      <c r="A80" s="4" t="s">
        <v>11</v>
      </c>
      <c r="B80" s="21"/>
      <c r="C80" s="21">
        <v>44197</v>
      </c>
      <c r="D80" s="5">
        <v>3</v>
      </c>
      <c r="E80" s="5" t="s">
        <v>9</v>
      </c>
      <c r="F80" s="5">
        <v>12</v>
      </c>
      <c r="G80" s="22" t="s">
        <v>32</v>
      </c>
    </row>
    <row r="81" spans="1:7" x14ac:dyDescent="0.35">
      <c r="A81" s="6" t="s">
        <v>11</v>
      </c>
      <c r="B81" s="23"/>
      <c r="C81" s="23">
        <v>44197</v>
      </c>
      <c r="D81" s="7">
        <v>3</v>
      </c>
      <c r="E81" s="7" t="s">
        <v>9</v>
      </c>
      <c r="F81" s="7">
        <v>12</v>
      </c>
      <c r="G81" s="22" t="s">
        <v>32</v>
      </c>
    </row>
    <row r="82" spans="1:7" x14ac:dyDescent="0.35">
      <c r="A82" s="4" t="s">
        <v>11</v>
      </c>
      <c r="B82" s="21"/>
      <c r="C82" s="21">
        <v>44203</v>
      </c>
      <c r="D82" s="5">
        <v>3</v>
      </c>
      <c r="E82" s="5" t="s">
        <v>9</v>
      </c>
      <c r="F82" s="5">
        <v>12</v>
      </c>
      <c r="G82" s="22" t="s">
        <v>32</v>
      </c>
    </row>
    <row r="84" spans="1:7" x14ac:dyDescent="0.35">
      <c r="A84" s="13" t="s">
        <v>40</v>
      </c>
      <c r="B84" s="13" t="s">
        <v>33</v>
      </c>
      <c r="C84" s="27" t="s">
        <v>27</v>
      </c>
      <c r="D84" s="16"/>
    </row>
    <row r="85" spans="1:7" x14ac:dyDescent="0.35">
      <c r="A85" s="13" t="s">
        <v>2</v>
      </c>
      <c r="B85" s="12">
        <f>IF(INDEX($B$75:$B$82,MATCH(A85,$A$75:$A$82,0))="","",MAX(VLOOKUP(A85,$A$75:$F$82,3)))</f>
        <v>44197</v>
      </c>
      <c r="C85" s="27" t="str">
        <f>IF(OR(A85="",INDEX($B$75:$B$82,MATCH(A85,$A$75:$A$82,0))=""),"",VLOOKUP(A85,$A$75:$F$82,5,FALSE))</f>
        <v>sushi</v>
      </c>
      <c r="D85" s="28" t="s">
        <v>28</v>
      </c>
    </row>
    <row r="86" spans="1:7" x14ac:dyDescent="0.35">
      <c r="A86" s="13" t="s">
        <v>3</v>
      </c>
      <c r="B86" s="12">
        <f t="shared" ref="B86:B87" si="4">IF(INDEX($B$75:$B$82,MATCH(A86,$A$75:$A$82,0))="","",MAX(VLOOKUP(A86,$A$75:$F$82,3)))</f>
        <v>44200</v>
      </c>
      <c r="C86" s="27" t="str">
        <f>IF(OR(A86="",INDEX($B$75:$B$82,MATCH(A86,$A$75:$A$82,0))=""),"",VLOOKUP(A86,$A$75:$F$82,5,FALSE))</f>
        <v>curry</v>
      </c>
      <c r="D86" s="16"/>
    </row>
    <row r="87" spans="1:7" x14ac:dyDescent="0.35">
      <c r="A87" s="13" t="s">
        <v>11</v>
      </c>
      <c r="B87" s="12" t="str">
        <f t="shared" si="4"/>
        <v/>
      </c>
      <c r="C87" s="27" t="str">
        <f t="shared" ref="C87" si="5">IF(OR(A87="",INDEX($B$75:$B$82,MATCH(A87,$A$75:$A$82,0))=""),"",VLOOKUP(A87,$A$75:$F$82,5,FALSE))</f>
        <v/>
      </c>
      <c r="D87" s="16"/>
    </row>
    <row r="89" spans="1:7" x14ac:dyDescent="0.35">
      <c r="A89" s="14" t="s">
        <v>21</v>
      </c>
    </row>
    <row r="90" spans="1:7" x14ac:dyDescent="0.35">
      <c r="A90" t="s">
        <v>53</v>
      </c>
    </row>
    <row r="91" spans="1:7" x14ac:dyDescent="0.35">
      <c r="A91" s="2" t="s">
        <v>0</v>
      </c>
      <c r="B91" s="3" t="s">
        <v>12</v>
      </c>
      <c r="C91" s="3" t="s">
        <v>10</v>
      </c>
      <c r="D91" s="3" t="s">
        <v>4</v>
      </c>
      <c r="E91" s="3" t="s">
        <v>5</v>
      </c>
      <c r="F91" s="3" t="s">
        <v>13</v>
      </c>
      <c r="G91" s="20" t="s">
        <v>30</v>
      </c>
    </row>
    <row r="92" spans="1:7" x14ac:dyDescent="0.35">
      <c r="A92" s="4" t="s">
        <v>2</v>
      </c>
      <c r="B92" s="21">
        <v>44203</v>
      </c>
      <c r="C92" s="21">
        <v>44197</v>
      </c>
      <c r="D92" s="5">
        <v>1</v>
      </c>
      <c r="E92" s="5" t="s">
        <v>7</v>
      </c>
      <c r="F92" s="5">
        <v>10</v>
      </c>
      <c r="G92" s="22" t="s">
        <v>32</v>
      </c>
    </row>
    <row r="93" spans="1:7" x14ac:dyDescent="0.35">
      <c r="A93" s="6" t="s">
        <v>2</v>
      </c>
      <c r="B93" s="23">
        <v>44203</v>
      </c>
      <c r="C93" s="23">
        <v>44197</v>
      </c>
      <c r="D93" s="7">
        <v>2</v>
      </c>
      <c r="E93" s="7" t="s">
        <v>8</v>
      </c>
      <c r="F93" s="7">
        <v>15</v>
      </c>
      <c r="G93" s="22" t="s">
        <v>32</v>
      </c>
    </row>
    <row r="94" spans="1:7" x14ac:dyDescent="0.35">
      <c r="A94" s="4" t="s">
        <v>3</v>
      </c>
      <c r="B94" s="21">
        <v>44205</v>
      </c>
      <c r="C94" s="21">
        <v>44197</v>
      </c>
      <c r="D94" s="5">
        <v>2</v>
      </c>
      <c r="E94" s="5" t="s">
        <v>8</v>
      </c>
      <c r="F94" s="5">
        <v>15</v>
      </c>
      <c r="G94" s="22" t="s">
        <v>32</v>
      </c>
    </row>
    <row r="95" spans="1:7" x14ac:dyDescent="0.35">
      <c r="A95" s="6" t="s">
        <v>3</v>
      </c>
      <c r="B95" s="23">
        <v>44205</v>
      </c>
      <c r="C95" s="23">
        <v>44198</v>
      </c>
      <c r="D95" s="7">
        <v>2</v>
      </c>
      <c r="E95" s="7" t="s">
        <v>8</v>
      </c>
      <c r="F95" s="7">
        <v>15</v>
      </c>
      <c r="G95" s="22" t="s">
        <v>32</v>
      </c>
    </row>
    <row r="96" spans="1:7" x14ac:dyDescent="0.35">
      <c r="A96" s="4" t="s">
        <v>3</v>
      </c>
      <c r="B96" s="21">
        <v>44205</v>
      </c>
      <c r="C96" s="21">
        <v>44200</v>
      </c>
      <c r="D96" s="5">
        <v>1</v>
      </c>
      <c r="E96" s="5" t="s">
        <v>7</v>
      </c>
      <c r="F96" s="5">
        <v>10</v>
      </c>
      <c r="G96" s="22" t="s">
        <v>32</v>
      </c>
    </row>
    <row r="97" spans="1:7" x14ac:dyDescent="0.35">
      <c r="A97" s="4" t="s">
        <v>11</v>
      </c>
      <c r="B97" s="21"/>
      <c r="C97" s="21">
        <v>44197</v>
      </c>
      <c r="D97" s="5">
        <v>3</v>
      </c>
      <c r="E97" s="5" t="s">
        <v>9</v>
      </c>
      <c r="F97" s="5">
        <v>12</v>
      </c>
      <c r="G97" s="22" t="s">
        <v>32</v>
      </c>
    </row>
    <row r="98" spans="1:7" x14ac:dyDescent="0.35">
      <c r="A98" s="6" t="s">
        <v>11</v>
      </c>
      <c r="B98" s="23"/>
      <c r="C98" s="23">
        <v>44197</v>
      </c>
      <c r="D98" s="7">
        <v>3</v>
      </c>
      <c r="E98" s="7" t="s">
        <v>9</v>
      </c>
      <c r="F98" s="7">
        <v>12</v>
      </c>
      <c r="G98" s="22" t="s">
        <v>32</v>
      </c>
    </row>
    <row r="99" spans="1:7" x14ac:dyDescent="0.35">
      <c r="A99" s="4" t="s">
        <v>11</v>
      </c>
      <c r="B99" s="21"/>
      <c r="C99" s="21">
        <v>44203</v>
      </c>
      <c r="D99" s="5">
        <v>3</v>
      </c>
      <c r="E99" s="5" t="s">
        <v>9</v>
      </c>
      <c r="F99" s="5">
        <v>12</v>
      </c>
      <c r="G99" s="22" t="s">
        <v>32</v>
      </c>
    </row>
    <row r="101" spans="1:7" x14ac:dyDescent="0.35">
      <c r="A101" s="13" t="s">
        <v>40</v>
      </c>
      <c r="B101" s="13" t="s">
        <v>36</v>
      </c>
      <c r="C101" s="13" t="s">
        <v>35</v>
      </c>
    </row>
    <row r="102" spans="1:7" x14ac:dyDescent="0.35">
      <c r="A102" s="13" t="s">
        <v>2</v>
      </c>
      <c r="B102" s="13">
        <f>COUNTIF($A$92:$E$99,A102)</f>
        <v>2</v>
      </c>
      <c r="C102" s="13">
        <f ca="1">SUMIF($A$92:$F$99,A102,$F$92:$F$99)</f>
        <v>25</v>
      </c>
    </row>
    <row r="103" spans="1:7" x14ac:dyDescent="0.35">
      <c r="A103" s="13" t="s">
        <v>3</v>
      </c>
      <c r="B103" s="13">
        <f t="shared" ref="B103:B104" si="6">COUNTIF($A$92:$E$99,A103)</f>
        <v>3</v>
      </c>
      <c r="C103" s="13">
        <f t="shared" ref="C103:C104" ca="1" si="7">SUMIF($A$92:$F$99,A103,$F$92:$F$99)</f>
        <v>40</v>
      </c>
    </row>
    <row r="104" spans="1:7" x14ac:dyDescent="0.35">
      <c r="A104" s="13" t="s">
        <v>11</v>
      </c>
      <c r="B104" s="13">
        <f t="shared" si="6"/>
        <v>3</v>
      </c>
      <c r="C104" s="13">
        <f t="shared" ca="1" si="7"/>
        <v>36</v>
      </c>
    </row>
    <row r="105" spans="1:7" x14ac:dyDescent="0.35">
      <c r="A105" s="15"/>
      <c r="B105" s="15"/>
      <c r="C105" s="15"/>
    </row>
    <row r="106" spans="1:7" x14ac:dyDescent="0.35">
      <c r="A106" s="15"/>
      <c r="B106" s="15"/>
      <c r="C106" s="15"/>
    </row>
    <row r="107" spans="1:7" x14ac:dyDescent="0.35">
      <c r="A107" s="15"/>
      <c r="B107" s="15"/>
      <c r="C107" s="15"/>
    </row>
    <row r="108" spans="1:7" x14ac:dyDescent="0.35">
      <c r="A108" s="15"/>
      <c r="B108" s="15"/>
      <c r="C108" s="15"/>
    </row>
    <row r="109" spans="1:7" x14ac:dyDescent="0.35">
      <c r="A109" s="15"/>
      <c r="B109" s="15"/>
      <c r="C109" s="15"/>
    </row>
    <row r="110" spans="1:7" x14ac:dyDescent="0.35">
      <c r="A110" s="15"/>
      <c r="B110" s="15"/>
      <c r="C110" s="15"/>
    </row>
    <row r="111" spans="1:7" x14ac:dyDescent="0.35">
      <c r="A111" s="15"/>
      <c r="B111" s="15"/>
      <c r="C111" s="15"/>
    </row>
    <row r="112" spans="1:7" x14ac:dyDescent="0.35">
      <c r="A112" s="15"/>
      <c r="B112" s="15"/>
      <c r="C112" s="15"/>
    </row>
    <row r="113" spans="1:3" x14ac:dyDescent="0.35">
      <c r="A113" s="15"/>
      <c r="B113" s="15"/>
      <c r="C113" s="15"/>
    </row>
    <row r="115" spans="1:3" x14ac:dyDescent="0.35">
      <c r="A115" s="14" t="s">
        <v>22</v>
      </c>
    </row>
    <row r="117" spans="1:3" x14ac:dyDescent="0.35">
      <c r="A117" s="13" t="s">
        <v>40</v>
      </c>
      <c r="B117" s="26" t="s">
        <v>38</v>
      </c>
      <c r="C117" s="16"/>
    </row>
    <row r="118" spans="1:3" x14ac:dyDescent="0.35">
      <c r="A118" s="13" t="s">
        <v>2</v>
      </c>
      <c r="B118" s="13">
        <f ca="1">SUMIF(dannys_diner_joind_tables[],Answers!A118,dannys_diner_joind_tables[points_counter])</f>
        <v>860</v>
      </c>
      <c r="C118" s="16"/>
    </row>
    <row r="119" spans="1:3" x14ac:dyDescent="0.35">
      <c r="A119" s="13" t="s">
        <v>3</v>
      </c>
      <c r="B119" s="13">
        <f ca="1">SUMIF(dannys_diner_joind_tables[],Answers!A119,dannys_diner_joind_tables[points_counter])</f>
        <v>940</v>
      </c>
      <c r="C119" s="16"/>
    </row>
    <row r="120" spans="1:3" x14ac:dyDescent="0.35">
      <c r="A120" s="13" t="s">
        <v>11</v>
      </c>
      <c r="B120" s="13">
        <f ca="1">SUMIF(dannys_diner_joind_tables[],Answers!A120,dannys_diner_joind_tables[points_counter])</f>
        <v>360</v>
      </c>
      <c r="C120" s="16"/>
    </row>
    <row r="121" spans="1:3" x14ac:dyDescent="0.35">
      <c r="A121" s="15"/>
      <c r="B121" s="15"/>
      <c r="C121" s="15"/>
    </row>
    <row r="122" spans="1:3" x14ac:dyDescent="0.35">
      <c r="A122" s="15"/>
      <c r="B122" s="15"/>
      <c r="C122" s="15"/>
    </row>
    <row r="123" spans="1:3" x14ac:dyDescent="0.35">
      <c r="A123" s="15"/>
      <c r="B123" s="15"/>
      <c r="C123" s="15"/>
    </row>
    <row r="124" spans="1:3" x14ac:dyDescent="0.35">
      <c r="A124" s="15"/>
      <c r="B124" s="15"/>
      <c r="C124" s="15"/>
    </row>
    <row r="125" spans="1:3" x14ac:dyDescent="0.35">
      <c r="A125" s="15"/>
      <c r="B125" s="15"/>
      <c r="C125" s="15"/>
    </row>
    <row r="126" spans="1:3" x14ac:dyDescent="0.35">
      <c r="A126" s="15"/>
      <c r="B126" s="15"/>
      <c r="C126" s="15"/>
    </row>
    <row r="127" spans="1:3" x14ac:dyDescent="0.35">
      <c r="A127" s="15"/>
      <c r="B127" s="15"/>
      <c r="C127" s="15"/>
    </row>
    <row r="128" spans="1:3" x14ac:dyDescent="0.35">
      <c r="A128" s="15"/>
      <c r="B128" s="15"/>
      <c r="C128" s="15"/>
    </row>
    <row r="129" spans="1:3" x14ac:dyDescent="0.35">
      <c r="A129" s="15"/>
      <c r="B129" s="15"/>
      <c r="C129" s="15"/>
    </row>
    <row r="130" spans="1:3" x14ac:dyDescent="0.35">
      <c r="A130" s="15"/>
      <c r="B130" s="15"/>
      <c r="C130" s="15"/>
    </row>
    <row r="131" spans="1:3" x14ac:dyDescent="0.35">
      <c r="A131" s="15"/>
      <c r="B131" s="15"/>
      <c r="C131" s="15"/>
    </row>
    <row r="133" spans="1:3" x14ac:dyDescent="0.35">
      <c r="A133" s="14" t="s">
        <v>23</v>
      </c>
    </row>
    <row r="135" spans="1:3" x14ac:dyDescent="0.35">
      <c r="A135" s="13" t="s">
        <v>40</v>
      </c>
      <c r="B135" s="26" t="s">
        <v>38</v>
      </c>
    </row>
    <row r="136" spans="1:3" x14ac:dyDescent="0.35">
      <c r="A136" s="13" t="s">
        <v>2</v>
      </c>
      <c r="B136" s="13">
        <f ca="1">SUMIF(dannys_diner_joind_tables[],A136,dannys_diner_joind_tables[first_week_points_bonus])</f>
        <v>1370</v>
      </c>
    </row>
    <row r="137" spans="1:3" x14ac:dyDescent="0.35">
      <c r="A137" s="13" t="s">
        <v>3</v>
      </c>
      <c r="B137" s="13">
        <f ca="1">SUMIF(dannys_diner_joind_tables[],A137,dannys_diner_joind_tables[first_week_points_bonus])</f>
        <v>1140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DF79-F01A-423E-A615-AC69212587F0}">
  <dimension ref="A1:C25"/>
  <sheetViews>
    <sheetView topLeftCell="A7" workbookViewId="0">
      <selection activeCell="B16" sqref="B16"/>
    </sheetView>
  </sheetViews>
  <sheetFormatPr defaultRowHeight="14.5" x14ac:dyDescent="0.35"/>
  <sheetData>
    <row r="1" spans="1:3" x14ac:dyDescent="0.35">
      <c r="A1" t="s">
        <v>51</v>
      </c>
    </row>
    <row r="2" spans="1:3" x14ac:dyDescent="0.35">
      <c r="A2" t="s">
        <v>57</v>
      </c>
    </row>
    <row r="3" spans="1:3" x14ac:dyDescent="0.35">
      <c r="A3" t="s">
        <v>56</v>
      </c>
    </row>
    <row r="5" spans="1:3" x14ac:dyDescent="0.35">
      <c r="B5" t="s">
        <v>25</v>
      </c>
    </row>
    <row r="6" spans="1:3" x14ac:dyDescent="0.35">
      <c r="C6" t="s">
        <v>52</v>
      </c>
    </row>
    <row r="7" spans="1:3" x14ac:dyDescent="0.35">
      <c r="C7" s="9" t="s">
        <v>26</v>
      </c>
    </row>
    <row r="8" spans="1:3" x14ac:dyDescent="0.35">
      <c r="C8" t="s">
        <v>55</v>
      </c>
    </row>
    <row r="9" spans="1:3" x14ac:dyDescent="0.35">
      <c r="C9" s="9" t="s">
        <v>54</v>
      </c>
    </row>
    <row r="11" spans="1:3" x14ac:dyDescent="0.35">
      <c r="A11" t="s">
        <v>58</v>
      </c>
    </row>
    <row r="12" spans="1:3" x14ac:dyDescent="0.35">
      <c r="A12" t="s">
        <v>59</v>
      </c>
    </row>
    <row r="13" spans="1:3" x14ac:dyDescent="0.35">
      <c r="A13" t="s">
        <v>71</v>
      </c>
    </row>
    <row r="14" spans="1:3" x14ac:dyDescent="0.35">
      <c r="A14" t="s">
        <v>46</v>
      </c>
    </row>
    <row r="15" spans="1:3" x14ac:dyDescent="0.35">
      <c r="A15" t="s">
        <v>68</v>
      </c>
    </row>
    <row r="16" spans="1:3" x14ac:dyDescent="0.35">
      <c r="A16" t="s">
        <v>60</v>
      </c>
    </row>
    <row r="17" spans="1:1" x14ac:dyDescent="0.35">
      <c r="A17" t="s">
        <v>61</v>
      </c>
    </row>
    <row r="18" spans="1:1" x14ac:dyDescent="0.35">
      <c r="A18" t="s">
        <v>62</v>
      </c>
    </row>
    <row r="19" spans="1:1" x14ac:dyDescent="0.35">
      <c r="A19" t="s">
        <v>63</v>
      </c>
    </row>
    <row r="20" spans="1:1" x14ac:dyDescent="0.35">
      <c r="A20" t="s">
        <v>64</v>
      </c>
    </row>
    <row r="21" spans="1:1" x14ac:dyDescent="0.35">
      <c r="A21" t="s">
        <v>65</v>
      </c>
    </row>
    <row r="22" spans="1:1" x14ac:dyDescent="0.35">
      <c r="A22" t="s">
        <v>66</v>
      </c>
    </row>
    <row r="23" spans="1:1" x14ac:dyDescent="0.35">
      <c r="A23" t="s">
        <v>67</v>
      </c>
    </row>
    <row r="24" spans="1:1" x14ac:dyDescent="0.35">
      <c r="A24" t="s">
        <v>69</v>
      </c>
    </row>
    <row r="25" spans="1:1" x14ac:dyDescent="0.35">
      <c r="A25" t="s">
        <v>70</v>
      </c>
    </row>
  </sheetData>
  <hyperlinks>
    <hyperlink ref="C9" r:id="rId1" xr:uid="{39585101-61A0-4923-B22F-5DF6D3471642}"/>
    <hyperlink ref="C7" r:id="rId2" xr:uid="{3158AFDD-FD25-4145-AEA3-77335EF340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8DE-7123-4EF7-BDBC-DC80D4E14D89}">
  <dimension ref="A1:B3"/>
  <sheetViews>
    <sheetView workbookViewId="0">
      <selection sqref="A1:B3"/>
    </sheetView>
  </sheetViews>
  <sheetFormatPr defaultRowHeight="14.5" x14ac:dyDescent="0.35"/>
  <cols>
    <col min="1" max="1" width="13.54296875" bestFit="1" customWidth="1"/>
    <col min="2" max="2" width="1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44203</v>
      </c>
    </row>
    <row r="3" spans="1:2" x14ac:dyDescent="0.35">
      <c r="A3" t="s">
        <v>3</v>
      </c>
      <c r="B3" s="1">
        <v>44205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4F1D-E649-4AD3-BB5C-7B8245EEA192}">
  <dimension ref="A1:C4"/>
  <sheetViews>
    <sheetView workbookViewId="0">
      <selection activeCell="D20" sqref="D20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7.179687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</v>
      </c>
      <c r="B2" t="s">
        <v>7</v>
      </c>
      <c r="C2">
        <v>10</v>
      </c>
    </row>
    <row r="3" spans="1:3" x14ac:dyDescent="0.35">
      <c r="A3">
        <v>2</v>
      </c>
      <c r="B3" t="s">
        <v>8</v>
      </c>
      <c r="C3">
        <v>15</v>
      </c>
    </row>
    <row r="4" spans="1:3" x14ac:dyDescent="0.35">
      <c r="A4">
        <v>3</v>
      </c>
      <c r="B4" t="s">
        <v>9</v>
      </c>
      <c r="C4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F816-7B4B-4664-B1AB-9B08ED7225A0}">
  <dimension ref="A1:C16"/>
  <sheetViews>
    <sheetView workbookViewId="0">
      <selection sqref="A1:C16"/>
    </sheetView>
  </sheetViews>
  <sheetFormatPr defaultRowHeight="14.5" x14ac:dyDescent="0.35"/>
  <cols>
    <col min="1" max="1" width="13.54296875" bestFit="1" customWidth="1"/>
    <col min="2" max="2" width="12.54296875" bestFit="1" customWidth="1"/>
    <col min="3" max="3" width="12.26953125" bestFit="1" customWidth="1"/>
  </cols>
  <sheetData>
    <row r="1" spans="1:3" x14ac:dyDescent="0.35">
      <c r="A1" t="s">
        <v>0</v>
      </c>
      <c r="B1" t="s">
        <v>10</v>
      </c>
      <c r="C1" t="s">
        <v>4</v>
      </c>
    </row>
    <row r="2" spans="1:3" x14ac:dyDescent="0.35">
      <c r="A2" t="s">
        <v>2</v>
      </c>
      <c r="B2" s="1">
        <v>44197</v>
      </c>
      <c r="C2">
        <v>1</v>
      </c>
    </row>
    <row r="3" spans="1:3" x14ac:dyDescent="0.35">
      <c r="A3" t="s">
        <v>2</v>
      </c>
      <c r="B3" s="1">
        <v>44197</v>
      </c>
      <c r="C3">
        <v>2</v>
      </c>
    </row>
    <row r="4" spans="1:3" x14ac:dyDescent="0.35">
      <c r="A4" t="s">
        <v>2</v>
      </c>
      <c r="B4" s="1">
        <v>44203</v>
      </c>
      <c r="C4">
        <v>2</v>
      </c>
    </row>
    <row r="5" spans="1:3" x14ac:dyDescent="0.35">
      <c r="A5" t="s">
        <v>2</v>
      </c>
      <c r="B5" s="1">
        <v>44206</v>
      </c>
      <c r="C5">
        <v>3</v>
      </c>
    </row>
    <row r="6" spans="1:3" x14ac:dyDescent="0.35">
      <c r="A6" t="s">
        <v>2</v>
      </c>
      <c r="B6" s="1">
        <v>44207</v>
      </c>
      <c r="C6">
        <v>3</v>
      </c>
    </row>
    <row r="7" spans="1:3" x14ac:dyDescent="0.35">
      <c r="A7" t="s">
        <v>2</v>
      </c>
      <c r="B7" s="1">
        <v>44207</v>
      </c>
      <c r="C7">
        <v>3</v>
      </c>
    </row>
    <row r="8" spans="1:3" x14ac:dyDescent="0.35">
      <c r="A8" t="s">
        <v>3</v>
      </c>
      <c r="B8" s="1">
        <v>44197</v>
      </c>
      <c r="C8">
        <v>2</v>
      </c>
    </row>
    <row r="9" spans="1:3" x14ac:dyDescent="0.35">
      <c r="A9" t="s">
        <v>3</v>
      </c>
      <c r="B9" s="1">
        <v>44198</v>
      </c>
      <c r="C9">
        <v>2</v>
      </c>
    </row>
    <row r="10" spans="1:3" x14ac:dyDescent="0.35">
      <c r="A10" t="s">
        <v>3</v>
      </c>
      <c r="B10" s="1">
        <v>44200</v>
      </c>
      <c r="C10">
        <v>1</v>
      </c>
    </row>
    <row r="11" spans="1:3" x14ac:dyDescent="0.35">
      <c r="A11" t="s">
        <v>3</v>
      </c>
      <c r="B11" s="1">
        <v>44207</v>
      </c>
      <c r="C11">
        <v>1</v>
      </c>
    </row>
    <row r="12" spans="1:3" x14ac:dyDescent="0.35">
      <c r="A12" t="s">
        <v>3</v>
      </c>
      <c r="B12" s="1">
        <v>44212</v>
      </c>
      <c r="C12">
        <v>3</v>
      </c>
    </row>
    <row r="13" spans="1:3" x14ac:dyDescent="0.35">
      <c r="A13" t="s">
        <v>3</v>
      </c>
      <c r="B13" s="1">
        <v>44228</v>
      </c>
      <c r="C13">
        <v>3</v>
      </c>
    </row>
    <row r="14" spans="1:3" x14ac:dyDescent="0.35">
      <c r="A14" t="s">
        <v>11</v>
      </c>
      <c r="B14" s="1">
        <v>44197</v>
      </c>
      <c r="C14">
        <v>3</v>
      </c>
    </row>
    <row r="15" spans="1:3" x14ac:dyDescent="0.35">
      <c r="A15" t="s">
        <v>11</v>
      </c>
      <c r="B15" s="1">
        <v>44197</v>
      </c>
      <c r="C15">
        <v>3</v>
      </c>
    </row>
    <row r="16" spans="1:3" x14ac:dyDescent="0.35">
      <c r="A16" t="s">
        <v>11</v>
      </c>
      <c r="B16" s="1">
        <v>44203</v>
      </c>
      <c r="C16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1EA4-22A8-491C-B299-63B4ADD87E6F}">
  <dimension ref="A1:J64"/>
  <sheetViews>
    <sheetView workbookViewId="0">
      <selection activeCell="B24" sqref="B24"/>
    </sheetView>
  </sheetViews>
  <sheetFormatPr defaultRowHeight="14.5" x14ac:dyDescent="0.35"/>
  <cols>
    <col min="1" max="1" width="13.54296875" bestFit="1" customWidth="1"/>
    <col min="2" max="2" width="20.1796875" bestFit="1" customWidth="1"/>
    <col min="3" max="3" width="12.54296875" bestFit="1" customWidth="1"/>
    <col min="4" max="4" width="12.26953125" customWidth="1"/>
    <col min="5" max="5" width="15.54296875" bestFit="1" customWidth="1"/>
    <col min="6" max="6" width="14.81640625" bestFit="1" customWidth="1"/>
    <col min="7" max="7" width="25.08984375" bestFit="1" customWidth="1"/>
    <col min="8" max="11" width="25.08984375" customWidth="1"/>
    <col min="12" max="12" width="12.36328125" bestFit="1" customWidth="1"/>
    <col min="13" max="13" width="19" bestFit="1" customWidth="1"/>
    <col min="14" max="14" width="9.453125" bestFit="1" customWidth="1"/>
    <col min="19" max="19" width="10.26953125" customWidth="1"/>
  </cols>
  <sheetData>
    <row r="1" spans="1:10" x14ac:dyDescent="0.35">
      <c r="A1" t="s">
        <v>0</v>
      </c>
      <c r="B1" t="s">
        <v>12</v>
      </c>
      <c r="C1" t="s">
        <v>10</v>
      </c>
      <c r="D1" t="s">
        <v>4</v>
      </c>
      <c r="E1" t="s">
        <v>5</v>
      </c>
      <c r="F1" t="s">
        <v>13</v>
      </c>
      <c r="G1" s="18" t="s">
        <v>30</v>
      </c>
      <c r="H1" s="18" t="s">
        <v>34</v>
      </c>
      <c r="I1" s="18" t="s">
        <v>37</v>
      </c>
      <c r="J1" s="18" t="s">
        <v>39</v>
      </c>
    </row>
    <row r="2" spans="1:10" x14ac:dyDescent="0.35">
      <c r="A2" t="s">
        <v>2</v>
      </c>
      <c r="B2" s="1">
        <v>44203</v>
      </c>
      <c r="C2" s="1">
        <v>44197</v>
      </c>
      <c r="D2">
        <v>1</v>
      </c>
      <c r="E2" t="s">
        <v>7</v>
      </c>
      <c r="F2">
        <v>10</v>
      </c>
      <c r="G2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N</v>
      </c>
      <c r="H2" s="17" t="str">
        <f>IF(AND(dannys_diner_joind_tables[[#This Row],[customer_id]],dannys_diner_joind_tables[[#This Row],[customer_join_date]]&lt;&gt;""),"Y","N")</f>
        <v>Y</v>
      </c>
      <c r="I2" s="17">
        <f>IF(dannys_diner_joind_tables[[#This Row],[product_name]]="sushi",dannys_diner_joind_tables[[#This Row],[product_price]]*20,dannys_diner_joind_tables[[#This Row],[product_price]]*10)</f>
        <v>200</v>
      </c>
      <c r="J2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200</v>
      </c>
    </row>
    <row r="3" spans="1:10" x14ac:dyDescent="0.35">
      <c r="A3" t="s">
        <v>2</v>
      </c>
      <c r="B3" s="1">
        <v>44203</v>
      </c>
      <c r="C3" s="1">
        <v>44197</v>
      </c>
      <c r="D3">
        <v>2</v>
      </c>
      <c r="E3" t="s">
        <v>8</v>
      </c>
      <c r="F3">
        <v>15</v>
      </c>
      <c r="G3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N</v>
      </c>
      <c r="H3" s="17" t="str">
        <f>IF(AND(dannys_diner_joind_tables[[#This Row],[customer_id]],dannys_diner_joind_tables[[#This Row],[customer_join_date]]&lt;&gt;""),"Y","N")</f>
        <v>Y</v>
      </c>
      <c r="I3" s="17">
        <f>IF(dannys_diner_joind_tables[[#This Row],[product_name]]="sushi",dannys_diner_joind_tables[[#This Row],[product_price]]*20,dannys_diner_joind_tables[[#This Row],[product_price]]*10)</f>
        <v>150</v>
      </c>
      <c r="J3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150</v>
      </c>
    </row>
    <row r="4" spans="1:10" x14ac:dyDescent="0.35">
      <c r="A4" t="s">
        <v>2</v>
      </c>
      <c r="B4" s="1">
        <v>44203</v>
      </c>
      <c r="C4" s="1">
        <v>44203</v>
      </c>
      <c r="D4">
        <v>2</v>
      </c>
      <c r="E4" t="s">
        <v>8</v>
      </c>
      <c r="F4">
        <v>15</v>
      </c>
      <c r="G4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Y</v>
      </c>
      <c r="H4" s="17" t="str">
        <f>IF(AND(dannys_diner_joind_tables[[#This Row],[customer_id]],dannys_diner_joind_tables[[#This Row],[customer_join_date]]&lt;&gt;""),"Y","N")</f>
        <v>Y</v>
      </c>
      <c r="I4" s="17">
        <f>IF(dannys_diner_joind_tables[[#This Row],[product_name]]="sushi",dannys_diner_joind_tables[[#This Row],[product_price]]*20,dannys_diner_joind_tables[[#This Row],[product_price]]*10)</f>
        <v>150</v>
      </c>
      <c r="J4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300</v>
      </c>
    </row>
    <row r="5" spans="1:10" x14ac:dyDescent="0.35">
      <c r="A5" t="s">
        <v>2</v>
      </c>
      <c r="B5" s="1">
        <v>44203</v>
      </c>
      <c r="C5" s="1">
        <v>44206</v>
      </c>
      <c r="D5">
        <v>3</v>
      </c>
      <c r="E5" t="s">
        <v>9</v>
      </c>
      <c r="F5">
        <v>12</v>
      </c>
      <c r="G5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Y</v>
      </c>
      <c r="H5" s="17" t="str">
        <f>IF(AND(dannys_diner_joind_tables[[#This Row],[customer_id]],dannys_diner_joind_tables[[#This Row],[customer_join_date]]&lt;&gt;""),"Y","N")</f>
        <v>Y</v>
      </c>
      <c r="I5" s="17">
        <f>IF(dannys_diner_joind_tables[[#This Row],[product_name]]="sushi",dannys_diner_joind_tables[[#This Row],[product_price]]*20,dannys_diner_joind_tables[[#This Row],[product_price]]*10)</f>
        <v>120</v>
      </c>
      <c r="J5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240</v>
      </c>
    </row>
    <row r="6" spans="1:10" x14ac:dyDescent="0.35">
      <c r="A6" t="s">
        <v>2</v>
      </c>
      <c r="B6" s="1">
        <v>44203</v>
      </c>
      <c r="C6" s="1">
        <v>44207</v>
      </c>
      <c r="D6">
        <v>3</v>
      </c>
      <c r="E6" t="s">
        <v>9</v>
      </c>
      <c r="F6">
        <v>12</v>
      </c>
      <c r="G6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Y</v>
      </c>
      <c r="H6" s="17" t="str">
        <f>IF(AND(dannys_diner_joind_tables[[#This Row],[customer_id]],dannys_diner_joind_tables[[#This Row],[customer_join_date]]&lt;&gt;""),"Y","N")</f>
        <v>Y</v>
      </c>
      <c r="I6" s="17">
        <f>IF(dannys_diner_joind_tables[[#This Row],[product_name]]="sushi",dannys_diner_joind_tables[[#This Row],[product_price]]*20,dannys_diner_joind_tables[[#This Row],[product_price]]*10)</f>
        <v>120</v>
      </c>
      <c r="J6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240</v>
      </c>
    </row>
    <row r="7" spans="1:10" x14ac:dyDescent="0.35">
      <c r="A7" t="s">
        <v>2</v>
      </c>
      <c r="B7" s="1">
        <v>44203</v>
      </c>
      <c r="C7" s="1">
        <v>44207</v>
      </c>
      <c r="D7">
        <v>3</v>
      </c>
      <c r="E7" t="s">
        <v>9</v>
      </c>
      <c r="F7">
        <v>12</v>
      </c>
      <c r="G7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Y</v>
      </c>
      <c r="H7" s="17" t="str">
        <f>IF(AND(dannys_diner_joind_tables[[#This Row],[customer_id]],dannys_diner_joind_tables[[#This Row],[customer_join_date]]&lt;&gt;""),"Y","N")</f>
        <v>Y</v>
      </c>
      <c r="I7" s="17">
        <f>IF(dannys_diner_joind_tables[[#This Row],[product_name]]="sushi",dannys_diner_joind_tables[[#This Row],[product_price]]*20,dannys_diner_joind_tables[[#This Row],[product_price]]*10)</f>
        <v>120</v>
      </c>
      <c r="J7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240</v>
      </c>
    </row>
    <row r="8" spans="1:10" x14ac:dyDescent="0.35">
      <c r="A8" t="s">
        <v>3</v>
      </c>
      <c r="B8" s="1">
        <v>44205</v>
      </c>
      <c r="C8" s="1">
        <v>44197</v>
      </c>
      <c r="D8">
        <v>2</v>
      </c>
      <c r="E8" t="s">
        <v>8</v>
      </c>
      <c r="F8">
        <v>15</v>
      </c>
      <c r="G8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N</v>
      </c>
      <c r="H8" s="17" t="str">
        <f>IF(AND(dannys_diner_joind_tables[[#This Row],[customer_id]],dannys_diner_joind_tables[[#This Row],[customer_join_date]]&lt;&gt;""),"Y","N")</f>
        <v>Y</v>
      </c>
      <c r="I8" s="17">
        <f>IF(dannys_diner_joind_tables[[#This Row],[product_name]]="sushi",dannys_diner_joind_tables[[#This Row],[product_price]]*20,dannys_diner_joind_tables[[#This Row],[product_price]]*10)</f>
        <v>150</v>
      </c>
      <c r="J8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150</v>
      </c>
    </row>
    <row r="9" spans="1:10" x14ac:dyDescent="0.35">
      <c r="A9" t="s">
        <v>3</v>
      </c>
      <c r="B9" s="1">
        <v>44205</v>
      </c>
      <c r="C9" s="1">
        <v>44198</v>
      </c>
      <c r="D9">
        <v>2</v>
      </c>
      <c r="E9" t="s">
        <v>8</v>
      </c>
      <c r="F9">
        <v>15</v>
      </c>
      <c r="G9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N</v>
      </c>
      <c r="H9" s="17" t="str">
        <f>IF(AND(dannys_diner_joind_tables[[#This Row],[customer_id]],dannys_diner_joind_tables[[#This Row],[customer_join_date]]&lt;&gt;""),"Y","N")</f>
        <v>Y</v>
      </c>
      <c r="I9" s="17">
        <f>IF(dannys_diner_joind_tables[[#This Row],[product_name]]="sushi",dannys_diner_joind_tables[[#This Row],[product_price]]*20,dannys_diner_joind_tables[[#This Row],[product_price]]*10)</f>
        <v>150</v>
      </c>
      <c r="J9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150</v>
      </c>
    </row>
    <row r="10" spans="1:10" x14ac:dyDescent="0.35">
      <c r="A10" t="s">
        <v>3</v>
      </c>
      <c r="B10" s="1">
        <v>44205</v>
      </c>
      <c r="C10" s="1">
        <v>44200</v>
      </c>
      <c r="D10">
        <v>1</v>
      </c>
      <c r="E10" t="s">
        <v>7</v>
      </c>
      <c r="F10">
        <v>10</v>
      </c>
      <c r="G10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N</v>
      </c>
      <c r="H10" s="17" t="str">
        <f>IF(AND(dannys_diner_joind_tables[[#This Row],[customer_id]],dannys_diner_joind_tables[[#This Row],[customer_join_date]]&lt;&gt;""),"Y","N")</f>
        <v>Y</v>
      </c>
      <c r="I10" s="17">
        <f>IF(dannys_diner_joind_tables[[#This Row],[product_name]]="sushi",dannys_diner_joind_tables[[#This Row],[product_price]]*20,dannys_diner_joind_tables[[#This Row],[product_price]]*10)</f>
        <v>200</v>
      </c>
      <c r="J10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200</v>
      </c>
    </row>
    <row r="11" spans="1:10" x14ac:dyDescent="0.35">
      <c r="A11" t="s">
        <v>3</v>
      </c>
      <c r="B11" s="1">
        <v>44205</v>
      </c>
      <c r="C11" s="1">
        <v>44207</v>
      </c>
      <c r="D11">
        <v>1</v>
      </c>
      <c r="E11" t="s">
        <v>7</v>
      </c>
      <c r="F11">
        <v>10</v>
      </c>
      <c r="G11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Y</v>
      </c>
      <c r="H11" s="17" t="str">
        <f>IF(AND(dannys_diner_joind_tables[[#This Row],[customer_id]],dannys_diner_joind_tables[[#This Row],[customer_join_date]]&lt;&gt;""),"Y","N")</f>
        <v>Y</v>
      </c>
      <c r="I11" s="17">
        <f>IF(dannys_diner_joind_tables[[#This Row],[product_name]]="sushi",dannys_diner_joind_tables[[#This Row],[product_price]]*20,dannys_diner_joind_tables[[#This Row],[product_price]]*10)</f>
        <v>200</v>
      </c>
      <c r="J11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400</v>
      </c>
    </row>
    <row r="12" spans="1:10" x14ac:dyDescent="0.35">
      <c r="A12" t="s">
        <v>3</v>
      </c>
      <c r="B12" s="1">
        <v>44205</v>
      </c>
      <c r="C12" s="1">
        <v>44212</v>
      </c>
      <c r="D12">
        <v>3</v>
      </c>
      <c r="E12" t="s">
        <v>9</v>
      </c>
      <c r="F12">
        <v>12</v>
      </c>
      <c r="G12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Y</v>
      </c>
      <c r="H12" s="17" t="str">
        <f>IF(AND(dannys_diner_joind_tables[[#This Row],[customer_id]],dannys_diner_joind_tables[[#This Row],[customer_join_date]]&lt;&gt;""),"Y","N")</f>
        <v>Y</v>
      </c>
      <c r="I12" s="17">
        <f>IF(dannys_diner_joind_tables[[#This Row],[product_name]]="sushi",dannys_diner_joind_tables[[#This Row],[product_price]]*20,dannys_diner_joind_tables[[#This Row],[product_price]]*10)</f>
        <v>120</v>
      </c>
      <c r="J12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120</v>
      </c>
    </row>
    <row r="13" spans="1:10" x14ac:dyDescent="0.35">
      <c r="A13" t="s">
        <v>3</v>
      </c>
      <c r="B13" s="1">
        <v>44205</v>
      </c>
      <c r="C13" s="1">
        <v>44228</v>
      </c>
      <c r="D13">
        <v>3</v>
      </c>
      <c r="E13" t="s">
        <v>9</v>
      </c>
      <c r="F13">
        <v>12</v>
      </c>
      <c r="G13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Y</v>
      </c>
      <c r="H13" s="17" t="str">
        <f>IF(AND(dannys_diner_joind_tables[[#This Row],[customer_id]],dannys_diner_joind_tables[[#This Row],[customer_join_date]]&lt;&gt;""),"Y","N")</f>
        <v>Y</v>
      </c>
      <c r="I13" s="17">
        <f>IF(dannys_diner_joind_tables[[#This Row],[product_name]]="sushi",dannys_diner_joind_tables[[#This Row],[product_price]]*20,dannys_diner_joind_tables[[#This Row],[product_price]]*10)</f>
        <v>120</v>
      </c>
      <c r="J13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120</v>
      </c>
    </row>
    <row r="14" spans="1:10" x14ac:dyDescent="0.35">
      <c r="A14" t="s">
        <v>11</v>
      </c>
      <c r="B14" s="1"/>
      <c r="C14" s="1">
        <v>44197</v>
      </c>
      <c r="D14">
        <v>3</v>
      </c>
      <c r="E14" t="s">
        <v>9</v>
      </c>
      <c r="F14">
        <v>12</v>
      </c>
      <c r="G14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N</v>
      </c>
      <c r="H14" s="17" t="str">
        <f>IF(AND(dannys_diner_joind_tables[[#This Row],[customer_id]],dannys_diner_joind_tables[[#This Row],[customer_join_date]]&lt;&gt;""),"Y","N")</f>
        <v>N</v>
      </c>
      <c r="I14" s="17">
        <f>IF(dannys_diner_joind_tables[[#This Row],[product_name]]="sushi",dannys_diner_joind_tables[[#This Row],[product_price]]*20,dannys_diner_joind_tables[[#This Row],[product_price]]*10)</f>
        <v>120</v>
      </c>
      <c r="J14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120</v>
      </c>
    </row>
    <row r="15" spans="1:10" ht="15.5" customHeight="1" x14ac:dyDescent="0.35">
      <c r="A15" t="s">
        <v>11</v>
      </c>
      <c r="B15" s="1"/>
      <c r="C15" s="1">
        <v>44197</v>
      </c>
      <c r="D15">
        <v>3</v>
      </c>
      <c r="E15" t="s">
        <v>9</v>
      </c>
      <c r="F15">
        <v>12</v>
      </c>
      <c r="G15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N</v>
      </c>
      <c r="H15" s="17" t="str">
        <f>IF(AND(dannys_diner_joind_tables[[#This Row],[customer_id]],dannys_diner_joind_tables[[#This Row],[customer_join_date]]&lt;&gt;""),"Y","N")</f>
        <v>N</v>
      </c>
      <c r="I15" s="17">
        <f>IF(dannys_diner_joind_tables[[#This Row],[product_name]]="sushi",dannys_diner_joind_tables[[#This Row],[product_price]]*20,dannys_diner_joind_tables[[#This Row],[product_price]]*10)</f>
        <v>120</v>
      </c>
      <c r="J15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120</v>
      </c>
    </row>
    <row r="16" spans="1:10" x14ac:dyDescent="0.35">
      <c r="A16" t="s">
        <v>11</v>
      </c>
      <c r="B16" s="1"/>
      <c r="C16" s="1">
        <v>44203</v>
      </c>
      <c r="D16">
        <v>3</v>
      </c>
      <c r="E16" t="s">
        <v>9</v>
      </c>
      <c r="F16">
        <v>12</v>
      </c>
      <c r="G16" s="17" t="str">
        <f>IF(AND(dannys_diner_joind_tables[[#This Row],[order_date]]&gt;=dannys_diner_joind_tables[[#This Row],[customer_join_date]],dannys_diner_joind_tables[[#This Row],[customer_join_date]]&lt;&gt;"",dannys_diner_joind_tables[[#This Row],[order_date]]&lt;&gt;""),"Y","N")</f>
        <v>N</v>
      </c>
      <c r="H16" s="17" t="str">
        <f>IF(AND(dannys_diner_joind_tables[[#This Row],[customer_id]],dannys_diner_joind_tables[[#This Row],[customer_join_date]]&lt;&gt;""),"Y","N")</f>
        <v>N</v>
      </c>
      <c r="I16" s="17">
        <f>IF(dannys_diner_joind_tables[[#This Row],[product_name]]="sushi",dannys_diner_joind_tables[[#This Row],[product_price]]*20,dannys_diner_joind_tables[[#This Row],[product_price]]*10)</f>
        <v>120</v>
      </c>
      <c r="J16" s="25">
        <f>IF(dannys_diner_joind_tables[[#This Row],[joined]]="N",dannys_diner_joind_tables[[#This Row],[points_counter]],IF(AND(dannys_diner_joind_tables[[#This Row],[order_date]]&gt;=dannys_diner_joind_tables[[#This Row],[customer_join_date]],dannys_diner_joind_tables[[#This Row],[order_date]]&lt;=(dannys_diner_joind_tables[[#This Row],[customer_join_date]]+6)),dannys_diner_joind_tables[[#This Row],[points_counter]]*2,dannys_diner_joind_tables[[#This Row],[points_counter]]))</f>
        <v>120</v>
      </c>
    </row>
    <row r="18" spans="1:1" x14ac:dyDescent="0.35">
      <c r="A18" t="s">
        <v>72</v>
      </c>
    </row>
    <row r="57" spans="8:10" x14ac:dyDescent="0.35">
      <c r="H57" s="8"/>
      <c r="I57" s="8"/>
      <c r="J57" s="8"/>
    </row>
    <row r="58" spans="8:10" x14ac:dyDescent="0.35">
      <c r="H58" s="8"/>
      <c r="I58" s="8"/>
      <c r="J58" s="8"/>
    </row>
    <row r="59" spans="8:10" x14ac:dyDescent="0.35">
      <c r="H59" s="8"/>
      <c r="I59" s="8"/>
      <c r="J59" s="8"/>
    </row>
    <row r="60" spans="8:10" x14ac:dyDescent="0.35">
      <c r="H60" s="8"/>
      <c r="I60" s="8"/>
      <c r="J60" s="8"/>
    </row>
    <row r="61" spans="8:10" x14ac:dyDescent="0.35">
      <c r="H61" s="8"/>
      <c r="I61" s="8"/>
      <c r="J61" s="8"/>
    </row>
    <row r="62" spans="8:10" x14ac:dyDescent="0.35">
      <c r="H62" s="8"/>
      <c r="I62" s="8"/>
      <c r="J62" s="8"/>
    </row>
    <row r="63" spans="8:10" x14ac:dyDescent="0.35">
      <c r="H63" s="8"/>
      <c r="I63" s="8"/>
      <c r="J63" s="8"/>
    </row>
    <row r="64" spans="8:10" x14ac:dyDescent="0.35">
      <c r="H64" s="8"/>
      <c r="I64" s="8"/>
      <c r="J64" s="8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34948-3FB8-4562-937D-BA435CA16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Answers</vt:lpstr>
      <vt:lpstr>Summary</vt:lpstr>
      <vt:lpstr>members_table</vt:lpstr>
      <vt:lpstr>menu_table</vt:lpstr>
      <vt:lpstr>sales_table</vt:lpstr>
      <vt:lpstr>dannys_diner_joind_tables</vt:lpstr>
      <vt:lpstr>Answers!Extract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HAFSAH</dc:creator>
  <cp:lastModifiedBy>HAFSAH</cp:lastModifiedBy>
  <dcterms:created xsi:type="dcterms:W3CDTF">2023-03-06T08:36:07Z</dcterms:created>
  <dcterms:modified xsi:type="dcterms:W3CDTF">2023-03-09T08:47:16Z</dcterms:modified>
</cp:coreProperties>
</file>