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ml.chartshapes+xml"/>
  <Override PartName="/xl/charts/chart15.xml" ContentType="application/vnd.openxmlformats-officedocument.drawingml.chart+xml"/>
  <Override PartName="/xl/drawings/drawing11.xml" ContentType="application/vnd.openxmlformats-officedocument.drawingml.chartshapes+xml"/>
  <Override PartName="/xl/charts/chart16.xml" ContentType="application/vnd.openxmlformats-officedocument.drawingml.chart+xml"/>
  <Override PartName="/xl/drawings/drawing12.xml" ContentType="application/vnd.openxmlformats-officedocument.drawingml.chartshape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3.xml" ContentType="application/vnd.openxmlformats-officedocument.drawing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 firstSheet="2" activeTab="6"/>
  </bookViews>
  <sheets>
    <sheet name="No Ext, No PS (5 min range)" sheetId="1" r:id="rId1"/>
    <sheet name="No Ext, No PS (30 min range)" sheetId="2" r:id="rId2"/>
    <sheet name="No Ext, No PS (6 hour range)" sheetId="3" r:id="rId3"/>
    <sheet name="Ext, No PS (5 min range)" sheetId="5" r:id="rId4"/>
    <sheet name="Ext, No PS (30 min range)" sheetId="6" r:id="rId5"/>
    <sheet name="Ext, No PS (6 hour range)" sheetId="7" r:id="rId6"/>
    <sheet name="No Ext, PS 5 Step" sheetId="9" r:id="rId7"/>
    <sheet name="No Ext, PS 10 Step" sheetId="8" r:id="rId8"/>
    <sheet name="Graph" sheetId="4" r:id="rId9"/>
    <sheet name="No Ext, No PS (30 min) ALT" sheetId="10" r:id="rId10"/>
  </sheets>
  <calcPr calcId="145621"/>
</workbook>
</file>

<file path=xl/calcChain.xml><?xml version="1.0" encoding="utf-8"?>
<calcChain xmlns="http://schemas.openxmlformats.org/spreadsheetml/2006/main">
  <c r="C50" i="9" l="1"/>
  <c r="C49" i="9"/>
  <c r="C48" i="9"/>
  <c r="C47" i="9"/>
  <c r="C46" i="9"/>
  <c r="C45" i="9"/>
  <c r="C42" i="9"/>
  <c r="C41" i="9"/>
  <c r="C40" i="9"/>
  <c r="C39" i="9"/>
  <c r="C38" i="9"/>
  <c r="C37" i="9"/>
  <c r="C34" i="9"/>
  <c r="C33" i="9"/>
  <c r="C32" i="9"/>
  <c r="C31" i="9"/>
  <c r="C30" i="9"/>
  <c r="C29" i="9"/>
  <c r="H4" i="8" l="1"/>
  <c r="C25" i="9" l="1"/>
  <c r="C24" i="9"/>
  <c r="C23" i="9"/>
  <c r="C22" i="9"/>
  <c r="C21" i="9"/>
  <c r="C20" i="9"/>
  <c r="C19" i="9"/>
  <c r="C17" i="9"/>
  <c r="C16" i="9"/>
  <c r="C15" i="9"/>
  <c r="C14" i="9"/>
  <c r="C13" i="9"/>
  <c r="C12" i="9"/>
  <c r="C11" i="9"/>
  <c r="C9" i="9"/>
  <c r="C8" i="9"/>
  <c r="C7" i="9"/>
  <c r="C6" i="9"/>
  <c r="C5" i="9"/>
  <c r="C4" i="9"/>
  <c r="C3" i="9"/>
  <c r="C9" i="8"/>
  <c r="C8" i="8"/>
  <c r="C7" i="8"/>
  <c r="C6" i="8"/>
  <c r="C5" i="8"/>
  <c r="C4" i="8"/>
  <c r="C3" i="8"/>
  <c r="C17" i="8"/>
  <c r="C16" i="8"/>
  <c r="C15" i="8"/>
  <c r="C14" i="8"/>
  <c r="C13" i="8"/>
  <c r="C12" i="8"/>
  <c r="C11" i="8"/>
  <c r="C25" i="8"/>
  <c r="C24" i="8"/>
  <c r="C23" i="8"/>
  <c r="C22" i="8"/>
  <c r="C21" i="8"/>
  <c r="C20" i="8"/>
  <c r="C19" i="8"/>
  <c r="AF34" i="10"/>
  <c r="AF33" i="10"/>
  <c r="AG33" i="10" s="1"/>
  <c r="AF32" i="10"/>
  <c r="AG32" i="10" s="1"/>
  <c r="AF31" i="10"/>
  <c r="AF30" i="10"/>
  <c r="AF29" i="10"/>
  <c r="AG29" i="10" s="1"/>
  <c r="AF28" i="10"/>
  <c r="AG28" i="10" s="1"/>
  <c r="AF27" i="10"/>
  <c r="AF26" i="10"/>
  <c r="AF25" i="10"/>
  <c r="AF24" i="10"/>
  <c r="AF23" i="10"/>
  <c r="AG23" i="10" s="1"/>
  <c r="AF22" i="10"/>
  <c r="AF21" i="10"/>
  <c r="AG21" i="10" s="1"/>
  <c r="AF20" i="10"/>
  <c r="AG20" i="10" s="1"/>
  <c r="AF19" i="10"/>
  <c r="AG19" i="10" s="1"/>
  <c r="AF18" i="10"/>
  <c r="AG18" i="10" s="1"/>
  <c r="AF17" i="10"/>
  <c r="AF16" i="10"/>
  <c r="AG16" i="10" s="1"/>
  <c r="AF15" i="10"/>
  <c r="AG15" i="10" s="1"/>
  <c r="AF14" i="10"/>
  <c r="AF13" i="10"/>
  <c r="AF12" i="10"/>
  <c r="AF11" i="10"/>
  <c r="AG11" i="10" s="1"/>
  <c r="AF10" i="10"/>
  <c r="AF9" i="10"/>
  <c r="AG9" i="10" s="1"/>
  <c r="AF8" i="10"/>
  <c r="AF7" i="10"/>
  <c r="AF6" i="10"/>
  <c r="AG6" i="10" s="1"/>
  <c r="I65" i="10"/>
  <c r="H65" i="10"/>
  <c r="H64" i="10"/>
  <c r="I64" i="10" s="1"/>
  <c r="I63" i="10"/>
  <c r="H63" i="10"/>
  <c r="H62" i="10"/>
  <c r="I62" i="10" s="1"/>
  <c r="I61" i="10"/>
  <c r="H61" i="10"/>
  <c r="I60" i="10"/>
  <c r="H60" i="10"/>
  <c r="H57" i="10"/>
  <c r="I57" i="10" s="1"/>
  <c r="AG34" i="10"/>
  <c r="AG22" i="10"/>
  <c r="AG10" i="10"/>
  <c r="AG27" i="10"/>
  <c r="AG26" i="10"/>
  <c r="AG14" i="10"/>
  <c r="AG8" i="10"/>
  <c r="AG31" i="10"/>
  <c r="AG25" i="10"/>
  <c r="AG13" i="10"/>
  <c r="AG7" i="10"/>
  <c r="AG30" i="10"/>
  <c r="AG24" i="10"/>
  <c r="AG12" i="10"/>
  <c r="AG17" i="10"/>
  <c r="AF5" i="10"/>
  <c r="AG5" i="10" s="1"/>
  <c r="AF4" i="10"/>
  <c r="AG4" i="10" s="1"/>
  <c r="H51" i="10"/>
  <c r="H55" i="10"/>
  <c r="H54" i="10"/>
  <c r="I54" i="10" s="1"/>
  <c r="H53" i="10"/>
  <c r="H52" i="10"/>
  <c r="H50" i="10"/>
  <c r="I47" i="10"/>
  <c r="H47" i="10"/>
  <c r="H40" i="10"/>
  <c r="H41" i="10"/>
  <c r="H42" i="10"/>
  <c r="I42" i="10" s="1"/>
  <c r="H43" i="10"/>
  <c r="H44" i="10"/>
  <c r="H45" i="10"/>
  <c r="I45" i="10" s="1"/>
  <c r="I44" i="10"/>
  <c r="I40" i="10"/>
  <c r="I41" i="10"/>
  <c r="I43" i="10"/>
  <c r="I50" i="10"/>
  <c r="I52" i="10"/>
  <c r="I55" i="10"/>
  <c r="I53" i="10"/>
  <c r="I51" i="10"/>
  <c r="U32" i="10"/>
  <c r="U31" i="10"/>
  <c r="V31" i="10" s="1"/>
  <c r="U30" i="10"/>
  <c r="U29" i="10"/>
  <c r="U28" i="10"/>
  <c r="U27" i="10"/>
  <c r="U26" i="10"/>
  <c r="U25" i="10"/>
  <c r="V25" i="10" s="1"/>
  <c r="U24" i="10"/>
  <c r="V24" i="10" s="1"/>
  <c r="U23" i="10"/>
  <c r="U22" i="10"/>
  <c r="U21" i="10"/>
  <c r="V21" i="10" s="1"/>
  <c r="U20" i="10"/>
  <c r="V20" i="10" s="1"/>
  <c r="U19" i="10"/>
  <c r="U18" i="10"/>
  <c r="V18" i="10" s="1"/>
  <c r="U17" i="10"/>
  <c r="V17" i="10" s="1"/>
  <c r="U16" i="10"/>
  <c r="U15" i="10"/>
  <c r="V15" i="10" s="1"/>
  <c r="U14" i="10"/>
  <c r="V14" i="10" s="1"/>
  <c r="U13" i="10"/>
  <c r="U12" i="10"/>
  <c r="V12" i="10" s="1"/>
  <c r="U11" i="10"/>
  <c r="V11" i="10" s="1"/>
  <c r="U10" i="10"/>
  <c r="U9" i="10"/>
  <c r="V9" i="10" s="1"/>
  <c r="U8" i="10"/>
  <c r="U7" i="10"/>
  <c r="U6" i="10"/>
  <c r="V6" i="10" s="1"/>
  <c r="U5" i="10"/>
  <c r="V5" i="10" s="1"/>
  <c r="U4" i="10"/>
  <c r="V32" i="10"/>
  <c r="V26" i="10"/>
  <c r="V8" i="10"/>
  <c r="V19" i="10"/>
  <c r="V13" i="10"/>
  <c r="V7" i="10"/>
  <c r="V30" i="10"/>
  <c r="V29" i="10"/>
  <c r="V23" i="10"/>
  <c r="V28" i="10"/>
  <c r="V22" i="10"/>
  <c r="V16" i="10"/>
  <c r="V10" i="10"/>
  <c r="V4" i="10"/>
  <c r="V27" i="10"/>
  <c r="V3" i="10"/>
  <c r="U3" i="10"/>
  <c r="U2" i="10"/>
  <c r="V2" i="10" s="1"/>
  <c r="H2" i="10"/>
  <c r="H32" i="10"/>
  <c r="I32" i="10" s="1"/>
  <c r="H31" i="10"/>
  <c r="I31" i="10" s="1"/>
  <c r="H30" i="10"/>
  <c r="I30" i="10" s="1"/>
  <c r="H29" i="10"/>
  <c r="I29" i="10" s="1"/>
  <c r="H28" i="10"/>
  <c r="I28" i="10" s="1"/>
  <c r="H27" i="10"/>
  <c r="I27" i="10" s="1"/>
  <c r="H26" i="10"/>
  <c r="I26" i="10" s="1"/>
  <c r="H25" i="10"/>
  <c r="I25" i="10" s="1"/>
  <c r="H24" i="10"/>
  <c r="I24" i="10" s="1"/>
  <c r="H23" i="10"/>
  <c r="I23" i="10" s="1"/>
  <c r="H22" i="10"/>
  <c r="I22" i="10" s="1"/>
  <c r="H21" i="10"/>
  <c r="I21" i="10" s="1"/>
  <c r="H20" i="10"/>
  <c r="I20" i="10" s="1"/>
  <c r="H19" i="10"/>
  <c r="I19" i="10" s="1"/>
  <c r="H18" i="10"/>
  <c r="I18" i="10" s="1"/>
  <c r="H17" i="10"/>
  <c r="I17" i="10" s="1"/>
  <c r="H16" i="10"/>
  <c r="I16" i="10" s="1"/>
  <c r="H15" i="10"/>
  <c r="I15" i="10" s="1"/>
  <c r="H14" i="10"/>
  <c r="I14" i="10" s="1"/>
  <c r="H13" i="10"/>
  <c r="I13" i="10" s="1"/>
  <c r="H12" i="10"/>
  <c r="I12" i="10" s="1"/>
  <c r="H11" i="10"/>
  <c r="I11" i="10" s="1"/>
  <c r="H10" i="10"/>
  <c r="I10" i="10" s="1"/>
  <c r="H9" i="10"/>
  <c r="H8" i="10"/>
  <c r="I8" i="10" s="1"/>
  <c r="H7" i="10"/>
  <c r="I7" i="10" s="1"/>
  <c r="H6" i="10"/>
  <c r="H5" i="10"/>
  <c r="I5" i="10" s="1"/>
  <c r="H4" i="10"/>
  <c r="I4" i="10" s="1"/>
  <c r="I6" i="10"/>
  <c r="I9" i="10"/>
  <c r="H3" i="10"/>
  <c r="I3" i="10" s="1"/>
  <c r="I2" i="10"/>
  <c r="G45" i="9" l="1"/>
  <c r="H45" i="9" s="1"/>
  <c r="G46" i="9"/>
  <c r="H46" i="9" s="1"/>
  <c r="G49" i="9"/>
  <c r="H49" i="9" s="1"/>
  <c r="G50" i="9"/>
  <c r="H50" i="9" s="1"/>
  <c r="G47" i="9"/>
  <c r="H47" i="9" s="1"/>
  <c r="G48" i="9"/>
  <c r="H48" i="9" s="1"/>
  <c r="G30" i="9"/>
  <c r="H30" i="9" s="1"/>
  <c r="G33" i="9"/>
  <c r="H33" i="9" s="1"/>
  <c r="G29" i="9"/>
  <c r="H29" i="9" s="1"/>
  <c r="G34" i="9"/>
  <c r="H34" i="9" s="1"/>
  <c r="G31" i="9"/>
  <c r="H31" i="9" s="1"/>
  <c r="G32" i="9"/>
  <c r="H32" i="9" s="1"/>
  <c r="G39" i="9"/>
  <c r="H39" i="9" s="1"/>
  <c r="G40" i="9"/>
  <c r="H40" i="9" s="1"/>
  <c r="G37" i="9"/>
  <c r="H37" i="9" s="1"/>
  <c r="G38" i="9"/>
  <c r="H38" i="9" s="1"/>
  <c r="G41" i="9"/>
  <c r="H41" i="9" s="1"/>
  <c r="G42" i="9"/>
  <c r="H42" i="9" s="1"/>
  <c r="G9" i="9"/>
  <c r="H9" i="9" s="1"/>
  <c r="G7" i="9"/>
  <c r="H7" i="9" s="1"/>
  <c r="G4" i="9"/>
  <c r="H4" i="9" s="1"/>
  <c r="G25" i="9"/>
  <c r="H25" i="9" s="1"/>
  <c r="G24" i="9"/>
  <c r="H24" i="9" s="1"/>
  <c r="G23" i="9"/>
  <c r="H23" i="9" s="1"/>
  <c r="G22" i="9"/>
  <c r="H22" i="9" s="1"/>
  <c r="G21" i="9"/>
  <c r="H21" i="9" s="1"/>
  <c r="G20" i="9"/>
  <c r="H20" i="9" s="1"/>
  <c r="G19" i="9"/>
  <c r="H19" i="9" s="1"/>
  <c r="G17" i="9"/>
  <c r="H17" i="9" s="1"/>
  <c r="G16" i="9"/>
  <c r="H16" i="9" s="1"/>
  <c r="G15" i="9"/>
  <c r="H15" i="9" s="1"/>
  <c r="G14" i="9"/>
  <c r="H14" i="9" s="1"/>
  <c r="G13" i="9"/>
  <c r="H13" i="9" s="1"/>
  <c r="G12" i="9"/>
  <c r="H12" i="9" s="1"/>
  <c r="G11" i="9"/>
  <c r="H11" i="9" s="1"/>
  <c r="G8" i="9"/>
  <c r="H8" i="9" s="1"/>
  <c r="G6" i="9"/>
  <c r="H6" i="9" s="1"/>
  <c r="G5" i="9"/>
  <c r="H5" i="9" s="1"/>
  <c r="G3" i="9"/>
  <c r="H3" i="9" s="1"/>
  <c r="G25" i="8"/>
  <c r="H25" i="8" s="1"/>
  <c r="G24" i="8"/>
  <c r="H24" i="8" s="1"/>
  <c r="G23" i="8"/>
  <c r="H23" i="8" s="1"/>
  <c r="G22" i="8"/>
  <c r="H22" i="8" s="1"/>
  <c r="G21" i="8"/>
  <c r="H21" i="8" s="1"/>
  <c r="G20" i="8"/>
  <c r="H20" i="8" s="1"/>
  <c r="G19" i="8"/>
  <c r="H19" i="8" s="1"/>
  <c r="G15" i="8"/>
  <c r="H15" i="8" s="1"/>
  <c r="G14" i="8"/>
  <c r="H14" i="8" s="1"/>
  <c r="G13" i="8"/>
  <c r="H13" i="8" s="1"/>
  <c r="G12" i="8"/>
  <c r="H12" i="8" s="1"/>
  <c r="G17" i="8"/>
  <c r="H17" i="8" s="1"/>
  <c r="G16" i="8"/>
  <c r="H16" i="8" s="1"/>
  <c r="G11" i="8"/>
  <c r="H11" i="8" s="1"/>
  <c r="G9" i="8"/>
  <c r="H9" i="8" s="1"/>
  <c r="G8" i="8"/>
  <c r="H8" i="8" s="1"/>
  <c r="G7" i="8"/>
  <c r="H7" i="8" s="1"/>
  <c r="G6" i="8"/>
  <c r="H6" i="8" s="1"/>
  <c r="G5" i="8"/>
  <c r="H5" i="8" s="1"/>
  <c r="G4" i="8"/>
  <c r="G3" i="8"/>
  <c r="H3" i="8" s="1"/>
  <c r="H32" i="7"/>
  <c r="I32" i="7" s="1"/>
  <c r="H31" i="7"/>
  <c r="I31" i="7" s="1"/>
  <c r="H30" i="7"/>
  <c r="I30" i="7" s="1"/>
  <c r="H29" i="7"/>
  <c r="I29" i="7" s="1"/>
  <c r="H28" i="7"/>
  <c r="I28" i="7" s="1"/>
  <c r="H27" i="7"/>
  <c r="I27" i="7" s="1"/>
  <c r="H26" i="7"/>
  <c r="I26" i="7" s="1"/>
  <c r="H25" i="7"/>
  <c r="I25" i="7" s="1"/>
  <c r="H24" i="7"/>
  <c r="I24" i="7" s="1"/>
  <c r="H23" i="7"/>
  <c r="I23" i="7" s="1"/>
  <c r="H22" i="7"/>
  <c r="I22" i="7" s="1"/>
  <c r="H21" i="7"/>
  <c r="I21" i="7" s="1"/>
  <c r="H20" i="7"/>
  <c r="I20" i="7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H13" i="7"/>
  <c r="I13" i="7" s="1"/>
  <c r="H12" i="7"/>
  <c r="I12" i="7" s="1"/>
  <c r="H11" i="7"/>
  <c r="I11" i="7" s="1"/>
  <c r="H10" i="7"/>
  <c r="I10" i="7" s="1"/>
  <c r="H9" i="7"/>
  <c r="I9" i="7" s="1"/>
  <c r="H8" i="7"/>
  <c r="I8" i="7" s="1"/>
  <c r="H7" i="7"/>
  <c r="I7" i="7" s="1"/>
  <c r="H6" i="7"/>
  <c r="I6" i="7" s="1"/>
  <c r="H5" i="7"/>
  <c r="I5" i="7" s="1"/>
  <c r="H4" i="7"/>
  <c r="I4" i="7" s="1"/>
  <c r="H3" i="7"/>
  <c r="I3" i="7" s="1"/>
  <c r="H2" i="7"/>
  <c r="I2" i="7" s="1"/>
  <c r="H32" i="6"/>
  <c r="I32" i="6" s="1"/>
  <c r="I31" i="6"/>
  <c r="H31" i="6"/>
  <c r="H30" i="6"/>
  <c r="I30" i="6" s="1"/>
  <c r="I29" i="6"/>
  <c r="H29" i="6"/>
  <c r="H28" i="6"/>
  <c r="I28" i="6" s="1"/>
  <c r="I27" i="6"/>
  <c r="H27" i="6"/>
  <c r="H26" i="6"/>
  <c r="I26" i="6" s="1"/>
  <c r="I25" i="6"/>
  <c r="H25" i="6"/>
  <c r="H24" i="6"/>
  <c r="I24" i="6" s="1"/>
  <c r="I23" i="6"/>
  <c r="H23" i="6"/>
  <c r="H22" i="6"/>
  <c r="I22" i="6" s="1"/>
  <c r="I21" i="6"/>
  <c r="H21" i="6"/>
  <c r="H20" i="6"/>
  <c r="I20" i="6" s="1"/>
  <c r="I19" i="6"/>
  <c r="H19" i="6"/>
  <c r="H18" i="6"/>
  <c r="I18" i="6" s="1"/>
  <c r="I17" i="6"/>
  <c r="H17" i="6"/>
  <c r="H16" i="6"/>
  <c r="I16" i="6" s="1"/>
  <c r="I15" i="6"/>
  <c r="H15" i="6"/>
  <c r="H14" i="6"/>
  <c r="I14" i="6" s="1"/>
  <c r="I13" i="6"/>
  <c r="H13" i="6"/>
  <c r="H12" i="6"/>
  <c r="I12" i="6" s="1"/>
  <c r="I11" i="6"/>
  <c r="H11" i="6"/>
  <c r="H10" i="6"/>
  <c r="I10" i="6" s="1"/>
  <c r="I9" i="6"/>
  <c r="H9" i="6"/>
  <c r="H8" i="6"/>
  <c r="I8" i="6" s="1"/>
  <c r="I7" i="6"/>
  <c r="H7" i="6"/>
  <c r="H6" i="6"/>
  <c r="I6" i="6" s="1"/>
  <c r="I5" i="6"/>
  <c r="H5" i="6"/>
  <c r="H4" i="6"/>
  <c r="I4" i="6" s="1"/>
  <c r="I3" i="6"/>
  <c r="H3" i="6"/>
  <c r="H2" i="6"/>
  <c r="I2" i="6" s="1"/>
  <c r="H5" i="5"/>
  <c r="H3" i="5"/>
  <c r="H32" i="5"/>
  <c r="I32" i="5" s="1"/>
  <c r="I31" i="5"/>
  <c r="H31" i="5"/>
  <c r="H30" i="5"/>
  <c r="I30" i="5" s="1"/>
  <c r="I29" i="5"/>
  <c r="H29" i="5"/>
  <c r="H28" i="5"/>
  <c r="I28" i="5" s="1"/>
  <c r="I27" i="5"/>
  <c r="H27" i="5"/>
  <c r="H26" i="5"/>
  <c r="I26" i="5" s="1"/>
  <c r="I25" i="5"/>
  <c r="H25" i="5"/>
  <c r="H24" i="5"/>
  <c r="I24" i="5" s="1"/>
  <c r="I23" i="5"/>
  <c r="H23" i="5"/>
  <c r="H22" i="5"/>
  <c r="I22" i="5" s="1"/>
  <c r="I21" i="5"/>
  <c r="H21" i="5"/>
  <c r="H20" i="5"/>
  <c r="I20" i="5" s="1"/>
  <c r="I19" i="5"/>
  <c r="H19" i="5"/>
  <c r="H18" i="5"/>
  <c r="I18" i="5" s="1"/>
  <c r="I17" i="5"/>
  <c r="H17" i="5"/>
  <c r="H16" i="5"/>
  <c r="I16" i="5" s="1"/>
  <c r="I15" i="5"/>
  <c r="H15" i="5"/>
  <c r="H14" i="5"/>
  <c r="I14" i="5" s="1"/>
  <c r="I13" i="5"/>
  <c r="H13" i="5"/>
  <c r="H12" i="5"/>
  <c r="I12" i="5" s="1"/>
  <c r="I11" i="5"/>
  <c r="H11" i="5"/>
  <c r="H10" i="5"/>
  <c r="I10" i="5" s="1"/>
  <c r="I9" i="5"/>
  <c r="H9" i="5"/>
  <c r="H8" i="5"/>
  <c r="I8" i="5" s="1"/>
  <c r="I7" i="5"/>
  <c r="H7" i="5"/>
  <c r="H6" i="5"/>
  <c r="I6" i="5" s="1"/>
  <c r="I5" i="5"/>
  <c r="H4" i="5"/>
  <c r="I4" i="5" s="1"/>
  <c r="I3" i="5"/>
  <c r="H2" i="5"/>
  <c r="I2" i="5" s="1"/>
  <c r="H2" i="3" l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H8" i="3"/>
  <c r="I8" i="3" s="1"/>
  <c r="H7" i="3"/>
  <c r="I7" i="3" s="1"/>
  <c r="H6" i="3"/>
  <c r="I6" i="3" s="1"/>
  <c r="H5" i="3"/>
  <c r="I5" i="3" s="1"/>
  <c r="H4" i="3"/>
  <c r="I4" i="3" s="1"/>
  <c r="H3" i="3"/>
  <c r="I3" i="3" s="1"/>
  <c r="I2" i="3"/>
  <c r="I32" i="2"/>
  <c r="H32" i="2"/>
  <c r="H4" i="2"/>
  <c r="I4" i="2" s="1"/>
  <c r="H3" i="2"/>
  <c r="I3" i="2" s="1"/>
  <c r="H2" i="2"/>
  <c r="I2" i="2" s="1"/>
  <c r="I31" i="2"/>
  <c r="H31" i="2"/>
  <c r="H30" i="2"/>
  <c r="I30" i="2" s="1"/>
  <c r="I29" i="2"/>
  <c r="H29" i="2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I21" i="2"/>
  <c r="H21" i="2"/>
  <c r="H20" i="2"/>
  <c r="I20" i="2" s="1"/>
  <c r="H19" i="2"/>
  <c r="I19" i="2" s="1"/>
  <c r="H18" i="2"/>
  <c r="I18" i="2" s="1"/>
  <c r="I17" i="2"/>
  <c r="H17" i="2"/>
  <c r="H16" i="2"/>
  <c r="I16" i="2" s="1"/>
  <c r="I15" i="2"/>
  <c r="H15" i="2"/>
  <c r="H14" i="2"/>
  <c r="I14" i="2" s="1"/>
  <c r="I13" i="2"/>
  <c r="H13" i="2"/>
  <c r="H12" i="2"/>
  <c r="I12" i="2" s="1"/>
  <c r="H11" i="2"/>
  <c r="I11" i="2" s="1"/>
  <c r="H10" i="2"/>
  <c r="I10" i="2" s="1"/>
  <c r="I9" i="2"/>
  <c r="H9" i="2"/>
  <c r="H8" i="2"/>
  <c r="I8" i="2" s="1"/>
  <c r="I7" i="2"/>
  <c r="H7" i="2"/>
  <c r="H6" i="2"/>
  <c r="I6" i="2" s="1"/>
  <c r="I5" i="2"/>
  <c r="H5" i="2"/>
  <c r="H29" i="1"/>
  <c r="H30" i="1"/>
  <c r="I30" i="1" s="1"/>
  <c r="H31" i="1"/>
  <c r="I31" i="1" s="1"/>
  <c r="H32" i="1"/>
  <c r="H28" i="1"/>
  <c r="I28" i="1" s="1"/>
  <c r="H27" i="1"/>
  <c r="I27" i="1" s="1"/>
  <c r="H26" i="1"/>
  <c r="I26" i="1" s="1"/>
  <c r="H25" i="1"/>
  <c r="H24" i="1"/>
  <c r="I24" i="1" s="1"/>
  <c r="H23" i="1"/>
  <c r="I23" i="1" s="1"/>
  <c r="H22" i="1"/>
  <c r="H21" i="1"/>
  <c r="I21" i="1"/>
  <c r="H20" i="1"/>
  <c r="H19" i="1"/>
  <c r="H18" i="1"/>
  <c r="I18" i="1" s="1"/>
  <c r="H17" i="1"/>
  <c r="I17" i="1" s="1"/>
  <c r="H16" i="1"/>
  <c r="I16" i="1" s="1"/>
  <c r="I22" i="1"/>
  <c r="I25" i="1"/>
  <c r="I32" i="1"/>
  <c r="I29" i="1"/>
  <c r="H15" i="1"/>
  <c r="I15" i="1" s="1"/>
  <c r="H14" i="1"/>
  <c r="I14" i="1" s="1"/>
  <c r="H13" i="1"/>
  <c r="H12" i="1"/>
  <c r="H11" i="1"/>
  <c r="I11" i="1" s="1"/>
  <c r="H9" i="1"/>
  <c r="H10" i="1"/>
  <c r="I10" i="1" s="1"/>
  <c r="H8" i="1"/>
  <c r="I8" i="1" s="1"/>
  <c r="H7" i="1"/>
  <c r="I7" i="1" s="1"/>
  <c r="H6" i="1"/>
  <c r="H5" i="1"/>
  <c r="I5" i="1" s="1"/>
  <c r="H4" i="1"/>
  <c r="I4" i="1" s="1"/>
  <c r="H3" i="1"/>
  <c r="I3" i="1" s="1"/>
  <c r="I6" i="1"/>
  <c r="I9" i="1"/>
  <c r="I12" i="1"/>
  <c r="I13" i="1"/>
  <c r="I20" i="1"/>
  <c r="H2" i="1"/>
  <c r="I19" i="1"/>
  <c r="I2" i="1"/>
</calcChain>
</file>

<file path=xl/sharedStrings.xml><?xml version="1.0" encoding="utf-8"?>
<sst xmlns="http://schemas.openxmlformats.org/spreadsheetml/2006/main" count="152" uniqueCount="18">
  <si>
    <t>Duration</t>
  </si>
  <si>
    <t>Intermission</t>
  </si>
  <si>
    <t>Broadcast Count</t>
  </si>
  <si>
    <t xml:space="preserve"> Total BC Duration</t>
  </si>
  <si>
    <t>Hits</t>
  </si>
  <si>
    <t>Misses</t>
  </si>
  <si>
    <t>Hit %</t>
  </si>
  <si>
    <t>% broadcasting</t>
  </si>
  <si>
    <t>efficiency measure</t>
  </si>
  <si>
    <t>5 Min Range</t>
  </si>
  <si>
    <t>30 Min Range</t>
  </si>
  <si>
    <t>6 Hour Range</t>
  </si>
  <si>
    <t>30 min</t>
  </si>
  <si>
    <t>6 hour</t>
  </si>
  <si>
    <t>5 min</t>
  </si>
  <si>
    <t>5min</t>
  </si>
  <si>
    <t>6hour</t>
  </si>
  <si>
    <t>3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</si>
</sst>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 of No</a:t>
            </a:r>
            <a:r>
              <a:rPr lang="en-US" baseline="0"/>
              <a:t> Power Saving (5 min)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10s</c:v>
          </c:tx>
          <c:marker>
            <c:symbol val="none"/>
          </c:marker>
          <c:cat>
            <c:numRef>
              <c:f>'No Ext, No PS (5 min range)'!$B$3:$B$7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cat>
          <c:val>
            <c:numRef>
              <c:f>'No Ext, No PS (5 min range)'!$I$3:$I$7</c:f>
              <c:numCache>
                <c:formatCode>0.000</c:formatCode>
                <c:ptCount val="5"/>
                <c:pt idx="0">
                  <c:v>1.9655585613672497</c:v>
                </c:pt>
                <c:pt idx="1">
                  <c:v>1.7992702881262619</c:v>
                </c:pt>
                <c:pt idx="2">
                  <c:v>1.7015541971074994</c:v>
                </c:pt>
                <c:pt idx="3">
                  <c:v>1.6432319289905064</c:v>
                </c:pt>
                <c:pt idx="4">
                  <c:v>1.5717329772417707</c:v>
                </c:pt>
              </c:numCache>
            </c:numRef>
          </c:val>
          <c:smooth val="0"/>
        </c:ser>
        <c:ser>
          <c:idx val="1"/>
          <c:order val="1"/>
          <c:tx>
            <c:v>20s</c:v>
          </c:tx>
          <c:marker>
            <c:symbol val="none"/>
          </c:marker>
          <c:val>
            <c:numRef>
              <c:f>'No Ext, No PS (5 min range)'!$I$8:$I$12</c:f>
              <c:numCache>
                <c:formatCode>0.000</c:formatCode>
                <c:ptCount val="5"/>
                <c:pt idx="0">
                  <c:v>1.5026065867109575</c:v>
                </c:pt>
                <c:pt idx="1">
                  <c:v>1.7139373961218838</c:v>
                </c:pt>
                <c:pt idx="2">
                  <c:v>1.5570144878399999</c:v>
                </c:pt>
                <c:pt idx="3">
                  <c:v>1.4934393537350104</c:v>
                </c:pt>
                <c:pt idx="4">
                  <c:v>1.4215965811965809</c:v>
                </c:pt>
              </c:numCache>
            </c:numRef>
          </c:val>
          <c:smooth val="0"/>
        </c:ser>
        <c:ser>
          <c:idx val="2"/>
          <c:order val="2"/>
          <c:tx>
            <c:v>30s</c:v>
          </c:tx>
          <c:marker>
            <c:symbol val="none"/>
          </c:marker>
          <c:val>
            <c:numRef>
              <c:f>'No Ext, No PS (5 min range)'!$I$13:$I$17</c:f>
              <c:numCache>
                <c:formatCode>0.000</c:formatCode>
                <c:ptCount val="5"/>
                <c:pt idx="0">
                  <c:v>1.3314426592797783</c:v>
                </c:pt>
                <c:pt idx="1">
                  <c:v>1.4696117257626815</c:v>
                </c:pt>
                <c:pt idx="2">
                  <c:v>1.4280184991466169</c:v>
                </c:pt>
                <c:pt idx="3">
                  <c:v>1.4473353028064992</c:v>
                </c:pt>
                <c:pt idx="4">
                  <c:v>1.4379929068967321</c:v>
                </c:pt>
              </c:numCache>
            </c:numRef>
          </c:val>
          <c:smooth val="0"/>
        </c:ser>
        <c:ser>
          <c:idx val="3"/>
          <c:order val="3"/>
          <c:tx>
            <c:v>60s</c:v>
          </c:tx>
          <c:marker>
            <c:symbol val="none"/>
          </c:marker>
          <c:val>
            <c:numRef>
              <c:f>'No Ext, No PS (5 min range)'!$I$18:$I$22</c:f>
              <c:numCache>
                <c:formatCode>0.000</c:formatCode>
                <c:ptCount val="5"/>
                <c:pt idx="0">
                  <c:v>1.1579407833609778</c:v>
                </c:pt>
                <c:pt idx="1">
                  <c:v>1.2630627561615275</c:v>
                </c:pt>
                <c:pt idx="2">
                  <c:v>1.2909391395261773</c:v>
                </c:pt>
                <c:pt idx="3">
                  <c:v>1.2846664622643456</c:v>
                </c:pt>
                <c:pt idx="4">
                  <c:v>1.2554977874654281</c:v>
                </c:pt>
              </c:numCache>
            </c:numRef>
          </c:val>
          <c:smooth val="0"/>
        </c:ser>
        <c:ser>
          <c:idx val="4"/>
          <c:order val="4"/>
          <c:tx>
            <c:v>90s</c:v>
          </c:tx>
          <c:marker>
            <c:symbol val="none"/>
          </c:marker>
          <c:val>
            <c:numRef>
              <c:f>'No Ext, No PS (5 min range)'!$I$23:$I$27</c:f>
              <c:numCache>
                <c:formatCode>0.000</c:formatCode>
                <c:ptCount val="5"/>
                <c:pt idx="0">
                  <c:v>1.107051741264105</c:v>
                </c:pt>
                <c:pt idx="1">
                  <c:v>1.1711813205244415</c:v>
                </c:pt>
                <c:pt idx="2">
                  <c:v>1.1925805556256466</c:v>
                </c:pt>
                <c:pt idx="3">
                  <c:v>1.1740440337390694</c:v>
                </c:pt>
                <c:pt idx="4">
                  <c:v>1.2332981034203274</c:v>
                </c:pt>
              </c:numCache>
            </c:numRef>
          </c:val>
          <c:smooth val="0"/>
        </c:ser>
        <c:ser>
          <c:idx val="5"/>
          <c:order val="5"/>
          <c:tx>
            <c:v>120s</c:v>
          </c:tx>
          <c:marker>
            <c:symbol val="none"/>
          </c:marker>
          <c:val>
            <c:numRef>
              <c:f>'No Ext, No PS (5 min range)'!$I$28:$I$32</c:f>
              <c:numCache>
                <c:formatCode>0.000</c:formatCode>
                <c:ptCount val="5"/>
                <c:pt idx="0">
                  <c:v>1.0767034976152623</c:v>
                </c:pt>
                <c:pt idx="1">
                  <c:v>1.1241633781837679</c:v>
                </c:pt>
                <c:pt idx="2">
                  <c:v>1.1431843806368205</c:v>
                </c:pt>
                <c:pt idx="3">
                  <c:v>1.1462499907692012</c:v>
                </c:pt>
                <c:pt idx="4">
                  <c:v>1.166532966034403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80832"/>
        <c:axId val="113482752"/>
      </c:lineChart>
      <c:catAx>
        <c:axId val="11348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Intermission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3482752"/>
        <c:crosses val="autoZero"/>
        <c:auto val="1"/>
        <c:lblAlgn val="ctr"/>
        <c:lblOffset val="100"/>
        <c:noMultiLvlLbl val="0"/>
      </c:catAx>
      <c:valAx>
        <c:axId val="113482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480832"/>
        <c:crosses val="autoZero"/>
        <c:crossBetween val="between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 of </a:t>
            </a:r>
            <a:r>
              <a:rPr lang="en-US" baseline="0"/>
              <a:t>Power Saving 3 Step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 min range</c:v>
          </c:tx>
          <c:marker>
            <c:symbol val="none"/>
          </c:marker>
          <c:cat>
            <c:numRef>
              <c:f>'No Ext, PS 10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5 Step'!$H$29:$H$34</c:f>
              <c:numCache>
                <c:formatCode>0.000</c:formatCode>
                <c:ptCount val="6"/>
                <c:pt idx="0">
                  <c:v>1.4394443051201671</c:v>
                </c:pt>
                <c:pt idx="1">
                  <c:v>1.3017691773476323</c:v>
                </c:pt>
                <c:pt idx="2">
                  <c:v>1.2511914074661081</c:v>
                </c:pt>
                <c:pt idx="3">
                  <c:v>1.1283808006990788</c:v>
                </c:pt>
                <c:pt idx="4">
                  <c:v>1.0918490792034734</c:v>
                </c:pt>
                <c:pt idx="5">
                  <c:v>1.0725361846049004</c:v>
                </c:pt>
              </c:numCache>
            </c:numRef>
          </c:val>
          <c:smooth val="0"/>
        </c:ser>
        <c:ser>
          <c:idx val="1"/>
          <c:order val="1"/>
          <c:tx>
            <c:v>30 min range</c:v>
          </c:tx>
          <c:marker>
            <c:symbol val="none"/>
          </c:marker>
          <c:cat>
            <c:numRef>
              <c:f>'No Ext, PS 10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5 Step'!$H$45:$H$50</c:f>
              <c:numCache>
                <c:formatCode>0.000</c:formatCode>
                <c:ptCount val="6"/>
                <c:pt idx="0">
                  <c:v>1.5222546669878358</c:v>
                </c:pt>
                <c:pt idx="1">
                  <c:v>1.4001534395715445</c:v>
                </c:pt>
                <c:pt idx="2">
                  <c:v>1.2390047408122438</c:v>
                </c:pt>
                <c:pt idx="3">
                  <c:v>1.1156814825065497</c:v>
                </c:pt>
                <c:pt idx="4">
                  <c:v>1.05943237193033</c:v>
                </c:pt>
                <c:pt idx="5">
                  <c:v>1.0552803470602858</c:v>
                </c:pt>
              </c:numCache>
            </c:numRef>
          </c:val>
          <c:smooth val="0"/>
        </c:ser>
        <c:ser>
          <c:idx val="2"/>
          <c:order val="2"/>
          <c:tx>
            <c:v>6 hour range</c:v>
          </c:tx>
          <c:marker>
            <c:symbol val="none"/>
          </c:marker>
          <c:cat>
            <c:numRef>
              <c:f>'No Ext, PS 10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5 Step'!$H$37:$H$42</c:f>
              <c:numCache>
                <c:formatCode>0.000</c:formatCode>
                <c:ptCount val="6"/>
                <c:pt idx="0">
                  <c:v>1.6530111104399885</c:v>
                </c:pt>
                <c:pt idx="1">
                  <c:v>1.5261700310432929</c:v>
                </c:pt>
                <c:pt idx="2">
                  <c:v>1.3981112751346887</c:v>
                </c:pt>
                <c:pt idx="3">
                  <c:v>1.2943599415685827</c:v>
                </c:pt>
                <c:pt idx="4">
                  <c:v>1.173570820710609</c:v>
                </c:pt>
                <c:pt idx="5">
                  <c:v>1.1165781670337185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69280"/>
        <c:axId val="118375552"/>
      </c:lineChart>
      <c:catAx>
        <c:axId val="1183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Broadcast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375552"/>
        <c:crosses val="autoZero"/>
        <c:auto val="1"/>
        <c:lblAlgn val="ctr"/>
        <c:lblOffset val="100"/>
        <c:noMultiLvlLbl val="0"/>
      </c:catAx>
      <c:valAx>
        <c:axId val="118375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18369280"/>
        <c:crosses val="autoZero"/>
        <c:crossBetween val="between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 of </a:t>
            </a:r>
            <a:r>
              <a:rPr lang="en-US" baseline="0"/>
              <a:t>Power Saving 10 Step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 min range</c:v>
          </c:tx>
          <c:marker>
            <c:symbol val="none"/>
          </c:marker>
          <c:cat>
            <c:numRef>
              <c:f>'No Ext, PS 10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10 Step'!$H$4:$H$9</c:f>
              <c:numCache>
                <c:formatCode>0.000</c:formatCode>
                <c:ptCount val="6"/>
                <c:pt idx="0">
                  <c:v>2.0082756402049444</c:v>
                </c:pt>
                <c:pt idx="1">
                  <c:v>1.5012264302394147</c:v>
                </c:pt>
                <c:pt idx="2">
                  <c:v>1.3371430362855903</c:v>
                </c:pt>
                <c:pt idx="3">
                  <c:v>1.1579407833609781</c:v>
                </c:pt>
                <c:pt idx="4">
                  <c:v>1.1070517412641048</c:v>
                </c:pt>
                <c:pt idx="5">
                  <c:v>1.0767034976152623</c:v>
                </c:pt>
              </c:numCache>
            </c:numRef>
          </c:val>
          <c:smooth val="0"/>
        </c:ser>
        <c:ser>
          <c:idx val="1"/>
          <c:order val="1"/>
          <c:tx>
            <c:v>30 min range</c:v>
          </c:tx>
          <c:marker>
            <c:symbol val="none"/>
          </c:marker>
          <c:cat>
            <c:numRef>
              <c:f>'No Ext, PS 10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10 Step'!$H$12:$H$17</c:f>
              <c:numCache>
                <c:formatCode>0.000</c:formatCode>
                <c:ptCount val="6"/>
                <c:pt idx="0">
                  <c:v>2.4244192502663786</c:v>
                </c:pt>
                <c:pt idx="1">
                  <c:v>1.6313200412731568</c:v>
                </c:pt>
                <c:pt idx="2">
                  <c:v>1.4012895795256193</c:v>
                </c:pt>
                <c:pt idx="3">
                  <c:v>1.1786262817347848</c:v>
                </c:pt>
                <c:pt idx="4">
                  <c:v>1.1117339358539498</c:v>
                </c:pt>
                <c:pt idx="5">
                  <c:v>1.0770765190347695</c:v>
                </c:pt>
              </c:numCache>
            </c:numRef>
          </c:val>
          <c:smooth val="0"/>
        </c:ser>
        <c:ser>
          <c:idx val="2"/>
          <c:order val="2"/>
          <c:tx>
            <c:v>6 hour range</c:v>
          </c:tx>
          <c:marker>
            <c:symbol val="none"/>
          </c:marker>
          <c:cat>
            <c:numRef>
              <c:f>'No Ext, PS 10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10 Step'!$H$20:$H$25</c:f>
              <c:numCache>
                <c:formatCode>0.000</c:formatCode>
                <c:ptCount val="6"/>
                <c:pt idx="0">
                  <c:v>3.2078052383396418</c:v>
                </c:pt>
                <c:pt idx="1">
                  <c:v>2.1467852662458404</c:v>
                </c:pt>
                <c:pt idx="2">
                  <c:v>1.6790714033600824</c:v>
                </c:pt>
                <c:pt idx="3">
                  <c:v>1.3547392990625422</c:v>
                </c:pt>
                <c:pt idx="4">
                  <c:v>1.15622957902121</c:v>
                </c:pt>
                <c:pt idx="5">
                  <c:v>1.0998282265084456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95296"/>
        <c:axId val="114730496"/>
      </c:lineChart>
      <c:catAx>
        <c:axId val="11229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Broadcast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4730496"/>
        <c:crosses val="autoZero"/>
        <c:auto val="1"/>
        <c:lblAlgn val="ctr"/>
        <c:lblOffset val="100"/>
        <c:noMultiLvlLbl val="0"/>
      </c:catAx>
      <c:valAx>
        <c:axId val="114730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12295296"/>
        <c:crosses val="autoZero"/>
        <c:crossBetween val="between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Hit Rate of Power Saving</a:t>
            </a:r>
            <a:r>
              <a:rPr lang="en-US" baseline="0"/>
              <a:t> 10 Step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 min range</c:v>
          </c:tx>
          <c:marker>
            <c:symbol val="none"/>
          </c:marker>
          <c:cat>
            <c:numRef>
              <c:f>'No Ext, PS 5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10 Step'!$F$4:$F$9</c:f>
              <c:numCache>
                <c:formatCode>General</c:formatCode>
                <c:ptCount val="6"/>
                <c:pt idx="0">
                  <c:v>85.685683999999995</c:v>
                </c:pt>
                <c:pt idx="1">
                  <c:v>93.993995999999996</c:v>
                </c:pt>
                <c:pt idx="2">
                  <c:v>96.2</c:v>
                </c:pt>
                <c:pt idx="3">
                  <c:v>97.3</c:v>
                </c:pt>
                <c:pt idx="4">
                  <c:v>98.498500000000007</c:v>
                </c:pt>
                <c:pt idx="5">
                  <c:v>98.7</c:v>
                </c:pt>
              </c:numCache>
            </c:numRef>
          </c:val>
          <c:smooth val="0"/>
        </c:ser>
        <c:ser>
          <c:idx val="1"/>
          <c:order val="1"/>
          <c:tx>
            <c:v>30 min range</c:v>
          </c:tx>
          <c:marker>
            <c:symbol val="none"/>
          </c:marker>
          <c:val>
            <c:numRef>
              <c:f>'No Ext, PS 10 Step'!$F$12:$F$17</c:f>
              <c:numCache>
                <c:formatCode>General</c:formatCode>
                <c:ptCount val="6"/>
                <c:pt idx="0">
                  <c:v>40.1</c:v>
                </c:pt>
                <c:pt idx="1">
                  <c:v>55.755755999999998</c:v>
                </c:pt>
                <c:pt idx="2">
                  <c:v>72.472470000000001</c:v>
                </c:pt>
                <c:pt idx="3">
                  <c:v>92.3</c:v>
                </c:pt>
                <c:pt idx="4">
                  <c:v>96.796800000000005</c:v>
                </c:pt>
                <c:pt idx="5">
                  <c:v>98.1</c:v>
                </c:pt>
              </c:numCache>
            </c:numRef>
          </c:val>
          <c:smooth val="0"/>
        </c:ser>
        <c:ser>
          <c:idx val="2"/>
          <c:order val="2"/>
          <c:tx>
            <c:v>6 hour range</c:v>
          </c:tx>
          <c:marker>
            <c:symbol val="none"/>
          </c:marker>
          <c:val>
            <c:numRef>
              <c:f>'No Ext, PS 10 Step'!$F$20:$F$25</c:f>
              <c:numCache>
                <c:formatCode>General</c:formatCode>
                <c:ptCount val="6"/>
                <c:pt idx="0">
                  <c:v>26.626626999999999</c:v>
                </c:pt>
                <c:pt idx="1">
                  <c:v>33.833835999999998</c:v>
                </c:pt>
                <c:pt idx="2">
                  <c:v>37.4</c:v>
                </c:pt>
                <c:pt idx="3">
                  <c:v>52.4</c:v>
                </c:pt>
                <c:pt idx="4">
                  <c:v>58.1</c:v>
                </c:pt>
                <c:pt idx="5">
                  <c:v>65.5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52736"/>
        <c:axId val="118400512"/>
      </c:lineChart>
      <c:catAx>
        <c:axId val="11645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Broadcast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400512"/>
        <c:crosses val="autoZero"/>
        <c:auto val="1"/>
        <c:lblAlgn val="ctr"/>
        <c:lblOffset val="100"/>
        <c:noMultiLvlLbl val="0"/>
      </c:catAx>
      <c:valAx>
        <c:axId val="118400512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Hit Rate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452736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Seconds Broadcasted of Power Saving 10 Step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 min range</c:v>
          </c:tx>
          <c:marker>
            <c:symbol val="none"/>
          </c:marker>
          <c:cat>
            <c:numRef>
              <c:f>'No Ext, PS 5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10 Step'!$C$4:$C$9</c:f>
              <c:numCache>
                <c:formatCode>General</c:formatCode>
                <c:ptCount val="6"/>
                <c:pt idx="0">
                  <c:v>20.493333333333332</c:v>
                </c:pt>
                <c:pt idx="1">
                  <c:v>30.073333333333334</c:v>
                </c:pt>
                <c:pt idx="2">
                  <c:v>34.556111111111115</c:v>
                </c:pt>
                <c:pt idx="3">
                  <c:v>40.360277777777775</c:v>
                </c:pt>
                <c:pt idx="4">
                  <c:v>42.735555555555557</c:v>
                </c:pt>
                <c:pt idx="5">
                  <c:v>44.03</c:v>
                </c:pt>
              </c:numCache>
            </c:numRef>
          </c:val>
          <c:smooth val="0"/>
        </c:ser>
        <c:ser>
          <c:idx val="1"/>
          <c:order val="1"/>
          <c:tx>
            <c:v>30 min range</c:v>
          </c:tx>
          <c:marker>
            <c:symbol val="none"/>
          </c:marker>
          <c:val>
            <c:numRef>
              <c:f>'No Ext, PS 10 Step'!$C$12:$C$17</c:f>
              <c:numCache>
                <c:formatCode>General</c:formatCode>
                <c:ptCount val="6"/>
                <c:pt idx="0">
                  <c:v>43.015277777777776</c:v>
                </c:pt>
                <c:pt idx="1">
                  <c:v>88.88666666666667</c:v>
                </c:pt>
                <c:pt idx="2">
                  <c:v>134.50277777777777</c:v>
                </c:pt>
                <c:pt idx="3">
                  <c:v>203.66277777777779</c:v>
                </c:pt>
                <c:pt idx="4">
                  <c:v>226.4363888888889</c:v>
                </c:pt>
                <c:pt idx="5">
                  <c:v>236.86916666666667</c:v>
                </c:pt>
              </c:numCache>
            </c:numRef>
          </c:val>
          <c:smooth val="0"/>
        </c:ser>
        <c:ser>
          <c:idx val="2"/>
          <c:order val="2"/>
          <c:tx>
            <c:v>6 hour range</c:v>
          </c:tx>
          <c:marker>
            <c:symbol val="none"/>
          </c:marker>
          <c:val>
            <c:numRef>
              <c:f>'No Ext, PS 10 Step'!$C$20:$C$25</c:f>
              <c:numCache>
                <c:formatCode>General</c:formatCode>
                <c:ptCount val="6"/>
                <c:pt idx="0">
                  <c:v>241.95416666666668</c:v>
                </c:pt>
                <c:pt idx="1">
                  <c:v>459.39638888888891</c:v>
                </c:pt>
                <c:pt idx="2">
                  <c:v>649.27305555555552</c:v>
                </c:pt>
                <c:pt idx="3">
                  <c:v>1127.4583333333333</c:v>
                </c:pt>
                <c:pt idx="4">
                  <c:v>1464.7280555555556</c:v>
                </c:pt>
                <c:pt idx="5">
                  <c:v>1735.9666666666667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00736"/>
        <c:axId val="118519296"/>
      </c:lineChart>
      <c:catAx>
        <c:axId val="11850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519296"/>
        <c:crosses val="autoZero"/>
        <c:auto val="1"/>
        <c:lblAlgn val="ctr"/>
        <c:lblOffset val="100"/>
        <c:noMultiLvlLbl val="0"/>
      </c:catAx>
      <c:valAx>
        <c:axId val="118519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r>
                  <a:rPr lang="en-US" baseline="0"/>
                  <a:t> Broadcasted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50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Static Sleep Interval (Dense)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10s</c:v>
          </c:tx>
          <c:marker>
            <c:symbol val="none"/>
          </c:marker>
          <c:cat>
            <c:numRef>
              <c:f>'No Ext, No PS (5 min range)'!$B$3:$B$7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cat>
          <c:val>
            <c:numRef>
              <c:f>'No Ext, No PS (5 min range)'!$I$3:$I$7</c:f>
              <c:numCache>
                <c:formatCode>0.000</c:formatCode>
                <c:ptCount val="5"/>
                <c:pt idx="0">
                  <c:v>1.9655585613672497</c:v>
                </c:pt>
                <c:pt idx="1">
                  <c:v>1.7992702881262619</c:v>
                </c:pt>
                <c:pt idx="2">
                  <c:v>1.7015541971074994</c:v>
                </c:pt>
                <c:pt idx="3">
                  <c:v>1.6432319289905064</c:v>
                </c:pt>
                <c:pt idx="4">
                  <c:v>1.5717329772417707</c:v>
                </c:pt>
              </c:numCache>
            </c:numRef>
          </c:val>
          <c:smooth val="0"/>
        </c:ser>
        <c:ser>
          <c:idx val="1"/>
          <c:order val="1"/>
          <c:tx>
            <c:v>20s</c:v>
          </c:tx>
          <c:marker>
            <c:symbol val="none"/>
          </c:marker>
          <c:val>
            <c:numRef>
              <c:f>'No Ext, No PS (5 min range)'!$I$8:$I$12</c:f>
              <c:numCache>
                <c:formatCode>0.000</c:formatCode>
                <c:ptCount val="5"/>
                <c:pt idx="0">
                  <c:v>1.5026065867109575</c:v>
                </c:pt>
                <c:pt idx="1">
                  <c:v>1.7139373961218838</c:v>
                </c:pt>
                <c:pt idx="2">
                  <c:v>1.5570144878399999</c:v>
                </c:pt>
                <c:pt idx="3">
                  <c:v>1.4934393537350104</c:v>
                </c:pt>
                <c:pt idx="4">
                  <c:v>1.4215965811965809</c:v>
                </c:pt>
              </c:numCache>
            </c:numRef>
          </c:val>
          <c:smooth val="0"/>
        </c:ser>
        <c:ser>
          <c:idx val="2"/>
          <c:order val="2"/>
          <c:tx>
            <c:v>30s</c:v>
          </c:tx>
          <c:marker>
            <c:symbol val="none"/>
          </c:marker>
          <c:val>
            <c:numRef>
              <c:f>'No Ext, No PS (5 min range)'!$I$13:$I$17</c:f>
              <c:numCache>
                <c:formatCode>0.000</c:formatCode>
                <c:ptCount val="5"/>
                <c:pt idx="0">
                  <c:v>1.3314426592797783</c:v>
                </c:pt>
                <c:pt idx="1">
                  <c:v>1.4696117257626815</c:v>
                </c:pt>
                <c:pt idx="2">
                  <c:v>1.4280184991466169</c:v>
                </c:pt>
                <c:pt idx="3">
                  <c:v>1.4473353028064992</c:v>
                </c:pt>
                <c:pt idx="4">
                  <c:v>1.4379929068967321</c:v>
                </c:pt>
              </c:numCache>
            </c:numRef>
          </c:val>
          <c:smooth val="0"/>
        </c:ser>
        <c:ser>
          <c:idx val="3"/>
          <c:order val="3"/>
          <c:tx>
            <c:v>60s</c:v>
          </c:tx>
          <c:marker>
            <c:symbol val="none"/>
          </c:marker>
          <c:val>
            <c:numRef>
              <c:f>'No Ext, No PS (5 min range)'!$I$18:$I$22</c:f>
              <c:numCache>
                <c:formatCode>0.000</c:formatCode>
                <c:ptCount val="5"/>
                <c:pt idx="0">
                  <c:v>1.1579407833609778</c:v>
                </c:pt>
                <c:pt idx="1">
                  <c:v>1.2630627561615275</c:v>
                </c:pt>
                <c:pt idx="2">
                  <c:v>1.2909391395261773</c:v>
                </c:pt>
                <c:pt idx="3">
                  <c:v>1.2846664622643456</c:v>
                </c:pt>
                <c:pt idx="4">
                  <c:v>1.2554977874654281</c:v>
                </c:pt>
              </c:numCache>
            </c:numRef>
          </c:val>
          <c:smooth val="0"/>
        </c:ser>
        <c:ser>
          <c:idx val="4"/>
          <c:order val="4"/>
          <c:tx>
            <c:v>90s</c:v>
          </c:tx>
          <c:marker>
            <c:symbol val="none"/>
          </c:marker>
          <c:val>
            <c:numRef>
              <c:f>'No Ext, No PS (5 min range)'!$I$23:$I$27</c:f>
              <c:numCache>
                <c:formatCode>0.000</c:formatCode>
                <c:ptCount val="5"/>
                <c:pt idx="0">
                  <c:v>1.107051741264105</c:v>
                </c:pt>
                <c:pt idx="1">
                  <c:v>1.1711813205244415</c:v>
                </c:pt>
                <c:pt idx="2">
                  <c:v>1.1925805556256466</c:v>
                </c:pt>
                <c:pt idx="3">
                  <c:v>1.1740440337390694</c:v>
                </c:pt>
                <c:pt idx="4">
                  <c:v>1.2332981034203274</c:v>
                </c:pt>
              </c:numCache>
            </c:numRef>
          </c:val>
          <c:smooth val="0"/>
        </c:ser>
        <c:ser>
          <c:idx val="5"/>
          <c:order val="5"/>
          <c:tx>
            <c:v>120s</c:v>
          </c:tx>
          <c:marker>
            <c:symbol val="none"/>
          </c:marker>
          <c:val>
            <c:numRef>
              <c:f>'No Ext, No PS (5 min range)'!$I$28:$I$32</c:f>
              <c:numCache>
                <c:formatCode>0.000</c:formatCode>
                <c:ptCount val="5"/>
                <c:pt idx="0">
                  <c:v>1.0767034976152623</c:v>
                </c:pt>
                <c:pt idx="1">
                  <c:v>1.1241633781837679</c:v>
                </c:pt>
                <c:pt idx="2">
                  <c:v>1.1431843806368205</c:v>
                </c:pt>
                <c:pt idx="3">
                  <c:v>1.1462499907692012</c:v>
                </c:pt>
                <c:pt idx="4">
                  <c:v>1.166532966034403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01984"/>
        <c:axId val="118616448"/>
      </c:lineChart>
      <c:catAx>
        <c:axId val="11860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Sleep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616448"/>
        <c:crosses val="autoZero"/>
        <c:auto val="1"/>
        <c:lblAlgn val="ctr"/>
        <c:lblOffset val="100"/>
        <c:noMultiLvlLbl val="0"/>
      </c:catAx>
      <c:valAx>
        <c:axId val="118616448"/>
        <c:scaling>
          <c:orientation val="minMax"/>
          <c:min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1860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Static Sleep Interval (Mid)</a:t>
            </a:r>
            <a:endParaRPr lang="en-US" baseline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10s</c:v>
          </c:tx>
          <c:marker>
            <c:symbol val="none"/>
          </c:marker>
          <c:cat>
            <c:numRef>
              <c:f>'No Ext, No PS (5 min range)'!$B$3:$B$7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cat>
          <c:val>
            <c:numRef>
              <c:f>'No Ext, No PS (30 min range)'!$I$3:$I$7</c:f>
              <c:numCache>
                <c:formatCode>0.000</c:formatCode>
                <c:ptCount val="5"/>
                <c:pt idx="0">
                  <c:v>1.9679925474175801</c:v>
                </c:pt>
                <c:pt idx="1">
                  <c:v>1.7948470618562107</c:v>
                </c:pt>
                <c:pt idx="2">
                  <c:v>1.7224189589644725</c:v>
                </c:pt>
                <c:pt idx="3">
                  <c:v>1.5068673250231925</c:v>
                </c:pt>
                <c:pt idx="4">
                  <c:v>1.4938065279949944</c:v>
                </c:pt>
              </c:numCache>
            </c:numRef>
          </c:val>
          <c:smooth val="0"/>
        </c:ser>
        <c:ser>
          <c:idx val="1"/>
          <c:order val="1"/>
          <c:tx>
            <c:v>20s</c:v>
          </c:tx>
          <c:marker>
            <c:symbol val="none"/>
          </c:marker>
          <c:val>
            <c:numRef>
              <c:f>'No Ext, No PS (30 min range)'!$I$8:$I$12</c:f>
              <c:numCache>
                <c:formatCode>0.000</c:formatCode>
                <c:ptCount val="5"/>
                <c:pt idx="0">
                  <c:v>1.4914702777321152</c:v>
                </c:pt>
                <c:pt idx="1">
                  <c:v>1.6656774518383899</c:v>
                </c:pt>
                <c:pt idx="2">
                  <c:v>1.5940741272751036</c:v>
                </c:pt>
                <c:pt idx="3">
                  <c:v>1.4818452841400174</c:v>
                </c:pt>
                <c:pt idx="4">
                  <c:v>1.501236183876288</c:v>
                </c:pt>
              </c:numCache>
            </c:numRef>
          </c:val>
          <c:smooth val="0"/>
        </c:ser>
        <c:ser>
          <c:idx val="2"/>
          <c:order val="2"/>
          <c:tx>
            <c:v>30s</c:v>
          </c:tx>
          <c:marker>
            <c:symbol val="none"/>
          </c:marker>
          <c:val>
            <c:numRef>
              <c:f>'No Ext, No PS (30 min range)'!$I$13:$I$17</c:f>
              <c:numCache>
                <c:formatCode>0.000</c:formatCode>
                <c:ptCount val="5"/>
                <c:pt idx="0">
                  <c:v>1.3328307786170828</c:v>
                </c:pt>
                <c:pt idx="1">
                  <c:v>1.502175385904867</c:v>
                </c:pt>
                <c:pt idx="2">
                  <c:v>1.4661523489932886</c:v>
                </c:pt>
                <c:pt idx="3">
                  <c:v>1.3971834208914973</c:v>
                </c:pt>
                <c:pt idx="4">
                  <c:v>1.4133095915455041</c:v>
                </c:pt>
              </c:numCache>
            </c:numRef>
          </c:val>
          <c:smooth val="0"/>
        </c:ser>
        <c:ser>
          <c:idx val="3"/>
          <c:order val="3"/>
          <c:tx>
            <c:v>60s</c:v>
          </c:tx>
          <c:marker>
            <c:symbol val="none"/>
          </c:marker>
          <c:val>
            <c:numRef>
              <c:f>'No Ext, No PS (30 min range)'!$I$18:$I$22</c:f>
              <c:numCache>
                <c:formatCode>0.000</c:formatCode>
                <c:ptCount val="5"/>
                <c:pt idx="0">
                  <c:v>1.1686266448196483</c:v>
                </c:pt>
                <c:pt idx="1">
                  <c:v>1.2523430634532757</c:v>
                </c:pt>
                <c:pt idx="2">
                  <c:v>1.2910096966504903</c:v>
                </c:pt>
                <c:pt idx="3">
                  <c:v>1.2931986989546513</c:v>
                </c:pt>
                <c:pt idx="4">
                  <c:v>1.233359241206692</c:v>
                </c:pt>
              </c:numCache>
            </c:numRef>
          </c:val>
          <c:smooth val="0"/>
        </c:ser>
        <c:ser>
          <c:idx val="4"/>
          <c:order val="4"/>
          <c:tx>
            <c:v>90s</c:v>
          </c:tx>
          <c:marker>
            <c:symbol val="none"/>
          </c:marker>
          <c:val>
            <c:numRef>
              <c:f>'No Ext, No PS (30 min range)'!$I$23:$I$27</c:f>
              <c:numCache>
                <c:formatCode>0.000</c:formatCode>
                <c:ptCount val="5"/>
                <c:pt idx="0">
                  <c:v>1.1037098790806557</c:v>
                </c:pt>
                <c:pt idx="1">
                  <c:v>1.1687333031908023</c:v>
                </c:pt>
                <c:pt idx="2">
                  <c:v>1.1968072488397201</c:v>
                </c:pt>
                <c:pt idx="3">
                  <c:v>1.1978136634898013</c:v>
                </c:pt>
                <c:pt idx="4">
                  <c:v>1.2147501740360649</c:v>
                </c:pt>
              </c:numCache>
            </c:numRef>
          </c:val>
          <c:smooth val="0"/>
        </c:ser>
        <c:ser>
          <c:idx val="5"/>
          <c:order val="5"/>
          <c:tx>
            <c:v>120s</c:v>
          </c:tx>
          <c:marker>
            <c:symbol val="none"/>
          </c:marker>
          <c:val>
            <c:numRef>
              <c:f>'No Ext, No PS (30 min range)'!$I$28:$I$32</c:f>
              <c:numCache>
                <c:formatCode>0.000</c:formatCode>
                <c:ptCount val="5"/>
                <c:pt idx="0">
                  <c:v>1.0821764591419287</c:v>
                </c:pt>
                <c:pt idx="1">
                  <c:v>1.1218566182220657</c:v>
                </c:pt>
                <c:pt idx="2">
                  <c:v>1.1364455023340114</c:v>
                </c:pt>
                <c:pt idx="3">
                  <c:v>1.174714875481814</c:v>
                </c:pt>
                <c:pt idx="4">
                  <c:v>1.1718635684016268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66752"/>
        <c:axId val="118668672"/>
      </c:lineChart>
      <c:catAx>
        <c:axId val="11866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Sleep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668672"/>
        <c:crosses val="autoZero"/>
        <c:auto val="1"/>
        <c:lblAlgn val="ctr"/>
        <c:lblOffset val="100"/>
        <c:noMultiLvlLbl val="0"/>
      </c:catAx>
      <c:valAx>
        <c:axId val="118668672"/>
        <c:scaling>
          <c:orientation val="minMax"/>
          <c:min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1866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Static</a:t>
            </a:r>
            <a:r>
              <a:rPr lang="en-US" baseline="0"/>
              <a:t> Sleep Interval (Sparse)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10s</c:v>
          </c:tx>
          <c:marker>
            <c:symbol val="none"/>
          </c:marker>
          <c:cat>
            <c:numRef>
              <c:f>'No Ext, No PS (5 min range)'!$B$3:$B$7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cat>
          <c:val>
            <c:numRef>
              <c:f>'No Ext, No PS (6 hour range)'!$I$3:$I$7</c:f>
              <c:numCache>
                <c:formatCode>0.000</c:formatCode>
                <c:ptCount val="5"/>
                <c:pt idx="0">
                  <c:v>1.9789079422787998</c:v>
                </c:pt>
                <c:pt idx="1">
                  <c:v>1.8869775935331157</c:v>
                </c:pt>
                <c:pt idx="2">
                  <c:v>1.6312474446383711</c:v>
                </c:pt>
                <c:pt idx="3">
                  <c:v>1.5343507934460916</c:v>
                </c:pt>
                <c:pt idx="4">
                  <c:v>1.5724715692003857</c:v>
                </c:pt>
              </c:numCache>
            </c:numRef>
          </c:val>
          <c:smooth val="0"/>
        </c:ser>
        <c:ser>
          <c:idx val="1"/>
          <c:order val="1"/>
          <c:tx>
            <c:v>20s</c:v>
          </c:tx>
          <c:marker>
            <c:symbol val="none"/>
          </c:marker>
          <c:val>
            <c:numRef>
              <c:f>'No Ext, No PS (6 hour range)'!$I$8:$I$12</c:f>
              <c:numCache>
                <c:formatCode>0.000</c:formatCode>
                <c:ptCount val="5"/>
                <c:pt idx="0">
                  <c:v>1.505770066197756</c:v>
                </c:pt>
                <c:pt idx="1">
                  <c:v>1.7240703480616357</c:v>
                </c:pt>
                <c:pt idx="2">
                  <c:v>1.6187398531588857</c:v>
                </c:pt>
                <c:pt idx="3">
                  <c:v>1.4783681211493671</c:v>
                </c:pt>
                <c:pt idx="4">
                  <c:v>1.450501054143098</c:v>
                </c:pt>
              </c:numCache>
            </c:numRef>
          </c:val>
          <c:smooth val="0"/>
        </c:ser>
        <c:ser>
          <c:idx val="2"/>
          <c:order val="2"/>
          <c:tx>
            <c:v>30s</c:v>
          </c:tx>
          <c:marker>
            <c:symbol val="none"/>
          </c:marker>
          <c:val>
            <c:numRef>
              <c:f>'No Ext, No PS (6 hour range)'!$I$13:$I$17</c:f>
              <c:numCache>
                <c:formatCode>0.000</c:formatCode>
                <c:ptCount val="5"/>
                <c:pt idx="0">
                  <c:v>1.3370058107712413</c:v>
                </c:pt>
                <c:pt idx="1">
                  <c:v>1.495535059382423</c:v>
                </c:pt>
                <c:pt idx="2">
                  <c:v>1.4700303978606444</c:v>
                </c:pt>
                <c:pt idx="3">
                  <c:v>1.466171008969219</c:v>
                </c:pt>
                <c:pt idx="4">
                  <c:v>1.3265382155631849</c:v>
                </c:pt>
              </c:numCache>
            </c:numRef>
          </c:val>
          <c:smooth val="0"/>
        </c:ser>
        <c:ser>
          <c:idx val="3"/>
          <c:order val="3"/>
          <c:tx>
            <c:v>60s</c:v>
          </c:tx>
          <c:marker>
            <c:symbol val="none"/>
          </c:marker>
          <c:val>
            <c:numRef>
              <c:f>'No Ext, No PS (6 hour range)'!$I$18:$I$22</c:f>
              <c:numCache>
                <c:formatCode>0.000</c:formatCode>
                <c:ptCount val="5"/>
                <c:pt idx="0">
                  <c:v>1.1639001068771062</c:v>
                </c:pt>
                <c:pt idx="1">
                  <c:v>1.2482958523135008</c:v>
                </c:pt>
                <c:pt idx="2">
                  <c:v>1.3079182466248971</c:v>
                </c:pt>
                <c:pt idx="3">
                  <c:v>1.2663513068271983</c:v>
                </c:pt>
                <c:pt idx="4">
                  <c:v>1.2225676771543814</c:v>
                </c:pt>
              </c:numCache>
            </c:numRef>
          </c:val>
          <c:smooth val="0"/>
        </c:ser>
        <c:ser>
          <c:idx val="4"/>
          <c:order val="4"/>
          <c:tx>
            <c:v>90s</c:v>
          </c:tx>
          <c:marker>
            <c:symbol val="none"/>
          </c:marker>
          <c:val>
            <c:numRef>
              <c:f>'No Ext, No PS (6 hour range)'!$I$23:$I$27</c:f>
              <c:numCache>
                <c:formatCode>0.000</c:formatCode>
                <c:ptCount val="5"/>
                <c:pt idx="0">
                  <c:v>1.1082307896309087</c:v>
                </c:pt>
                <c:pt idx="1">
                  <c:v>1.1675143708638089</c:v>
                </c:pt>
                <c:pt idx="2">
                  <c:v>1.1898148524503498</c:v>
                </c:pt>
                <c:pt idx="3">
                  <c:v>1.2009325237515738</c:v>
                </c:pt>
                <c:pt idx="4">
                  <c:v>1.18791649592687</c:v>
                </c:pt>
              </c:numCache>
            </c:numRef>
          </c:val>
          <c:smooth val="0"/>
        </c:ser>
        <c:ser>
          <c:idx val="5"/>
          <c:order val="5"/>
          <c:tx>
            <c:v>120s</c:v>
          </c:tx>
          <c:marker>
            <c:symbol val="none"/>
          </c:marker>
          <c:val>
            <c:numRef>
              <c:f>'No Ext, No PS (6 hour range)'!$I$28:$I$32</c:f>
              <c:numCache>
                <c:formatCode>0.000</c:formatCode>
                <c:ptCount val="5"/>
                <c:pt idx="0">
                  <c:v>1.0810804634105899</c:v>
                </c:pt>
                <c:pt idx="1">
                  <c:v>1.1277382300620937</c:v>
                </c:pt>
                <c:pt idx="2">
                  <c:v>1.1592561133515629</c:v>
                </c:pt>
                <c:pt idx="3">
                  <c:v>1.1513787434586973</c:v>
                </c:pt>
                <c:pt idx="4">
                  <c:v>1.1839965022829886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02464"/>
        <c:axId val="118704384"/>
      </c:lineChart>
      <c:catAx>
        <c:axId val="11870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Intermission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704384"/>
        <c:crosses val="autoZero"/>
        <c:auto val="1"/>
        <c:lblAlgn val="ctr"/>
        <c:lblOffset val="100"/>
        <c:noMultiLvlLbl val="0"/>
      </c:catAx>
      <c:valAx>
        <c:axId val="118704384"/>
        <c:scaling>
          <c:orientation val="minMax"/>
          <c:min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1870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 of No</a:t>
            </a:r>
            <a:r>
              <a:rPr lang="en-US" baseline="0"/>
              <a:t> Power Saving with Extension (5 min)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753795252208174"/>
          <c:y val="0.32865110336281278"/>
          <c:w val="0.62611460872513425"/>
          <c:h val="0.49048206217624557"/>
        </c:manualLayout>
      </c:layout>
      <c:lineChart>
        <c:grouping val="standard"/>
        <c:varyColors val="0"/>
        <c:ser>
          <c:idx val="0"/>
          <c:order val="0"/>
          <c:tx>
            <c:v>10s</c:v>
          </c:tx>
          <c:marker>
            <c:symbol val="none"/>
          </c:marker>
          <c:cat>
            <c:numRef>
              <c:f>'No Ext, No PS (5 min range)'!$B$3:$B$7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cat>
          <c:val>
            <c:numRef>
              <c:f>'Ext, No PS (5 min range)'!$I$3:$I$7</c:f>
              <c:numCache>
                <c:formatCode>0.000</c:formatCode>
                <c:ptCount val="5"/>
                <c:pt idx="0">
                  <c:v>1.8466744236053043</c:v>
                </c:pt>
                <c:pt idx="1">
                  <c:v>1.7429532005348509</c:v>
                </c:pt>
                <c:pt idx="2">
                  <c:v>1.4904306965104963</c:v>
                </c:pt>
                <c:pt idx="3">
                  <c:v>1.5317019371167138</c:v>
                </c:pt>
                <c:pt idx="4">
                  <c:v>1.5056948798328107</c:v>
                </c:pt>
              </c:numCache>
            </c:numRef>
          </c:val>
          <c:smooth val="0"/>
        </c:ser>
        <c:ser>
          <c:idx val="1"/>
          <c:order val="1"/>
          <c:tx>
            <c:v>20s</c:v>
          </c:tx>
          <c:marker>
            <c:symbol val="none"/>
          </c:marker>
          <c:val>
            <c:numRef>
              <c:f>'Ext, No PS (5 min range)'!$I$8:$I$12</c:f>
              <c:numCache>
                <c:formatCode>0.000</c:formatCode>
                <c:ptCount val="5"/>
                <c:pt idx="0">
                  <c:v>1.4156366903648381</c:v>
                </c:pt>
                <c:pt idx="1">
                  <c:v>1.5624302131765946</c:v>
                </c:pt>
                <c:pt idx="2">
                  <c:v>1.3509262755928686</c:v>
                </c:pt>
                <c:pt idx="3">
                  <c:v>1.3105624129930393</c:v>
                </c:pt>
                <c:pt idx="4">
                  <c:v>1.3559487107029318</c:v>
                </c:pt>
              </c:numCache>
            </c:numRef>
          </c:val>
          <c:smooth val="0"/>
        </c:ser>
        <c:ser>
          <c:idx val="2"/>
          <c:order val="2"/>
          <c:tx>
            <c:v>30s</c:v>
          </c:tx>
          <c:marker>
            <c:symbol val="none"/>
          </c:marker>
          <c:val>
            <c:numRef>
              <c:f>'Ext, No PS (5 min range)'!$I$13:$I$17</c:f>
              <c:numCache>
                <c:formatCode>0.000</c:formatCode>
                <c:ptCount val="5"/>
                <c:pt idx="0">
                  <c:v>1.2717351878048782</c:v>
                </c:pt>
                <c:pt idx="1">
                  <c:v>1.3436981799169525</c:v>
                </c:pt>
                <c:pt idx="2">
                  <c:v>1.3462144828776186</c:v>
                </c:pt>
                <c:pt idx="3">
                  <c:v>1.2991916756756756</c:v>
                </c:pt>
                <c:pt idx="4">
                  <c:v>1.2068998103061224</c:v>
                </c:pt>
              </c:numCache>
            </c:numRef>
          </c:val>
          <c:smooth val="0"/>
        </c:ser>
        <c:ser>
          <c:idx val="3"/>
          <c:order val="3"/>
          <c:tx>
            <c:v>60s</c:v>
          </c:tx>
          <c:marker>
            <c:symbol val="none"/>
          </c:marker>
          <c:val>
            <c:numRef>
              <c:f>'Ext, No PS (5 min range)'!$I$18:$I$22</c:f>
              <c:numCache>
                <c:formatCode>0.000</c:formatCode>
                <c:ptCount val="5"/>
                <c:pt idx="0">
                  <c:v>1.1072917167803298</c:v>
                </c:pt>
                <c:pt idx="1">
                  <c:v>1.1475128259667333</c:v>
                </c:pt>
                <c:pt idx="2">
                  <c:v>1.1281133579826141</c:v>
                </c:pt>
                <c:pt idx="3">
                  <c:v>1.0867081310679609</c:v>
                </c:pt>
                <c:pt idx="4">
                  <c:v>1.1007565904447714</c:v>
                </c:pt>
              </c:numCache>
            </c:numRef>
          </c:val>
          <c:smooth val="0"/>
        </c:ser>
        <c:ser>
          <c:idx val="4"/>
          <c:order val="4"/>
          <c:tx>
            <c:v>90s</c:v>
          </c:tx>
          <c:marker>
            <c:symbol val="none"/>
          </c:marker>
          <c:val>
            <c:numRef>
              <c:f>'Ext, No PS (5 min range)'!$I$23:$I$27</c:f>
              <c:numCache>
                <c:formatCode>0.000</c:formatCode>
                <c:ptCount val="5"/>
                <c:pt idx="0">
                  <c:v>1.0525767246491617</c:v>
                </c:pt>
                <c:pt idx="1">
                  <c:v>1.0645304616340718</c:v>
                </c:pt>
                <c:pt idx="2">
                  <c:v>1.0761899835878053</c:v>
                </c:pt>
                <c:pt idx="3">
                  <c:v>1.0479017193210496</c:v>
                </c:pt>
                <c:pt idx="4">
                  <c:v>1.0407161675728251</c:v>
                </c:pt>
              </c:numCache>
            </c:numRef>
          </c:val>
          <c:smooth val="0"/>
        </c:ser>
        <c:ser>
          <c:idx val="5"/>
          <c:order val="5"/>
          <c:tx>
            <c:v>120s</c:v>
          </c:tx>
          <c:marker>
            <c:symbol val="none"/>
          </c:marker>
          <c:val>
            <c:numRef>
              <c:f>'Ext, No PS (5 min range)'!$I$28:$I$32</c:f>
              <c:numCache>
                <c:formatCode>0.000</c:formatCode>
                <c:ptCount val="5"/>
                <c:pt idx="0">
                  <c:v>1.027281479580294</c:v>
                </c:pt>
                <c:pt idx="1">
                  <c:v>1.0413215016337549</c:v>
                </c:pt>
                <c:pt idx="2">
                  <c:v>1.0334504418485591</c:v>
                </c:pt>
                <c:pt idx="3">
                  <c:v>1.0070058015943313</c:v>
                </c:pt>
                <c:pt idx="4">
                  <c:v>0.92725412274950814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47008"/>
        <c:axId val="123557376"/>
      </c:lineChart>
      <c:catAx>
        <c:axId val="12354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Intermission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3557376"/>
        <c:crosses val="autoZero"/>
        <c:auto val="1"/>
        <c:lblAlgn val="ctr"/>
        <c:lblOffset val="100"/>
        <c:noMultiLvlLbl val="0"/>
      </c:catAx>
      <c:valAx>
        <c:axId val="123557376"/>
        <c:scaling>
          <c:orientation val="minMax"/>
          <c:max val="2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23547008"/>
        <c:crosses val="autoZero"/>
        <c:crossBetween val="between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 of No</a:t>
            </a:r>
            <a:r>
              <a:rPr lang="en-US" baseline="0"/>
              <a:t> Power Saving with Extension </a:t>
            </a:r>
          </a:p>
          <a:p>
            <a:pPr>
              <a:defRPr/>
            </a:pPr>
            <a:r>
              <a:rPr lang="en-US" baseline="0"/>
              <a:t>(30 min)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10s</c:v>
          </c:tx>
          <c:marker>
            <c:symbol val="none"/>
          </c:marker>
          <c:cat>
            <c:numRef>
              <c:f>'No Ext, No PS (5 min range)'!$B$3:$B$7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cat>
          <c:val>
            <c:numRef>
              <c:f>'Ext, No PS (30 min range)'!$I$3:$I$7</c:f>
              <c:numCache>
                <c:formatCode>0.000</c:formatCode>
                <c:ptCount val="5"/>
                <c:pt idx="0">
                  <c:v>1.9516167098628543</c:v>
                </c:pt>
                <c:pt idx="1">
                  <c:v>1.8035362261825361</c:v>
                </c:pt>
                <c:pt idx="2">
                  <c:v>1.5975453863710465</c:v>
                </c:pt>
                <c:pt idx="3">
                  <c:v>1.4577477629871689</c:v>
                </c:pt>
                <c:pt idx="4">
                  <c:v>1.5596531011220487</c:v>
                </c:pt>
              </c:numCache>
            </c:numRef>
          </c:val>
          <c:smooth val="0"/>
        </c:ser>
        <c:ser>
          <c:idx val="1"/>
          <c:order val="1"/>
          <c:tx>
            <c:v>20s</c:v>
          </c:tx>
          <c:marker>
            <c:symbol val="none"/>
          </c:marker>
          <c:val>
            <c:numRef>
              <c:f>'Ext, No PS (30 min range)'!$I$8:$I$12</c:f>
              <c:numCache>
                <c:formatCode>0.000</c:formatCode>
                <c:ptCount val="5"/>
                <c:pt idx="0">
                  <c:v>1.4753522488252335</c:v>
                </c:pt>
                <c:pt idx="1">
                  <c:v>1.6711319824346762</c:v>
                </c:pt>
                <c:pt idx="2">
                  <c:v>1.4957352656601082</c:v>
                </c:pt>
                <c:pt idx="3">
                  <c:v>1.5273051765238301</c:v>
                </c:pt>
                <c:pt idx="4">
                  <c:v>1.4812958075009146</c:v>
                </c:pt>
              </c:numCache>
            </c:numRef>
          </c:val>
          <c:smooth val="0"/>
        </c:ser>
        <c:ser>
          <c:idx val="2"/>
          <c:order val="2"/>
          <c:tx>
            <c:v>30s</c:v>
          </c:tx>
          <c:marker>
            <c:symbol val="none"/>
          </c:marker>
          <c:val>
            <c:numRef>
              <c:f>'Ext, No PS (30 min range)'!$I$13:$I$17</c:f>
              <c:numCache>
                <c:formatCode>0.000</c:formatCode>
                <c:ptCount val="5"/>
                <c:pt idx="0">
                  <c:v>1.327661499814492</c:v>
                </c:pt>
                <c:pt idx="1">
                  <c:v>1.471958572428957</c:v>
                </c:pt>
                <c:pt idx="2">
                  <c:v>1.4475437504550552</c:v>
                </c:pt>
                <c:pt idx="3">
                  <c:v>1.4597323632028065</c:v>
                </c:pt>
                <c:pt idx="4">
                  <c:v>1.4002485445032682</c:v>
                </c:pt>
              </c:numCache>
            </c:numRef>
          </c:val>
          <c:smooth val="0"/>
        </c:ser>
        <c:ser>
          <c:idx val="3"/>
          <c:order val="3"/>
          <c:tx>
            <c:v>60s</c:v>
          </c:tx>
          <c:marker>
            <c:symbol val="none"/>
          </c:marker>
          <c:val>
            <c:numRef>
              <c:f>'Ext, No PS (30 min range)'!$I$18:$I$22</c:f>
              <c:numCache>
                <c:formatCode>0.000</c:formatCode>
                <c:ptCount val="5"/>
                <c:pt idx="0">
                  <c:v>1.1509173243637651</c:v>
                </c:pt>
                <c:pt idx="1">
                  <c:v>1.2247760639618612</c:v>
                </c:pt>
                <c:pt idx="2">
                  <c:v>1.248421074865264</c:v>
                </c:pt>
                <c:pt idx="3">
                  <c:v>1.2344548444773826</c:v>
                </c:pt>
                <c:pt idx="4">
                  <c:v>1.2405668920771269</c:v>
                </c:pt>
              </c:numCache>
            </c:numRef>
          </c:val>
          <c:smooth val="0"/>
        </c:ser>
        <c:ser>
          <c:idx val="4"/>
          <c:order val="4"/>
          <c:tx>
            <c:v>90s</c:v>
          </c:tx>
          <c:marker>
            <c:symbol val="none"/>
          </c:marker>
          <c:val>
            <c:numRef>
              <c:f>'Ext, No PS (30 min range)'!$I$23:$I$27</c:f>
              <c:numCache>
                <c:formatCode>0.000</c:formatCode>
                <c:ptCount val="5"/>
                <c:pt idx="0">
                  <c:v>1.0936695041135114</c:v>
                </c:pt>
                <c:pt idx="1">
                  <c:v>1.1426622070857355</c:v>
                </c:pt>
                <c:pt idx="2">
                  <c:v>1.1589416717963648</c:v>
                </c:pt>
                <c:pt idx="3">
                  <c:v>1.1349409709047449</c:v>
                </c:pt>
                <c:pt idx="4">
                  <c:v>1.1480654591406907</c:v>
                </c:pt>
              </c:numCache>
            </c:numRef>
          </c:val>
          <c:smooth val="0"/>
        </c:ser>
        <c:ser>
          <c:idx val="5"/>
          <c:order val="5"/>
          <c:tx>
            <c:v>120s</c:v>
          </c:tx>
          <c:marker>
            <c:symbol val="none"/>
          </c:marker>
          <c:val>
            <c:numRef>
              <c:f>'Ext, No PS (30 min range)'!$I$28:$I$32</c:f>
              <c:numCache>
                <c:formatCode>0.000</c:formatCode>
                <c:ptCount val="5"/>
                <c:pt idx="0">
                  <c:v>1.0690095871399701</c:v>
                </c:pt>
                <c:pt idx="1">
                  <c:v>1.1070067387878353</c:v>
                </c:pt>
                <c:pt idx="2">
                  <c:v>1.1174293198701886</c:v>
                </c:pt>
                <c:pt idx="3">
                  <c:v>1.1054176275605589</c:v>
                </c:pt>
                <c:pt idx="4">
                  <c:v>1.0721795861649861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94624"/>
        <c:axId val="123604992"/>
      </c:lineChart>
      <c:catAx>
        <c:axId val="12359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Intermission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3604992"/>
        <c:crosses val="autoZero"/>
        <c:auto val="1"/>
        <c:lblAlgn val="ctr"/>
        <c:lblOffset val="100"/>
        <c:noMultiLvlLbl val="0"/>
      </c:catAx>
      <c:valAx>
        <c:axId val="123604992"/>
        <c:scaling>
          <c:orientation val="minMax"/>
          <c:max val="2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23594624"/>
        <c:crosses val="autoZero"/>
        <c:crossBetween val="between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 of No</a:t>
            </a:r>
            <a:r>
              <a:rPr lang="en-US" baseline="0"/>
              <a:t> Power Saving with Extension </a:t>
            </a:r>
          </a:p>
          <a:p>
            <a:pPr>
              <a:defRPr/>
            </a:pPr>
            <a:r>
              <a:rPr lang="en-US" baseline="0"/>
              <a:t>(6 hour)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10s</c:v>
          </c:tx>
          <c:marker>
            <c:symbol val="none"/>
          </c:marker>
          <c:cat>
            <c:numRef>
              <c:f>'No Ext, No PS (5 min range)'!$B$3:$B$7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cat>
          <c:val>
            <c:numRef>
              <c:f>'Ext, No PS (6 hour range)'!$I$3:$I$7</c:f>
              <c:numCache>
                <c:formatCode>0.000</c:formatCode>
                <c:ptCount val="5"/>
                <c:pt idx="0">
                  <c:v>1.9792214828727526</c:v>
                </c:pt>
                <c:pt idx="1">
                  <c:v>1.8625667794343927</c:v>
                </c:pt>
                <c:pt idx="2">
                  <c:v>1.7322307311287077</c:v>
                </c:pt>
                <c:pt idx="3">
                  <c:v>1.6309446507569212</c:v>
                </c:pt>
                <c:pt idx="4">
                  <c:v>1.5426389903885087</c:v>
                </c:pt>
              </c:numCache>
            </c:numRef>
          </c:val>
          <c:smooth val="0"/>
        </c:ser>
        <c:ser>
          <c:idx val="1"/>
          <c:order val="1"/>
          <c:tx>
            <c:v>20s</c:v>
          </c:tx>
          <c:marker>
            <c:symbol val="none"/>
          </c:marker>
          <c:val>
            <c:numRef>
              <c:f>'Ext, No PS (6 hour range)'!$I$8:$I$12</c:f>
              <c:numCache>
                <c:formatCode>0.000</c:formatCode>
                <c:ptCount val="5"/>
                <c:pt idx="0">
                  <c:v>1.493281480133088</c:v>
                </c:pt>
                <c:pt idx="1">
                  <c:v>1.7195240478313421</c:v>
                </c:pt>
                <c:pt idx="2">
                  <c:v>1.6046475666221465</c:v>
                </c:pt>
                <c:pt idx="3">
                  <c:v>1.3980598928686003</c:v>
                </c:pt>
                <c:pt idx="4">
                  <c:v>1.5101637014130136</c:v>
                </c:pt>
              </c:numCache>
            </c:numRef>
          </c:val>
          <c:smooth val="0"/>
        </c:ser>
        <c:ser>
          <c:idx val="2"/>
          <c:order val="2"/>
          <c:tx>
            <c:v>30s</c:v>
          </c:tx>
          <c:marker>
            <c:symbol val="none"/>
          </c:marker>
          <c:val>
            <c:numRef>
              <c:f>'Ext, No PS (6 hour range)'!$I$13:$I$17</c:f>
              <c:numCache>
                <c:formatCode>0.000</c:formatCode>
                <c:ptCount val="5"/>
                <c:pt idx="0">
                  <c:v>1.3384449355417312</c:v>
                </c:pt>
                <c:pt idx="1">
                  <c:v>1.499813894883641</c:v>
                </c:pt>
                <c:pt idx="2">
                  <c:v>1.5053264433161955</c:v>
                </c:pt>
                <c:pt idx="3">
                  <c:v>1.4595239367081867</c:v>
                </c:pt>
                <c:pt idx="4">
                  <c:v>1.5537304035141386</c:v>
                </c:pt>
              </c:numCache>
            </c:numRef>
          </c:val>
          <c:smooth val="0"/>
        </c:ser>
        <c:ser>
          <c:idx val="3"/>
          <c:order val="3"/>
          <c:tx>
            <c:v>60s</c:v>
          </c:tx>
          <c:marker>
            <c:symbol val="none"/>
          </c:marker>
          <c:val>
            <c:numRef>
              <c:f>'Ext, No PS (6 hour range)'!$I$18:$I$22</c:f>
              <c:numCache>
                <c:formatCode>0.000</c:formatCode>
                <c:ptCount val="5"/>
                <c:pt idx="0">
                  <c:v>1.1615327643071052</c:v>
                </c:pt>
                <c:pt idx="1">
                  <c:v>1.2541225635191016</c:v>
                </c:pt>
                <c:pt idx="2">
                  <c:v>1.3110915693860807</c:v>
                </c:pt>
                <c:pt idx="3">
                  <c:v>1.2645579276496333</c:v>
                </c:pt>
                <c:pt idx="4">
                  <c:v>1.3034338365674309</c:v>
                </c:pt>
              </c:numCache>
            </c:numRef>
          </c:val>
          <c:smooth val="0"/>
        </c:ser>
        <c:ser>
          <c:idx val="4"/>
          <c:order val="4"/>
          <c:tx>
            <c:v>90s</c:v>
          </c:tx>
          <c:marker>
            <c:symbol val="none"/>
          </c:marker>
          <c:val>
            <c:numRef>
              <c:f>'Ext, No PS (6 hour range)'!$I$23:$I$27</c:f>
              <c:numCache>
                <c:formatCode>0.000</c:formatCode>
                <c:ptCount val="5"/>
                <c:pt idx="0">
                  <c:v>1.1059616474091978</c:v>
                </c:pt>
                <c:pt idx="1">
                  <c:v>1.168959431818438</c:v>
                </c:pt>
                <c:pt idx="2">
                  <c:v>1.1932946773335542</c:v>
                </c:pt>
                <c:pt idx="3">
                  <c:v>1.2139373421896125</c:v>
                </c:pt>
                <c:pt idx="4">
                  <c:v>1.1810633312498824</c:v>
                </c:pt>
              </c:numCache>
            </c:numRef>
          </c:val>
          <c:smooth val="0"/>
        </c:ser>
        <c:ser>
          <c:idx val="5"/>
          <c:order val="5"/>
          <c:tx>
            <c:v>120s</c:v>
          </c:tx>
          <c:marker>
            <c:symbol val="none"/>
          </c:marker>
          <c:val>
            <c:numRef>
              <c:f>'Ext, No PS (6 hour range)'!$I$28:$I$32</c:f>
              <c:numCache>
                <c:formatCode>0.000</c:formatCode>
                <c:ptCount val="5"/>
                <c:pt idx="0">
                  <c:v>1.0723605146613173</c:v>
                </c:pt>
                <c:pt idx="1">
                  <c:v>1.1150645829361752</c:v>
                </c:pt>
                <c:pt idx="2">
                  <c:v>1.1540644343254021</c:v>
                </c:pt>
                <c:pt idx="3">
                  <c:v>1.1574168628243446</c:v>
                </c:pt>
                <c:pt idx="4">
                  <c:v>1.1780244547984062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42240"/>
        <c:axId val="123644160"/>
      </c:lineChart>
      <c:catAx>
        <c:axId val="12364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Intermission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3644160"/>
        <c:crosses val="autoZero"/>
        <c:auto val="1"/>
        <c:lblAlgn val="ctr"/>
        <c:lblOffset val="100"/>
        <c:noMultiLvlLbl val="0"/>
      </c:catAx>
      <c:valAx>
        <c:axId val="123644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2364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 of No</a:t>
            </a:r>
            <a:r>
              <a:rPr lang="en-US" baseline="0"/>
              <a:t> Power Saving (30 min)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10s</c:v>
          </c:tx>
          <c:marker>
            <c:symbol val="none"/>
          </c:marker>
          <c:cat>
            <c:numRef>
              <c:f>'No Ext, No PS (5 min range)'!$B$3:$B$7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cat>
          <c:val>
            <c:numRef>
              <c:f>'No Ext, No PS (30 min range)'!$I$3:$I$7</c:f>
              <c:numCache>
                <c:formatCode>0.000</c:formatCode>
                <c:ptCount val="5"/>
                <c:pt idx="0">
                  <c:v>1.9679925474175801</c:v>
                </c:pt>
                <c:pt idx="1">
                  <c:v>1.7948470618562107</c:v>
                </c:pt>
                <c:pt idx="2">
                  <c:v>1.7224189589644725</c:v>
                </c:pt>
                <c:pt idx="3">
                  <c:v>1.5068673250231925</c:v>
                </c:pt>
                <c:pt idx="4">
                  <c:v>1.4938065279949944</c:v>
                </c:pt>
              </c:numCache>
            </c:numRef>
          </c:val>
          <c:smooth val="0"/>
        </c:ser>
        <c:ser>
          <c:idx val="1"/>
          <c:order val="1"/>
          <c:tx>
            <c:v>20s</c:v>
          </c:tx>
          <c:marker>
            <c:symbol val="none"/>
          </c:marker>
          <c:val>
            <c:numRef>
              <c:f>'No Ext, No PS (30 min range)'!$I$8:$I$12</c:f>
              <c:numCache>
                <c:formatCode>0.000</c:formatCode>
                <c:ptCount val="5"/>
                <c:pt idx="0">
                  <c:v>1.4914702777321152</c:v>
                </c:pt>
                <c:pt idx="1">
                  <c:v>1.6656774518383899</c:v>
                </c:pt>
                <c:pt idx="2">
                  <c:v>1.5940741272751036</c:v>
                </c:pt>
                <c:pt idx="3">
                  <c:v>1.4818452841400174</c:v>
                </c:pt>
                <c:pt idx="4">
                  <c:v>1.501236183876288</c:v>
                </c:pt>
              </c:numCache>
            </c:numRef>
          </c:val>
          <c:smooth val="0"/>
        </c:ser>
        <c:ser>
          <c:idx val="2"/>
          <c:order val="2"/>
          <c:tx>
            <c:v>30s</c:v>
          </c:tx>
          <c:marker>
            <c:symbol val="none"/>
          </c:marker>
          <c:val>
            <c:numRef>
              <c:f>'No Ext, No PS (30 min range)'!$I$13:$I$17</c:f>
              <c:numCache>
                <c:formatCode>0.000</c:formatCode>
                <c:ptCount val="5"/>
                <c:pt idx="0">
                  <c:v>1.3328307786170828</c:v>
                </c:pt>
                <c:pt idx="1">
                  <c:v>1.502175385904867</c:v>
                </c:pt>
                <c:pt idx="2">
                  <c:v>1.4661523489932886</c:v>
                </c:pt>
                <c:pt idx="3">
                  <c:v>1.3971834208914973</c:v>
                </c:pt>
                <c:pt idx="4">
                  <c:v>1.4133095915455041</c:v>
                </c:pt>
              </c:numCache>
            </c:numRef>
          </c:val>
          <c:smooth val="0"/>
        </c:ser>
        <c:ser>
          <c:idx val="3"/>
          <c:order val="3"/>
          <c:tx>
            <c:v>60s</c:v>
          </c:tx>
          <c:marker>
            <c:symbol val="none"/>
          </c:marker>
          <c:val>
            <c:numRef>
              <c:f>'No Ext, No PS (30 min range)'!$I$18:$I$22</c:f>
              <c:numCache>
                <c:formatCode>0.000</c:formatCode>
                <c:ptCount val="5"/>
                <c:pt idx="0">
                  <c:v>1.1686266448196483</c:v>
                </c:pt>
                <c:pt idx="1">
                  <c:v>1.2523430634532757</c:v>
                </c:pt>
                <c:pt idx="2">
                  <c:v>1.2910096966504903</c:v>
                </c:pt>
                <c:pt idx="3">
                  <c:v>1.2931986989546513</c:v>
                </c:pt>
                <c:pt idx="4">
                  <c:v>1.233359241206692</c:v>
                </c:pt>
              </c:numCache>
            </c:numRef>
          </c:val>
          <c:smooth val="0"/>
        </c:ser>
        <c:ser>
          <c:idx val="4"/>
          <c:order val="4"/>
          <c:tx>
            <c:v>90s</c:v>
          </c:tx>
          <c:marker>
            <c:symbol val="none"/>
          </c:marker>
          <c:val>
            <c:numRef>
              <c:f>'No Ext, No PS (30 min range)'!$I$23:$I$27</c:f>
              <c:numCache>
                <c:formatCode>0.000</c:formatCode>
                <c:ptCount val="5"/>
                <c:pt idx="0">
                  <c:v>1.1037098790806557</c:v>
                </c:pt>
                <c:pt idx="1">
                  <c:v>1.1687333031908023</c:v>
                </c:pt>
                <c:pt idx="2">
                  <c:v>1.1968072488397201</c:v>
                </c:pt>
                <c:pt idx="3">
                  <c:v>1.1978136634898013</c:v>
                </c:pt>
                <c:pt idx="4">
                  <c:v>1.2147501740360649</c:v>
                </c:pt>
              </c:numCache>
            </c:numRef>
          </c:val>
          <c:smooth val="0"/>
        </c:ser>
        <c:ser>
          <c:idx val="5"/>
          <c:order val="5"/>
          <c:tx>
            <c:v>120s</c:v>
          </c:tx>
          <c:marker>
            <c:symbol val="none"/>
          </c:marker>
          <c:val>
            <c:numRef>
              <c:f>'No Ext, No PS (30 min range)'!$I$28:$I$32</c:f>
              <c:numCache>
                <c:formatCode>0.000</c:formatCode>
                <c:ptCount val="5"/>
                <c:pt idx="0">
                  <c:v>1.0821764591419287</c:v>
                </c:pt>
                <c:pt idx="1">
                  <c:v>1.1218566182220657</c:v>
                </c:pt>
                <c:pt idx="2">
                  <c:v>1.1364455023340114</c:v>
                </c:pt>
                <c:pt idx="3">
                  <c:v>1.174714875481814</c:v>
                </c:pt>
                <c:pt idx="4">
                  <c:v>1.1718635684016268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60320"/>
        <c:axId val="114362240"/>
      </c:lineChart>
      <c:catAx>
        <c:axId val="11436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Intermission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4362240"/>
        <c:crosses val="autoZero"/>
        <c:auto val="1"/>
        <c:lblAlgn val="ctr"/>
        <c:lblOffset val="100"/>
        <c:noMultiLvlLbl val="0"/>
      </c:catAx>
      <c:valAx>
        <c:axId val="114362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436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Dynamic Sleep Interval (Fast)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Dense</c:v>
          </c:tx>
          <c:marker>
            <c:symbol val="none"/>
          </c:marker>
          <c:cat>
            <c:numRef>
              <c:f>'No Ext, PS 10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5 Step'!$H$4:$H$9</c:f>
              <c:numCache>
                <c:formatCode>0.000</c:formatCode>
                <c:ptCount val="6"/>
                <c:pt idx="0">
                  <c:v>2.1663027678215854</c:v>
                </c:pt>
                <c:pt idx="1">
                  <c:v>1.5638082059338934</c:v>
                </c:pt>
                <c:pt idx="2">
                  <c:v>1.3608947978134802</c:v>
                </c:pt>
                <c:pt idx="3">
                  <c:v>1.1634183698658438</c:v>
                </c:pt>
                <c:pt idx="4">
                  <c:v>1.1070517412641048</c:v>
                </c:pt>
                <c:pt idx="5">
                  <c:v>1.0767034976152623</c:v>
                </c:pt>
              </c:numCache>
            </c:numRef>
          </c:val>
          <c:smooth val="0"/>
        </c:ser>
        <c:ser>
          <c:idx val="1"/>
          <c:order val="1"/>
          <c:tx>
            <c:v>Mid</c:v>
          </c:tx>
          <c:marker>
            <c:symbol val="none"/>
          </c:marker>
          <c:cat>
            <c:numRef>
              <c:f>'No Ext, PS 10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5 Step'!$H$12:$H$17</c:f>
              <c:numCache>
                <c:formatCode>0.000</c:formatCode>
                <c:ptCount val="6"/>
                <c:pt idx="0">
                  <c:v>2.5635631371454535</c:v>
                </c:pt>
                <c:pt idx="1">
                  <c:v>1.7654027049007721</c:v>
                </c:pt>
                <c:pt idx="2">
                  <c:v>1.4275789182958034</c:v>
                </c:pt>
                <c:pt idx="3">
                  <c:v>1.1636323878034822</c:v>
                </c:pt>
                <c:pt idx="4">
                  <c:v>1.1209370581248463</c:v>
                </c:pt>
                <c:pt idx="5">
                  <c:v>1.0799646940413363</c:v>
                </c:pt>
              </c:numCache>
            </c:numRef>
          </c:val>
          <c:smooth val="0"/>
        </c:ser>
        <c:ser>
          <c:idx val="2"/>
          <c:order val="2"/>
          <c:tx>
            <c:v>Sparse</c:v>
          </c:tx>
          <c:marker>
            <c:symbol val="none"/>
          </c:marker>
          <c:cat>
            <c:numRef>
              <c:f>'No Ext, PS 10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5 Step'!$H$20:$H$25</c:f>
              <c:numCache>
                <c:formatCode>0.000</c:formatCode>
                <c:ptCount val="6"/>
                <c:pt idx="0">
                  <c:v>3.3059877558957909</c:v>
                </c:pt>
                <c:pt idx="1">
                  <c:v>2.1779862577483042</c:v>
                </c:pt>
                <c:pt idx="2">
                  <c:v>1.7711347322696225</c:v>
                </c:pt>
                <c:pt idx="3">
                  <c:v>1.3898374603870878</c:v>
                </c:pt>
                <c:pt idx="4">
                  <c:v>1.1983605532881163</c:v>
                </c:pt>
                <c:pt idx="5">
                  <c:v>1.1352789252733146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48736"/>
        <c:axId val="123750656"/>
      </c:lineChart>
      <c:catAx>
        <c:axId val="12374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Broadcast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3750656"/>
        <c:crosses val="autoZero"/>
        <c:auto val="1"/>
        <c:lblAlgn val="ctr"/>
        <c:lblOffset val="100"/>
        <c:noMultiLvlLbl val="0"/>
      </c:catAx>
      <c:valAx>
        <c:axId val="123750656"/>
        <c:scaling>
          <c:orientation val="minMax"/>
          <c:min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23748736"/>
        <c:crosses val="autoZero"/>
        <c:crossBetween val="between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Dynamic Sleep Interval (Slow)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Dense</c:v>
          </c:tx>
          <c:marker>
            <c:symbol val="none"/>
          </c:marker>
          <c:cat>
            <c:numRef>
              <c:f>'No Ext, PS 10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10 Step'!$H$4:$H$9</c:f>
              <c:numCache>
                <c:formatCode>0.000</c:formatCode>
                <c:ptCount val="6"/>
                <c:pt idx="0">
                  <c:v>2.0082756402049444</c:v>
                </c:pt>
                <c:pt idx="1">
                  <c:v>1.5012264302394147</c:v>
                </c:pt>
                <c:pt idx="2">
                  <c:v>1.3371430362855903</c:v>
                </c:pt>
                <c:pt idx="3">
                  <c:v>1.1579407833609781</c:v>
                </c:pt>
                <c:pt idx="4">
                  <c:v>1.1070517412641048</c:v>
                </c:pt>
                <c:pt idx="5">
                  <c:v>1.0767034976152623</c:v>
                </c:pt>
              </c:numCache>
            </c:numRef>
          </c:val>
          <c:smooth val="0"/>
        </c:ser>
        <c:ser>
          <c:idx val="1"/>
          <c:order val="1"/>
          <c:tx>
            <c:v>Mid</c:v>
          </c:tx>
          <c:marker>
            <c:symbol val="none"/>
          </c:marker>
          <c:cat>
            <c:numRef>
              <c:f>'No Ext, PS 10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10 Step'!$H$12:$H$17</c:f>
              <c:numCache>
                <c:formatCode>0.000</c:formatCode>
                <c:ptCount val="6"/>
                <c:pt idx="0">
                  <c:v>2.4244192502663786</c:v>
                </c:pt>
                <c:pt idx="1">
                  <c:v>1.6313200412731568</c:v>
                </c:pt>
                <c:pt idx="2">
                  <c:v>1.4012895795256193</c:v>
                </c:pt>
                <c:pt idx="3">
                  <c:v>1.1786262817347848</c:v>
                </c:pt>
                <c:pt idx="4">
                  <c:v>1.1117339358539498</c:v>
                </c:pt>
                <c:pt idx="5">
                  <c:v>1.0770765190347695</c:v>
                </c:pt>
              </c:numCache>
            </c:numRef>
          </c:val>
          <c:smooth val="0"/>
        </c:ser>
        <c:ser>
          <c:idx val="2"/>
          <c:order val="2"/>
          <c:tx>
            <c:v>Sparse</c:v>
          </c:tx>
          <c:marker>
            <c:symbol val="none"/>
          </c:marker>
          <c:cat>
            <c:numRef>
              <c:f>'No Ext, PS 10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10 Step'!$H$20:$H$25</c:f>
              <c:numCache>
                <c:formatCode>0.000</c:formatCode>
                <c:ptCount val="6"/>
                <c:pt idx="0">
                  <c:v>3.2078052383396418</c:v>
                </c:pt>
                <c:pt idx="1">
                  <c:v>2.1467852662458404</c:v>
                </c:pt>
                <c:pt idx="2">
                  <c:v>1.6790714033600824</c:v>
                </c:pt>
                <c:pt idx="3">
                  <c:v>1.3547392990625422</c:v>
                </c:pt>
                <c:pt idx="4">
                  <c:v>1.15622957902121</c:v>
                </c:pt>
                <c:pt idx="5">
                  <c:v>1.0998282265084456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85600"/>
        <c:axId val="123787520"/>
      </c:lineChart>
      <c:catAx>
        <c:axId val="12378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Broadcast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3787520"/>
        <c:crosses val="autoZero"/>
        <c:auto val="1"/>
        <c:lblAlgn val="ctr"/>
        <c:lblOffset val="100"/>
        <c:noMultiLvlLbl val="0"/>
      </c:catAx>
      <c:valAx>
        <c:axId val="123787520"/>
        <c:scaling>
          <c:orientation val="minMax"/>
          <c:min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23785600"/>
        <c:crosses val="autoZero"/>
        <c:crossBetween val="between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Hit Rate of Dynamic Sleep Interval</a:t>
            </a:r>
          </a:p>
          <a:p>
            <a:pPr>
              <a:defRPr/>
            </a:pPr>
            <a:r>
              <a:rPr lang="en-US"/>
              <a:t>(Slow)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Dense</c:v>
          </c:tx>
          <c:marker>
            <c:symbol val="none"/>
          </c:marker>
          <c:cat>
            <c:numRef>
              <c:f>'No Ext, PS 5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10 Step'!$F$4:$F$9</c:f>
              <c:numCache>
                <c:formatCode>General</c:formatCode>
                <c:ptCount val="6"/>
                <c:pt idx="0">
                  <c:v>85.685683999999995</c:v>
                </c:pt>
                <c:pt idx="1">
                  <c:v>93.993995999999996</c:v>
                </c:pt>
                <c:pt idx="2">
                  <c:v>96.2</c:v>
                </c:pt>
                <c:pt idx="3">
                  <c:v>97.3</c:v>
                </c:pt>
                <c:pt idx="4">
                  <c:v>98.498500000000007</c:v>
                </c:pt>
                <c:pt idx="5">
                  <c:v>98.7</c:v>
                </c:pt>
              </c:numCache>
            </c:numRef>
          </c:val>
          <c:smooth val="0"/>
        </c:ser>
        <c:ser>
          <c:idx val="1"/>
          <c:order val="1"/>
          <c:tx>
            <c:v>Mid</c:v>
          </c:tx>
          <c:marker>
            <c:symbol val="none"/>
          </c:marker>
          <c:val>
            <c:numRef>
              <c:f>'No Ext, PS 10 Step'!$F$12:$F$17</c:f>
              <c:numCache>
                <c:formatCode>General</c:formatCode>
                <c:ptCount val="6"/>
                <c:pt idx="0">
                  <c:v>40.1</c:v>
                </c:pt>
                <c:pt idx="1">
                  <c:v>55.755755999999998</c:v>
                </c:pt>
                <c:pt idx="2">
                  <c:v>72.472470000000001</c:v>
                </c:pt>
                <c:pt idx="3">
                  <c:v>92.3</c:v>
                </c:pt>
                <c:pt idx="4">
                  <c:v>96.796800000000005</c:v>
                </c:pt>
                <c:pt idx="5">
                  <c:v>98.1</c:v>
                </c:pt>
              </c:numCache>
            </c:numRef>
          </c:val>
          <c:smooth val="0"/>
        </c:ser>
        <c:ser>
          <c:idx val="2"/>
          <c:order val="2"/>
          <c:tx>
            <c:v>Sparse</c:v>
          </c:tx>
          <c:marker>
            <c:symbol val="none"/>
          </c:marker>
          <c:val>
            <c:numRef>
              <c:f>'No Ext, PS 10 Step'!$F$20:$F$25</c:f>
              <c:numCache>
                <c:formatCode>General</c:formatCode>
                <c:ptCount val="6"/>
                <c:pt idx="0">
                  <c:v>26.626626999999999</c:v>
                </c:pt>
                <c:pt idx="1">
                  <c:v>33.833835999999998</c:v>
                </c:pt>
                <c:pt idx="2">
                  <c:v>37.4</c:v>
                </c:pt>
                <c:pt idx="3">
                  <c:v>52.4</c:v>
                </c:pt>
                <c:pt idx="4">
                  <c:v>58.1</c:v>
                </c:pt>
                <c:pt idx="5">
                  <c:v>65.5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31040"/>
        <c:axId val="123832960"/>
      </c:lineChart>
      <c:catAx>
        <c:axId val="12383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Broadcast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3832960"/>
        <c:crosses val="autoZero"/>
        <c:auto val="1"/>
        <c:lblAlgn val="ctr"/>
        <c:lblOffset val="100"/>
        <c:noMultiLvlLbl val="0"/>
      </c:catAx>
      <c:valAx>
        <c:axId val="123832960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Hit Rate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831040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Hit Rate of Dynamic</a:t>
            </a:r>
            <a:r>
              <a:rPr lang="en-US" baseline="0"/>
              <a:t> Sleep Interval (Fast)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Dense</c:v>
          </c:tx>
          <c:marker>
            <c:symbol val="none"/>
          </c:marker>
          <c:cat>
            <c:numRef>
              <c:f>'No Ext, PS 5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5 Step'!$F$4:$F$9</c:f>
              <c:numCache>
                <c:formatCode>General</c:formatCode>
                <c:ptCount val="6"/>
                <c:pt idx="0">
                  <c:v>75.5</c:v>
                </c:pt>
                <c:pt idx="1">
                  <c:v>89.8</c:v>
                </c:pt>
                <c:pt idx="2">
                  <c:v>94.5946</c:v>
                </c:pt>
                <c:pt idx="3">
                  <c:v>97.697699999999998</c:v>
                </c:pt>
                <c:pt idx="4">
                  <c:v>98.498500000000007</c:v>
                </c:pt>
                <c:pt idx="5">
                  <c:v>98.7</c:v>
                </c:pt>
              </c:numCache>
            </c:numRef>
          </c:val>
          <c:smooth val="0"/>
        </c:ser>
        <c:ser>
          <c:idx val="1"/>
          <c:order val="1"/>
          <c:tx>
            <c:v>Mid</c:v>
          </c:tx>
          <c:marker>
            <c:symbol val="none"/>
          </c:marker>
          <c:val>
            <c:numRef>
              <c:f>'No Ext, PS 5 Step'!$F$12:$F$17</c:f>
              <c:numCache>
                <c:formatCode>General</c:formatCode>
                <c:ptCount val="6"/>
                <c:pt idx="0">
                  <c:v>29.829830000000001</c:v>
                </c:pt>
                <c:pt idx="1">
                  <c:v>42.642643</c:v>
                </c:pt>
                <c:pt idx="2">
                  <c:v>50.650649999999999</c:v>
                </c:pt>
                <c:pt idx="3">
                  <c:v>74.5</c:v>
                </c:pt>
                <c:pt idx="4">
                  <c:v>90.590590000000006</c:v>
                </c:pt>
                <c:pt idx="5">
                  <c:v>94.794790000000006</c:v>
                </c:pt>
              </c:numCache>
            </c:numRef>
          </c:val>
          <c:smooth val="0"/>
        </c:ser>
        <c:ser>
          <c:idx val="2"/>
          <c:order val="2"/>
          <c:tx>
            <c:v>Sparse</c:v>
          </c:tx>
          <c:marker>
            <c:symbol val="none"/>
          </c:marker>
          <c:val>
            <c:numRef>
              <c:f>'No Ext, PS 5 Step'!$F$20:$F$25</c:f>
              <c:numCache>
                <c:formatCode>General</c:formatCode>
                <c:ptCount val="6"/>
                <c:pt idx="0">
                  <c:v>26.426425999999999</c:v>
                </c:pt>
                <c:pt idx="1">
                  <c:v>32.700000000000003</c:v>
                </c:pt>
                <c:pt idx="2">
                  <c:v>37.537537</c:v>
                </c:pt>
                <c:pt idx="3">
                  <c:v>50.150149999999996</c:v>
                </c:pt>
                <c:pt idx="4">
                  <c:v>56.156154999999998</c:v>
                </c:pt>
                <c:pt idx="5">
                  <c:v>62.7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63808"/>
        <c:axId val="123865728"/>
      </c:lineChart>
      <c:catAx>
        <c:axId val="12386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Broadcast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Hit Rate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863808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Broadcast Duration of Dynamic Sleep Interval (Slow)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 min range</c:v>
          </c:tx>
          <c:marker>
            <c:symbol val="none"/>
          </c:marker>
          <c:cat>
            <c:numRef>
              <c:f>'No Ext, PS 5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10 Step'!$C$4:$C$9</c:f>
              <c:numCache>
                <c:formatCode>General</c:formatCode>
                <c:ptCount val="6"/>
                <c:pt idx="0">
                  <c:v>20.493333333333332</c:v>
                </c:pt>
                <c:pt idx="1">
                  <c:v>30.073333333333334</c:v>
                </c:pt>
                <c:pt idx="2">
                  <c:v>34.556111111111115</c:v>
                </c:pt>
                <c:pt idx="3">
                  <c:v>40.360277777777775</c:v>
                </c:pt>
                <c:pt idx="4">
                  <c:v>42.735555555555557</c:v>
                </c:pt>
                <c:pt idx="5">
                  <c:v>44.03</c:v>
                </c:pt>
              </c:numCache>
            </c:numRef>
          </c:val>
          <c:smooth val="0"/>
        </c:ser>
        <c:ser>
          <c:idx val="1"/>
          <c:order val="1"/>
          <c:tx>
            <c:v>30 min range</c:v>
          </c:tx>
          <c:marker>
            <c:symbol val="none"/>
          </c:marker>
          <c:val>
            <c:numRef>
              <c:f>'No Ext, PS 10 Step'!$C$12:$C$17</c:f>
              <c:numCache>
                <c:formatCode>General</c:formatCode>
                <c:ptCount val="6"/>
                <c:pt idx="0">
                  <c:v>43.015277777777776</c:v>
                </c:pt>
                <c:pt idx="1">
                  <c:v>88.88666666666667</c:v>
                </c:pt>
                <c:pt idx="2">
                  <c:v>134.50277777777777</c:v>
                </c:pt>
                <c:pt idx="3">
                  <c:v>203.66277777777779</c:v>
                </c:pt>
                <c:pt idx="4">
                  <c:v>226.4363888888889</c:v>
                </c:pt>
                <c:pt idx="5">
                  <c:v>236.86916666666667</c:v>
                </c:pt>
              </c:numCache>
            </c:numRef>
          </c:val>
          <c:smooth val="0"/>
        </c:ser>
        <c:ser>
          <c:idx val="2"/>
          <c:order val="2"/>
          <c:tx>
            <c:v>6 hour range</c:v>
          </c:tx>
          <c:marker>
            <c:symbol val="none"/>
          </c:marker>
          <c:val>
            <c:numRef>
              <c:f>'No Ext, PS 10 Step'!$C$20:$C$25</c:f>
              <c:numCache>
                <c:formatCode>General</c:formatCode>
                <c:ptCount val="6"/>
                <c:pt idx="0">
                  <c:v>241.95416666666668</c:v>
                </c:pt>
                <c:pt idx="1">
                  <c:v>459.39638888888891</c:v>
                </c:pt>
                <c:pt idx="2">
                  <c:v>649.27305555555552</c:v>
                </c:pt>
                <c:pt idx="3">
                  <c:v>1127.4583333333333</c:v>
                </c:pt>
                <c:pt idx="4">
                  <c:v>1464.7280555555556</c:v>
                </c:pt>
                <c:pt idx="5">
                  <c:v>1735.9666666666667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12960"/>
        <c:axId val="123914880"/>
      </c:lineChart>
      <c:catAx>
        <c:axId val="12391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3914880"/>
        <c:crosses val="autoZero"/>
        <c:auto val="1"/>
        <c:lblAlgn val="ctr"/>
        <c:lblOffset val="100"/>
        <c:noMultiLvlLbl val="0"/>
      </c:catAx>
      <c:valAx>
        <c:axId val="123914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r>
                  <a:rPr lang="en-US" baseline="0"/>
                  <a:t> Broadcasted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91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Broadcast Duration of Dynamic</a:t>
            </a:r>
            <a:r>
              <a:rPr lang="en-US" baseline="0"/>
              <a:t> Sleep Interval (Fast)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 min range</c:v>
          </c:tx>
          <c:marker>
            <c:symbol val="none"/>
          </c:marker>
          <c:cat>
            <c:numRef>
              <c:f>'No Ext, PS 5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5 Step'!$C$4:$C$9</c:f>
              <c:numCache>
                <c:formatCode>General</c:formatCode>
                <c:ptCount val="6"/>
                <c:pt idx="0">
                  <c:v>16.739999999999998</c:v>
                </c:pt>
                <c:pt idx="1">
                  <c:v>27.581666666666667</c:v>
                </c:pt>
                <c:pt idx="2">
                  <c:v>33.386388888888888</c:v>
                </c:pt>
                <c:pt idx="3">
                  <c:v>40.334444444444443</c:v>
                </c:pt>
                <c:pt idx="4">
                  <c:v>42.735555555555557</c:v>
                </c:pt>
                <c:pt idx="5">
                  <c:v>44.03</c:v>
                </c:pt>
              </c:numCache>
            </c:numRef>
          </c:val>
          <c:smooth val="0"/>
        </c:ser>
        <c:ser>
          <c:idx val="1"/>
          <c:order val="1"/>
          <c:tx>
            <c:v>30 min range</c:v>
          </c:tx>
          <c:marker>
            <c:symbol val="none"/>
          </c:marker>
          <c:val>
            <c:numRef>
              <c:f>'No Ext, PS 5 Step'!$C$12:$C$17</c:f>
              <c:numCache>
                <c:formatCode>General</c:formatCode>
                <c:ptCount val="6"/>
                <c:pt idx="0">
                  <c:v>30.261666666666667</c:v>
                </c:pt>
                <c:pt idx="1">
                  <c:v>62.818333333333335</c:v>
                </c:pt>
                <c:pt idx="2">
                  <c:v>92.272222222222226</c:v>
                </c:pt>
                <c:pt idx="3">
                  <c:v>166.50472222222223</c:v>
                </c:pt>
                <c:pt idx="4">
                  <c:v>210.17833333333334</c:v>
                </c:pt>
                <c:pt idx="5">
                  <c:v>228.2763888888889</c:v>
                </c:pt>
              </c:numCache>
            </c:numRef>
          </c:val>
          <c:smooth val="0"/>
        </c:ser>
        <c:ser>
          <c:idx val="2"/>
          <c:order val="2"/>
          <c:tx>
            <c:v>6 hour range</c:v>
          </c:tx>
          <c:marker>
            <c:symbol val="none"/>
          </c:marker>
          <c:val>
            <c:numRef>
              <c:f>'No Ext, PS 5 Step'!$C$20:$C$25</c:f>
              <c:numCache>
                <c:formatCode>General</c:formatCode>
                <c:ptCount val="6"/>
                <c:pt idx="0">
                  <c:v>233.00333333333333</c:v>
                </c:pt>
                <c:pt idx="1">
                  <c:v>437.64055555555558</c:v>
                </c:pt>
                <c:pt idx="2">
                  <c:v>617.78750000000002</c:v>
                </c:pt>
                <c:pt idx="3">
                  <c:v>1051.8</c:v>
                </c:pt>
                <c:pt idx="4">
                  <c:v>1365.95</c:v>
                </c:pt>
                <c:pt idx="5">
                  <c:v>1609.8666666666666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82656"/>
        <c:axId val="118184576"/>
      </c:lineChart>
      <c:catAx>
        <c:axId val="11818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184576"/>
        <c:crosses val="autoZero"/>
        <c:auto val="1"/>
        <c:lblAlgn val="ctr"/>
        <c:lblOffset val="100"/>
        <c:noMultiLvlLbl val="0"/>
      </c:catAx>
      <c:valAx>
        <c:axId val="118184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r>
                  <a:rPr lang="en-US" baseline="0"/>
                  <a:t> Broadcasted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18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 SSI</a:t>
            </a:r>
            <a:r>
              <a:rPr lang="en-US" baseline="0"/>
              <a:t> and DSI (Mid)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dynamic sleep</c:v>
          </c:tx>
          <c:marker>
            <c:symbol val="none"/>
          </c:marker>
          <c:cat>
            <c:numRef>
              <c:f>'No Ext, PS 10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5 Step'!$H$12:$H$17</c:f>
              <c:numCache>
                <c:formatCode>0.000</c:formatCode>
                <c:ptCount val="6"/>
                <c:pt idx="0">
                  <c:v>2.5635631371454535</c:v>
                </c:pt>
                <c:pt idx="1">
                  <c:v>1.7654027049007721</c:v>
                </c:pt>
                <c:pt idx="2">
                  <c:v>1.4275789182958034</c:v>
                </c:pt>
                <c:pt idx="3">
                  <c:v>1.1636323878034822</c:v>
                </c:pt>
                <c:pt idx="4">
                  <c:v>1.1209370581248463</c:v>
                </c:pt>
                <c:pt idx="5">
                  <c:v>1.0799646940413363</c:v>
                </c:pt>
              </c:numCache>
            </c:numRef>
          </c:val>
          <c:smooth val="0"/>
        </c:ser>
        <c:ser>
          <c:idx val="0"/>
          <c:order val="1"/>
          <c:tx>
            <c:v>10s sleep</c:v>
          </c:tx>
          <c:marker>
            <c:symbol val="none"/>
          </c:marker>
          <c:val>
            <c:numRef>
              <c:f>'No Ext, No PS (30 min) ALT'!$I$3:$I$8</c:f>
              <c:numCache>
                <c:formatCode>0.000</c:formatCode>
                <c:ptCount val="6"/>
                <c:pt idx="0">
                  <c:v>1.9679925474175801</c:v>
                </c:pt>
                <c:pt idx="1">
                  <c:v>1.4914702777321152</c:v>
                </c:pt>
                <c:pt idx="2">
                  <c:v>1.3328307786170828</c:v>
                </c:pt>
                <c:pt idx="3">
                  <c:v>1.1686266448196483</c:v>
                </c:pt>
                <c:pt idx="4">
                  <c:v>1.1037098790806557</c:v>
                </c:pt>
                <c:pt idx="5">
                  <c:v>1.0821764591419287</c:v>
                </c:pt>
              </c:numCache>
            </c:numRef>
          </c:val>
          <c:smooth val="0"/>
        </c:ser>
        <c:ser>
          <c:idx val="2"/>
          <c:order val="2"/>
          <c:tx>
            <c:v>120s sleep</c:v>
          </c:tx>
          <c:marker>
            <c:symbol val="none"/>
          </c:marker>
          <c:val>
            <c:numRef>
              <c:f>'No Ext, No PS (30 min) ALT'!$I$27:$I$32</c:f>
              <c:numCache>
                <c:formatCode>0.000</c:formatCode>
                <c:ptCount val="6"/>
                <c:pt idx="0">
                  <c:v>1.4938065279949944</c:v>
                </c:pt>
                <c:pt idx="1">
                  <c:v>1.501236183876288</c:v>
                </c:pt>
                <c:pt idx="2">
                  <c:v>1.4133095915455041</c:v>
                </c:pt>
                <c:pt idx="3">
                  <c:v>1.233359241206692</c:v>
                </c:pt>
                <c:pt idx="4">
                  <c:v>1.2147501740360649</c:v>
                </c:pt>
                <c:pt idx="5">
                  <c:v>1.1718635684016268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93248"/>
        <c:axId val="118295168"/>
      </c:lineChart>
      <c:catAx>
        <c:axId val="11829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Broadcast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295168"/>
        <c:crosses val="autoZero"/>
        <c:auto val="1"/>
        <c:lblAlgn val="ctr"/>
        <c:lblOffset val="100"/>
        <c:noMultiLvlLbl val="0"/>
      </c:catAx>
      <c:valAx>
        <c:axId val="118295168"/>
        <c:scaling>
          <c:orientation val="minMax"/>
          <c:min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18293248"/>
        <c:crosses val="autoZero"/>
        <c:crossBetween val="between"/>
        <c:majorUnit val="0.5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Static v.s Dynamic</a:t>
            </a:r>
            <a:r>
              <a:rPr lang="en-US" baseline="0"/>
              <a:t> (Dense)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dynamic sleep</c:v>
          </c:tx>
          <c:marker>
            <c:symbol val="none"/>
          </c:marker>
          <c:cat>
            <c:numRef>
              <c:f>'No Ext, PS 10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5 Step'!$H$4:$H$9</c:f>
              <c:numCache>
                <c:formatCode>0.000</c:formatCode>
                <c:ptCount val="6"/>
                <c:pt idx="0">
                  <c:v>2.1663027678215854</c:v>
                </c:pt>
                <c:pt idx="1">
                  <c:v>1.5638082059338934</c:v>
                </c:pt>
                <c:pt idx="2">
                  <c:v>1.3608947978134802</c:v>
                </c:pt>
                <c:pt idx="3">
                  <c:v>1.1634183698658438</c:v>
                </c:pt>
                <c:pt idx="4">
                  <c:v>1.1070517412641048</c:v>
                </c:pt>
                <c:pt idx="5">
                  <c:v>1.0767034976152623</c:v>
                </c:pt>
              </c:numCache>
            </c:numRef>
          </c:val>
          <c:smooth val="0"/>
        </c:ser>
        <c:ser>
          <c:idx val="0"/>
          <c:order val="1"/>
          <c:tx>
            <c:v>10s sleep</c:v>
          </c:tx>
          <c:marker>
            <c:symbol val="none"/>
          </c:marker>
          <c:val>
            <c:numRef>
              <c:f>'No Ext, No PS (30 min) ALT'!$V$3:$V$8</c:f>
              <c:numCache>
                <c:formatCode>0.000</c:formatCode>
                <c:ptCount val="6"/>
                <c:pt idx="0">
                  <c:v>1.9655585613672497</c:v>
                </c:pt>
                <c:pt idx="1">
                  <c:v>1.5026065867109575</c:v>
                </c:pt>
                <c:pt idx="2">
                  <c:v>1.3314426592797783</c:v>
                </c:pt>
                <c:pt idx="3">
                  <c:v>1.1579407833609778</c:v>
                </c:pt>
                <c:pt idx="4">
                  <c:v>1.107051741264105</c:v>
                </c:pt>
                <c:pt idx="5">
                  <c:v>1.0767034976152623</c:v>
                </c:pt>
              </c:numCache>
            </c:numRef>
          </c:val>
          <c:smooth val="0"/>
        </c:ser>
        <c:ser>
          <c:idx val="2"/>
          <c:order val="2"/>
          <c:tx>
            <c:v>120s sleep</c:v>
          </c:tx>
          <c:marker>
            <c:symbol val="none"/>
          </c:marker>
          <c:val>
            <c:numRef>
              <c:f>'No Ext, No PS (30 min) ALT'!$V$27:$V$32</c:f>
              <c:numCache>
                <c:formatCode>0.000</c:formatCode>
                <c:ptCount val="6"/>
                <c:pt idx="0">
                  <c:v>1.5717329772417707</c:v>
                </c:pt>
                <c:pt idx="1">
                  <c:v>1.4215965811965809</c:v>
                </c:pt>
                <c:pt idx="2">
                  <c:v>1.4379929068967321</c:v>
                </c:pt>
                <c:pt idx="3">
                  <c:v>1.2554977874654281</c:v>
                </c:pt>
                <c:pt idx="4">
                  <c:v>1.2332981034203274</c:v>
                </c:pt>
                <c:pt idx="5">
                  <c:v>1.166532966034403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30112"/>
        <c:axId val="118332032"/>
      </c:lineChart>
      <c:catAx>
        <c:axId val="11833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Broadcast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332032"/>
        <c:crosses val="autoZero"/>
        <c:auto val="1"/>
        <c:lblAlgn val="ctr"/>
        <c:lblOffset val="100"/>
        <c:noMultiLvlLbl val="0"/>
      </c:catAx>
      <c:valAx>
        <c:axId val="118332032"/>
        <c:scaling>
          <c:orientation val="minMax"/>
          <c:min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18330112"/>
        <c:crosses val="autoZero"/>
        <c:crossBetween val="between"/>
        <c:majorUnit val="0.5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Static v.s Dynamic </a:t>
            </a:r>
            <a:r>
              <a:rPr lang="en-US" baseline="0"/>
              <a:t>(Sparse)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dynamic sleep</c:v>
          </c:tx>
          <c:marker>
            <c:symbol val="none"/>
          </c:marker>
          <c:cat>
            <c:numRef>
              <c:f>'No Ext, PS 10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5 Step'!$H$20:$H$25</c:f>
              <c:numCache>
                <c:formatCode>0.000</c:formatCode>
                <c:ptCount val="6"/>
                <c:pt idx="0">
                  <c:v>3.3059877558957909</c:v>
                </c:pt>
                <c:pt idx="1">
                  <c:v>2.1779862577483042</c:v>
                </c:pt>
                <c:pt idx="2">
                  <c:v>1.7711347322696225</c:v>
                </c:pt>
                <c:pt idx="3">
                  <c:v>1.3898374603870878</c:v>
                </c:pt>
                <c:pt idx="4">
                  <c:v>1.1983605532881163</c:v>
                </c:pt>
                <c:pt idx="5">
                  <c:v>1.1352789252733146</c:v>
                </c:pt>
              </c:numCache>
            </c:numRef>
          </c:val>
          <c:smooth val="0"/>
        </c:ser>
        <c:ser>
          <c:idx val="0"/>
          <c:order val="1"/>
          <c:tx>
            <c:v>10s sleep</c:v>
          </c:tx>
          <c:marker>
            <c:symbol val="none"/>
          </c:marker>
          <c:val>
            <c:numRef>
              <c:f>'No Ext, No PS (30 min) ALT'!$AG$5:$AG$10</c:f>
              <c:numCache>
                <c:formatCode>0.000</c:formatCode>
                <c:ptCount val="6"/>
                <c:pt idx="0">
                  <c:v>1.9789079422787998</c:v>
                </c:pt>
                <c:pt idx="1">
                  <c:v>1.505770066197756</c:v>
                </c:pt>
                <c:pt idx="2">
                  <c:v>1.3370058107712413</c:v>
                </c:pt>
                <c:pt idx="3">
                  <c:v>1.1639001068771062</c:v>
                </c:pt>
                <c:pt idx="4">
                  <c:v>1.1082307896309087</c:v>
                </c:pt>
                <c:pt idx="5">
                  <c:v>1.0810804634105899</c:v>
                </c:pt>
              </c:numCache>
            </c:numRef>
          </c:val>
          <c:smooth val="0"/>
        </c:ser>
        <c:ser>
          <c:idx val="2"/>
          <c:order val="2"/>
          <c:tx>
            <c:v>120s sleep</c:v>
          </c:tx>
          <c:marker>
            <c:symbol val="none"/>
          </c:marker>
          <c:val>
            <c:numRef>
              <c:f>'No Ext, No PS (30 min) ALT'!$AG$29:$AG$34</c:f>
              <c:numCache>
                <c:formatCode>0.000</c:formatCode>
                <c:ptCount val="6"/>
                <c:pt idx="0">
                  <c:v>1.5724715692003857</c:v>
                </c:pt>
                <c:pt idx="1">
                  <c:v>1.450501054143098</c:v>
                </c:pt>
                <c:pt idx="2">
                  <c:v>1.3265382155631849</c:v>
                </c:pt>
                <c:pt idx="3">
                  <c:v>1.2225676771543814</c:v>
                </c:pt>
                <c:pt idx="4">
                  <c:v>1.18791649592687</c:v>
                </c:pt>
                <c:pt idx="5">
                  <c:v>1.1839965022829886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08096"/>
        <c:axId val="129510016"/>
      </c:lineChart>
      <c:catAx>
        <c:axId val="1295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Broadcast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9510016"/>
        <c:crosses val="autoZero"/>
        <c:auto val="1"/>
        <c:lblAlgn val="ctr"/>
        <c:lblOffset val="100"/>
        <c:noMultiLvlLbl val="0"/>
      </c:catAx>
      <c:valAx>
        <c:axId val="129510016"/>
        <c:scaling>
          <c:orientation val="minMax"/>
          <c:min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29508096"/>
        <c:crosses val="autoZero"/>
        <c:crossBetween val="between"/>
        <c:majorUnit val="0.5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Dynamic Sleep Interval (Very Fast)</a:t>
            </a:r>
            <a:endParaRPr lang="en-US" baseline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Dense</c:v>
          </c:tx>
          <c:marker>
            <c:symbol val="none"/>
          </c:marker>
          <c:cat>
            <c:numRef>
              <c:f>'No Ext, PS 10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5 Step'!$H$29:$H$34</c:f>
              <c:numCache>
                <c:formatCode>0.000</c:formatCode>
                <c:ptCount val="6"/>
                <c:pt idx="0">
                  <c:v>1.4394443051201671</c:v>
                </c:pt>
                <c:pt idx="1">
                  <c:v>1.3017691773476323</c:v>
                </c:pt>
                <c:pt idx="2">
                  <c:v>1.2511914074661081</c:v>
                </c:pt>
                <c:pt idx="3">
                  <c:v>1.1283808006990788</c:v>
                </c:pt>
                <c:pt idx="4">
                  <c:v>1.0918490792034734</c:v>
                </c:pt>
                <c:pt idx="5">
                  <c:v>1.0725361846049004</c:v>
                </c:pt>
              </c:numCache>
            </c:numRef>
          </c:val>
          <c:smooth val="0"/>
        </c:ser>
        <c:ser>
          <c:idx val="1"/>
          <c:order val="1"/>
          <c:tx>
            <c:v>Mid</c:v>
          </c:tx>
          <c:marker>
            <c:symbol val="none"/>
          </c:marker>
          <c:cat>
            <c:numRef>
              <c:f>'No Ext, PS 10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5 Step'!$H$45:$H$50</c:f>
              <c:numCache>
                <c:formatCode>0.000</c:formatCode>
                <c:ptCount val="6"/>
                <c:pt idx="0">
                  <c:v>1.5222546669878358</c:v>
                </c:pt>
                <c:pt idx="1">
                  <c:v>1.4001534395715445</c:v>
                </c:pt>
                <c:pt idx="2">
                  <c:v>1.2390047408122438</c:v>
                </c:pt>
                <c:pt idx="3">
                  <c:v>1.1156814825065497</c:v>
                </c:pt>
                <c:pt idx="4">
                  <c:v>1.05943237193033</c:v>
                </c:pt>
                <c:pt idx="5">
                  <c:v>1.0552803470602858</c:v>
                </c:pt>
              </c:numCache>
            </c:numRef>
          </c:val>
          <c:smooth val="0"/>
        </c:ser>
        <c:ser>
          <c:idx val="2"/>
          <c:order val="2"/>
          <c:tx>
            <c:v>Sparse</c:v>
          </c:tx>
          <c:marker>
            <c:symbol val="none"/>
          </c:marker>
          <c:cat>
            <c:numRef>
              <c:f>'No Ext, PS 10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5 Step'!$H$37:$H$42</c:f>
              <c:numCache>
                <c:formatCode>0.000</c:formatCode>
                <c:ptCount val="6"/>
                <c:pt idx="0">
                  <c:v>1.6530111104399885</c:v>
                </c:pt>
                <c:pt idx="1">
                  <c:v>1.5261700310432929</c:v>
                </c:pt>
                <c:pt idx="2">
                  <c:v>1.3981112751346887</c:v>
                </c:pt>
                <c:pt idx="3">
                  <c:v>1.2943599415685827</c:v>
                </c:pt>
                <c:pt idx="4">
                  <c:v>1.173570820710609</c:v>
                </c:pt>
                <c:pt idx="5">
                  <c:v>1.1165781670337185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61344"/>
        <c:axId val="129563264"/>
      </c:lineChart>
      <c:catAx>
        <c:axId val="12956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Broadcast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9563264"/>
        <c:crosses val="autoZero"/>
        <c:auto val="1"/>
        <c:lblAlgn val="ctr"/>
        <c:lblOffset val="100"/>
        <c:noMultiLvlLbl val="0"/>
      </c:catAx>
      <c:valAx>
        <c:axId val="129563264"/>
        <c:scaling>
          <c:orientation val="minMax"/>
          <c:min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29561344"/>
        <c:crosses val="autoZero"/>
        <c:crossBetween val="between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 of No</a:t>
            </a:r>
            <a:r>
              <a:rPr lang="en-US" baseline="0"/>
              <a:t> Power Saving (6 hour)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10s</c:v>
          </c:tx>
          <c:marker>
            <c:symbol val="none"/>
          </c:marker>
          <c:cat>
            <c:numRef>
              <c:f>'No Ext, No PS (5 min range)'!$B$3:$B$7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cat>
          <c:val>
            <c:numRef>
              <c:f>'No Ext, No PS (6 hour range)'!$I$3:$I$7</c:f>
              <c:numCache>
                <c:formatCode>0.000</c:formatCode>
                <c:ptCount val="5"/>
                <c:pt idx="0">
                  <c:v>1.9789079422787998</c:v>
                </c:pt>
                <c:pt idx="1">
                  <c:v>1.8869775935331157</c:v>
                </c:pt>
                <c:pt idx="2">
                  <c:v>1.6312474446383711</c:v>
                </c:pt>
                <c:pt idx="3">
                  <c:v>1.5343507934460916</c:v>
                </c:pt>
                <c:pt idx="4">
                  <c:v>1.5724715692003857</c:v>
                </c:pt>
              </c:numCache>
            </c:numRef>
          </c:val>
          <c:smooth val="0"/>
        </c:ser>
        <c:ser>
          <c:idx val="1"/>
          <c:order val="1"/>
          <c:tx>
            <c:v>20s</c:v>
          </c:tx>
          <c:marker>
            <c:symbol val="none"/>
          </c:marker>
          <c:val>
            <c:numRef>
              <c:f>'No Ext, No PS (6 hour range)'!$I$8:$I$12</c:f>
              <c:numCache>
                <c:formatCode>0.000</c:formatCode>
                <c:ptCount val="5"/>
                <c:pt idx="0">
                  <c:v>1.505770066197756</c:v>
                </c:pt>
                <c:pt idx="1">
                  <c:v>1.7240703480616357</c:v>
                </c:pt>
                <c:pt idx="2">
                  <c:v>1.6187398531588857</c:v>
                </c:pt>
                <c:pt idx="3">
                  <c:v>1.4783681211493671</c:v>
                </c:pt>
                <c:pt idx="4">
                  <c:v>1.450501054143098</c:v>
                </c:pt>
              </c:numCache>
            </c:numRef>
          </c:val>
          <c:smooth val="0"/>
        </c:ser>
        <c:ser>
          <c:idx val="2"/>
          <c:order val="2"/>
          <c:tx>
            <c:v>30s</c:v>
          </c:tx>
          <c:marker>
            <c:symbol val="none"/>
          </c:marker>
          <c:val>
            <c:numRef>
              <c:f>'No Ext, No PS (6 hour range)'!$I$13:$I$17</c:f>
              <c:numCache>
                <c:formatCode>0.000</c:formatCode>
                <c:ptCount val="5"/>
                <c:pt idx="0">
                  <c:v>1.3370058107712413</c:v>
                </c:pt>
                <c:pt idx="1">
                  <c:v>1.495535059382423</c:v>
                </c:pt>
                <c:pt idx="2">
                  <c:v>1.4700303978606444</c:v>
                </c:pt>
                <c:pt idx="3">
                  <c:v>1.466171008969219</c:v>
                </c:pt>
                <c:pt idx="4">
                  <c:v>1.3265382155631849</c:v>
                </c:pt>
              </c:numCache>
            </c:numRef>
          </c:val>
          <c:smooth val="0"/>
        </c:ser>
        <c:ser>
          <c:idx val="3"/>
          <c:order val="3"/>
          <c:tx>
            <c:v>60s</c:v>
          </c:tx>
          <c:marker>
            <c:symbol val="none"/>
          </c:marker>
          <c:val>
            <c:numRef>
              <c:f>'No Ext, No PS (6 hour range)'!$I$18:$I$22</c:f>
              <c:numCache>
                <c:formatCode>0.000</c:formatCode>
                <c:ptCount val="5"/>
                <c:pt idx="0">
                  <c:v>1.1639001068771062</c:v>
                </c:pt>
                <c:pt idx="1">
                  <c:v>1.2482958523135008</c:v>
                </c:pt>
                <c:pt idx="2">
                  <c:v>1.3079182466248971</c:v>
                </c:pt>
                <c:pt idx="3">
                  <c:v>1.2663513068271983</c:v>
                </c:pt>
                <c:pt idx="4">
                  <c:v>1.2225676771543814</c:v>
                </c:pt>
              </c:numCache>
            </c:numRef>
          </c:val>
          <c:smooth val="0"/>
        </c:ser>
        <c:ser>
          <c:idx val="4"/>
          <c:order val="4"/>
          <c:tx>
            <c:v>90s</c:v>
          </c:tx>
          <c:marker>
            <c:symbol val="none"/>
          </c:marker>
          <c:val>
            <c:numRef>
              <c:f>'No Ext, No PS (6 hour range)'!$I$23:$I$27</c:f>
              <c:numCache>
                <c:formatCode>0.000</c:formatCode>
                <c:ptCount val="5"/>
                <c:pt idx="0">
                  <c:v>1.1082307896309087</c:v>
                </c:pt>
                <c:pt idx="1">
                  <c:v>1.1675143708638089</c:v>
                </c:pt>
                <c:pt idx="2">
                  <c:v>1.1898148524503498</c:v>
                </c:pt>
                <c:pt idx="3">
                  <c:v>1.2009325237515738</c:v>
                </c:pt>
                <c:pt idx="4">
                  <c:v>1.18791649592687</c:v>
                </c:pt>
              </c:numCache>
            </c:numRef>
          </c:val>
          <c:smooth val="0"/>
        </c:ser>
        <c:ser>
          <c:idx val="5"/>
          <c:order val="5"/>
          <c:tx>
            <c:v>120s</c:v>
          </c:tx>
          <c:marker>
            <c:symbol val="none"/>
          </c:marker>
          <c:val>
            <c:numRef>
              <c:f>'No Ext, No PS (6 hour range)'!$I$28:$I$32</c:f>
              <c:numCache>
                <c:formatCode>0.000</c:formatCode>
                <c:ptCount val="5"/>
                <c:pt idx="0">
                  <c:v>1.0810804634105899</c:v>
                </c:pt>
                <c:pt idx="1">
                  <c:v>1.1277382300620937</c:v>
                </c:pt>
                <c:pt idx="2">
                  <c:v>1.1592561133515629</c:v>
                </c:pt>
                <c:pt idx="3">
                  <c:v>1.1513787434586973</c:v>
                </c:pt>
                <c:pt idx="4">
                  <c:v>1.1839965022829886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08064"/>
        <c:axId val="114692864"/>
      </c:lineChart>
      <c:catAx>
        <c:axId val="11440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Intermission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4692864"/>
        <c:crosses val="autoZero"/>
        <c:auto val="1"/>
        <c:lblAlgn val="ctr"/>
        <c:lblOffset val="100"/>
        <c:noMultiLvlLbl val="0"/>
      </c:catAx>
      <c:valAx>
        <c:axId val="114692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440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 of No</a:t>
            </a:r>
            <a:r>
              <a:rPr lang="en-US" baseline="0"/>
              <a:t> Power Saving (30 min)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10s</c:v>
          </c:tx>
          <c:marker>
            <c:symbol val="none"/>
          </c:marker>
          <c:cat>
            <c:numRef>
              <c:f>'No Ext, No PS (30 min) ALT'!$A$3:$A$8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No PS (30 min) ALT'!$I$3:$I$8</c:f>
              <c:numCache>
                <c:formatCode>0.000</c:formatCode>
                <c:ptCount val="6"/>
                <c:pt idx="0">
                  <c:v>1.9679925474175801</c:v>
                </c:pt>
                <c:pt idx="1">
                  <c:v>1.4914702777321152</c:v>
                </c:pt>
                <c:pt idx="2">
                  <c:v>1.3328307786170828</c:v>
                </c:pt>
                <c:pt idx="3">
                  <c:v>1.1686266448196483</c:v>
                </c:pt>
                <c:pt idx="4">
                  <c:v>1.1037098790806557</c:v>
                </c:pt>
                <c:pt idx="5">
                  <c:v>1.0821764591419287</c:v>
                </c:pt>
              </c:numCache>
            </c:numRef>
          </c:val>
          <c:smooth val="0"/>
        </c:ser>
        <c:ser>
          <c:idx val="1"/>
          <c:order val="1"/>
          <c:tx>
            <c:v>20s</c:v>
          </c:tx>
          <c:marker>
            <c:symbol val="none"/>
          </c:marker>
          <c:cat>
            <c:numRef>
              <c:f>'No Ext, No PS (30 min) ALT'!$A$3:$A$8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No PS (30 min) ALT'!$I$9:$I$14</c:f>
              <c:numCache>
                <c:formatCode>0.000</c:formatCode>
                <c:ptCount val="6"/>
                <c:pt idx="0">
                  <c:v>1.7948470618562107</c:v>
                </c:pt>
                <c:pt idx="1">
                  <c:v>1.6656774518383899</c:v>
                </c:pt>
                <c:pt idx="2">
                  <c:v>1.502175385904867</c:v>
                </c:pt>
                <c:pt idx="3">
                  <c:v>1.2523430634532757</c:v>
                </c:pt>
                <c:pt idx="4">
                  <c:v>1.1687333031908023</c:v>
                </c:pt>
                <c:pt idx="5">
                  <c:v>1.1218566182220657</c:v>
                </c:pt>
              </c:numCache>
            </c:numRef>
          </c:val>
          <c:smooth val="0"/>
        </c:ser>
        <c:ser>
          <c:idx val="2"/>
          <c:order val="2"/>
          <c:tx>
            <c:v>40s</c:v>
          </c:tx>
          <c:marker>
            <c:symbol val="none"/>
          </c:marker>
          <c:cat>
            <c:numRef>
              <c:f>'No Ext, No PS (30 min) ALT'!$A$3:$A$8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No PS (30 min) ALT'!$I$15:$I$20</c:f>
              <c:numCache>
                <c:formatCode>0.000</c:formatCode>
                <c:ptCount val="6"/>
                <c:pt idx="0">
                  <c:v>1.7224189589644725</c:v>
                </c:pt>
                <c:pt idx="1">
                  <c:v>1.5940741272751036</c:v>
                </c:pt>
                <c:pt idx="2">
                  <c:v>1.4661523489932886</c:v>
                </c:pt>
                <c:pt idx="3">
                  <c:v>1.2910096966504903</c:v>
                </c:pt>
                <c:pt idx="4">
                  <c:v>1.1968072488397201</c:v>
                </c:pt>
                <c:pt idx="5">
                  <c:v>1.1364455023340114</c:v>
                </c:pt>
              </c:numCache>
            </c:numRef>
          </c:val>
          <c:smooth val="0"/>
        </c:ser>
        <c:ser>
          <c:idx val="3"/>
          <c:order val="3"/>
          <c:tx>
            <c:v>80s</c:v>
          </c:tx>
          <c:marker>
            <c:symbol val="none"/>
          </c:marker>
          <c:cat>
            <c:numRef>
              <c:f>'No Ext, No PS (30 min) ALT'!$A$3:$A$8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No PS (30 min) ALT'!$I$21:$I$26</c:f>
              <c:numCache>
                <c:formatCode>0.000</c:formatCode>
                <c:ptCount val="6"/>
                <c:pt idx="0">
                  <c:v>1.5068673250231925</c:v>
                </c:pt>
                <c:pt idx="1">
                  <c:v>1.4818452841400174</c:v>
                </c:pt>
                <c:pt idx="2">
                  <c:v>1.3971834208914973</c:v>
                </c:pt>
                <c:pt idx="3">
                  <c:v>1.2931986989546513</c:v>
                </c:pt>
                <c:pt idx="4">
                  <c:v>1.1978136634898013</c:v>
                </c:pt>
                <c:pt idx="5">
                  <c:v>1.174714875481814</c:v>
                </c:pt>
              </c:numCache>
            </c:numRef>
          </c:val>
          <c:smooth val="0"/>
        </c:ser>
        <c:ser>
          <c:idx val="5"/>
          <c:order val="4"/>
          <c:tx>
            <c:v>120s</c:v>
          </c:tx>
          <c:marker>
            <c:symbol val="none"/>
          </c:marker>
          <c:cat>
            <c:numRef>
              <c:f>'No Ext, No PS (30 min) ALT'!$A$3:$A$8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No PS (30 min) ALT'!$I$27:$I$32</c:f>
              <c:numCache>
                <c:formatCode>0.000</c:formatCode>
                <c:ptCount val="6"/>
                <c:pt idx="0">
                  <c:v>1.4938065279949944</c:v>
                </c:pt>
                <c:pt idx="1">
                  <c:v>1.501236183876288</c:v>
                </c:pt>
                <c:pt idx="2">
                  <c:v>1.4133095915455041</c:v>
                </c:pt>
                <c:pt idx="3">
                  <c:v>1.233359241206692</c:v>
                </c:pt>
                <c:pt idx="4">
                  <c:v>1.2147501740360649</c:v>
                </c:pt>
                <c:pt idx="5">
                  <c:v>1.1718635684016268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1696"/>
        <c:axId val="116547968"/>
      </c:lineChart>
      <c:catAx>
        <c:axId val="11654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Broadcast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6547968"/>
        <c:crosses val="autoZero"/>
        <c:auto val="1"/>
        <c:lblAlgn val="ctr"/>
        <c:lblOffset val="100"/>
        <c:noMultiLvlLbl val="0"/>
      </c:catAx>
      <c:valAx>
        <c:axId val="116547968"/>
        <c:scaling>
          <c:orientation val="minMax"/>
          <c:max val="2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6541696"/>
        <c:crosses val="autoZero"/>
        <c:crossBetween val="between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 of No</a:t>
            </a:r>
            <a:r>
              <a:rPr lang="en-US" baseline="0"/>
              <a:t> Power Saving with Extension (5 min)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10s</c:v>
          </c:tx>
          <c:marker>
            <c:symbol val="none"/>
          </c:marker>
          <c:cat>
            <c:numRef>
              <c:f>'No Ext, No PS (5 min range)'!$B$3:$B$7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cat>
          <c:val>
            <c:numRef>
              <c:f>'Ext, No PS (5 min range)'!$I$3:$I$7</c:f>
              <c:numCache>
                <c:formatCode>0.000</c:formatCode>
                <c:ptCount val="5"/>
                <c:pt idx="0">
                  <c:v>1.8466744236053043</c:v>
                </c:pt>
                <c:pt idx="1">
                  <c:v>1.7429532005348509</c:v>
                </c:pt>
                <c:pt idx="2">
                  <c:v>1.4904306965104963</c:v>
                </c:pt>
                <c:pt idx="3">
                  <c:v>1.5317019371167138</c:v>
                </c:pt>
                <c:pt idx="4">
                  <c:v>1.5056948798328107</c:v>
                </c:pt>
              </c:numCache>
            </c:numRef>
          </c:val>
          <c:smooth val="0"/>
        </c:ser>
        <c:ser>
          <c:idx val="1"/>
          <c:order val="1"/>
          <c:tx>
            <c:v>20s</c:v>
          </c:tx>
          <c:marker>
            <c:symbol val="none"/>
          </c:marker>
          <c:val>
            <c:numRef>
              <c:f>'Ext, No PS (5 min range)'!$I$8:$I$12</c:f>
              <c:numCache>
                <c:formatCode>0.000</c:formatCode>
                <c:ptCount val="5"/>
                <c:pt idx="0">
                  <c:v>1.4156366903648381</c:v>
                </c:pt>
                <c:pt idx="1">
                  <c:v>1.5624302131765946</c:v>
                </c:pt>
                <c:pt idx="2">
                  <c:v>1.3509262755928686</c:v>
                </c:pt>
                <c:pt idx="3">
                  <c:v>1.3105624129930393</c:v>
                </c:pt>
                <c:pt idx="4">
                  <c:v>1.3559487107029318</c:v>
                </c:pt>
              </c:numCache>
            </c:numRef>
          </c:val>
          <c:smooth val="0"/>
        </c:ser>
        <c:ser>
          <c:idx val="2"/>
          <c:order val="2"/>
          <c:tx>
            <c:v>30s</c:v>
          </c:tx>
          <c:marker>
            <c:symbol val="none"/>
          </c:marker>
          <c:val>
            <c:numRef>
              <c:f>'Ext, No PS (5 min range)'!$I$13:$I$17</c:f>
              <c:numCache>
                <c:formatCode>0.000</c:formatCode>
                <c:ptCount val="5"/>
                <c:pt idx="0">
                  <c:v>1.2717351878048782</c:v>
                </c:pt>
                <c:pt idx="1">
                  <c:v>1.3436981799169525</c:v>
                </c:pt>
                <c:pt idx="2">
                  <c:v>1.3462144828776186</c:v>
                </c:pt>
                <c:pt idx="3">
                  <c:v>1.2991916756756756</c:v>
                </c:pt>
                <c:pt idx="4">
                  <c:v>1.2068998103061224</c:v>
                </c:pt>
              </c:numCache>
            </c:numRef>
          </c:val>
          <c:smooth val="0"/>
        </c:ser>
        <c:ser>
          <c:idx val="3"/>
          <c:order val="3"/>
          <c:tx>
            <c:v>60s</c:v>
          </c:tx>
          <c:marker>
            <c:symbol val="none"/>
          </c:marker>
          <c:val>
            <c:numRef>
              <c:f>'Ext, No PS (5 min range)'!$I$18:$I$22</c:f>
              <c:numCache>
                <c:formatCode>0.000</c:formatCode>
                <c:ptCount val="5"/>
                <c:pt idx="0">
                  <c:v>1.1072917167803298</c:v>
                </c:pt>
                <c:pt idx="1">
                  <c:v>1.1475128259667333</c:v>
                </c:pt>
                <c:pt idx="2">
                  <c:v>1.1281133579826141</c:v>
                </c:pt>
                <c:pt idx="3">
                  <c:v>1.0867081310679609</c:v>
                </c:pt>
                <c:pt idx="4">
                  <c:v>1.1007565904447714</c:v>
                </c:pt>
              </c:numCache>
            </c:numRef>
          </c:val>
          <c:smooth val="0"/>
        </c:ser>
        <c:ser>
          <c:idx val="4"/>
          <c:order val="4"/>
          <c:tx>
            <c:v>90s</c:v>
          </c:tx>
          <c:marker>
            <c:symbol val="none"/>
          </c:marker>
          <c:val>
            <c:numRef>
              <c:f>'Ext, No PS (5 min range)'!$I$23:$I$27</c:f>
              <c:numCache>
                <c:formatCode>0.000</c:formatCode>
                <c:ptCount val="5"/>
                <c:pt idx="0">
                  <c:v>1.0525767246491617</c:v>
                </c:pt>
                <c:pt idx="1">
                  <c:v>1.0645304616340718</c:v>
                </c:pt>
                <c:pt idx="2">
                  <c:v>1.0761899835878053</c:v>
                </c:pt>
                <c:pt idx="3">
                  <c:v>1.0479017193210496</c:v>
                </c:pt>
                <c:pt idx="4">
                  <c:v>1.0407161675728251</c:v>
                </c:pt>
              </c:numCache>
            </c:numRef>
          </c:val>
          <c:smooth val="0"/>
        </c:ser>
        <c:ser>
          <c:idx val="5"/>
          <c:order val="5"/>
          <c:tx>
            <c:v>120s</c:v>
          </c:tx>
          <c:marker>
            <c:symbol val="none"/>
          </c:marker>
          <c:val>
            <c:numRef>
              <c:f>'Ext, No PS (5 min range)'!$I$28:$I$32</c:f>
              <c:numCache>
                <c:formatCode>0.000</c:formatCode>
                <c:ptCount val="5"/>
                <c:pt idx="0">
                  <c:v>1.027281479580294</c:v>
                </c:pt>
                <c:pt idx="1">
                  <c:v>1.0413215016337549</c:v>
                </c:pt>
                <c:pt idx="2">
                  <c:v>1.0334504418485591</c:v>
                </c:pt>
                <c:pt idx="3">
                  <c:v>1.0070058015943313</c:v>
                </c:pt>
                <c:pt idx="4">
                  <c:v>0.92725412274950814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75552"/>
        <c:axId val="114777472"/>
      </c:lineChart>
      <c:catAx>
        <c:axId val="11477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Intermission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4777472"/>
        <c:crosses val="autoZero"/>
        <c:auto val="1"/>
        <c:lblAlgn val="ctr"/>
        <c:lblOffset val="100"/>
        <c:noMultiLvlLbl val="0"/>
      </c:catAx>
      <c:valAx>
        <c:axId val="114777472"/>
        <c:scaling>
          <c:orientation val="minMax"/>
          <c:max val="2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4775552"/>
        <c:crosses val="autoZero"/>
        <c:crossBetween val="between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 of No</a:t>
            </a:r>
            <a:r>
              <a:rPr lang="en-US" baseline="0"/>
              <a:t> Power Saving with Extension </a:t>
            </a:r>
          </a:p>
          <a:p>
            <a:pPr>
              <a:defRPr/>
            </a:pPr>
            <a:r>
              <a:rPr lang="en-US" baseline="0"/>
              <a:t>(30 min)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10s</c:v>
          </c:tx>
          <c:marker>
            <c:symbol val="none"/>
          </c:marker>
          <c:cat>
            <c:numRef>
              <c:f>'No Ext, No PS (5 min range)'!$B$3:$B$7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cat>
          <c:val>
            <c:numRef>
              <c:f>'Ext, No PS (30 min range)'!$I$3:$I$7</c:f>
              <c:numCache>
                <c:formatCode>0.000</c:formatCode>
                <c:ptCount val="5"/>
                <c:pt idx="0">
                  <c:v>1.9516167098628543</c:v>
                </c:pt>
                <c:pt idx="1">
                  <c:v>1.8035362261825361</c:v>
                </c:pt>
                <c:pt idx="2">
                  <c:v>1.5975453863710465</c:v>
                </c:pt>
                <c:pt idx="3">
                  <c:v>1.4577477629871689</c:v>
                </c:pt>
                <c:pt idx="4">
                  <c:v>1.5596531011220487</c:v>
                </c:pt>
              </c:numCache>
            </c:numRef>
          </c:val>
          <c:smooth val="0"/>
        </c:ser>
        <c:ser>
          <c:idx val="1"/>
          <c:order val="1"/>
          <c:tx>
            <c:v>20s</c:v>
          </c:tx>
          <c:marker>
            <c:symbol val="none"/>
          </c:marker>
          <c:val>
            <c:numRef>
              <c:f>'Ext, No PS (30 min range)'!$I$8:$I$12</c:f>
              <c:numCache>
                <c:formatCode>0.000</c:formatCode>
                <c:ptCount val="5"/>
                <c:pt idx="0">
                  <c:v>1.4753522488252335</c:v>
                </c:pt>
                <c:pt idx="1">
                  <c:v>1.6711319824346762</c:v>
                </c:pt>
                <c:pt idx="2">
                  <c:v>1.4957352656601082</c:v>
                </c:pt>
                <c:pt idx="3">
                  <c:v>1.5273051765238301</c:v>
                </c:pt>
                <c:pt idx="4">
                  <c:v>1.4812958075009146</c:v>
                </c:pt>
              </c:numCache>
            </c:numRef>
          </c:val>
          <c:smooth val="0"/>
        </c:ser>
        <c:ser>
          <c:idx val="2"/>
          <c:order val="2"/>
          <c:tx>
            <c:v>30s</c:v>
          </c:tx>
          <c:marker>
            <c:symbol val="none"/>
          </c:marker>
          <c:val>
            <c:numRef>
              <c:f>'Ext, No PS (30 min range)'!$I$13:$I$17</c:f>
              <c:numCache>
                <c:formatCode>0.000</c:formatCode>
                <c:ptCount val="5"/>
                <c:pt idx="0">
                  <c:v>1.327661499814492</c:v>
                </c:pt>
                <c:pt idx="1">
                  <c:v>1.471958572428957</c:v>
                </c:pt>
                <c:pt idx="2">
                  <c:v>1.4475437504550552</c:v>
                </c:pt>
                <c:pt idx="3">
                  <c:v>1.4597323632028065</c:v>
                </c:pt>
                <c:pt idx="4">
                  <c:v>1.4002485445032682</c:v>
                </c:pt>
              </c:numCache>
            </c:numRef>
          </c:val>
          <c:smooth val="0"/>
        </c:ser>
        <c:ser>
          <c:idx val="3"/>
          <c:order val="3"/>
          <c:tx>
            <c:v>60s</c:v>
          </c:tx>
          <c:marker>
            <c:symbol val="none"/>
          </c:marker>
          <c:val>
            <c:numRef>
              <c:f>'Ext, No PS (30 min range)'!$I$18:$I$22</c:f>
              <c:numCache>
                <c:formatCode>0.000</c:formatCode>
                <c:ptCount val="5"/>
                <c:pt idx="0">
                  <c:v>1.1509173243637651</c:v>
                </c:pt>
                <c:pt idx="1">
                  <c:v>1.2247760639618612</c:v>
                </c:pt>
                <c:pt idx="2">
                  <c:v>1.248421074865264</c:v>
                </c:pt>
                <c:pt idx="3">
                  <c:v>1.2344548444773826</c:v>
                </c:pt>
                <c:pt idx="4">
                  <c:v>1.2405668920771269</c:v>
                </c:pt>
              </c:numCache>
            </c:numRef>
          </c:val>
          <c:smooth val="0"/>
        </c:ser>
        <c:ser>
          <c:idx val="4"/>
          <c:order val="4"/>
          <c:tx>
            <c:v>90s</c:v>
          </c:tx>
          <c:marker>
            <c:symbol val="none"/>
          </c:marker>
          <c:val>
            <c:numRef>
              <c:f>'Ext, No PS (30 min range)'!$I$23:$I$27</c:f>
              <c:numCache>
                <c:formatCode>0.000</c:formatCode>
                <c:ptCount val="5"/>
                <c:pt idx="0">
                  <c:v>1.0936695041135114</c:v>
                </c:pt>
                <c:pt idx="1">
                  <c:v>1.1426622070857355</c:v>
                </c:pt>
                <c:pt idx="2">
                  <c:v>1.1589416717963648</c:v>
                </c:pt>
                <c:pt idx="3">
                  <c:v>1.1349409709047449</c:v>
                </c:pt>
                <c:pt idx="4">
                  <c:v>1.1480654591406907</c:v>
                </c:pt>
              </c:numCache>
            </c:numRef>
          </c:val>
          <c:smooth val="0"/>
        </c:ser>
        <c:ser>
          <c:idx val="5"/>
          <c:order val="5"/>
          <c:tx>
            <c:v>120s</c:v>
          </c:tx>
          <c:marker>
            <c:symbol val="none"/>
          </c:marker>
          <c:val>
            <c:numRef>
              <c:f>'Ext, No PS (30 min range)'!$I$28:$I$32</c:f>
              <c:numCache>
                <c:formatCode>0.000</c:formatCode>
                <c:ptCount val="5"/>
                <c:pt idx="0">
                  <c:v>1.0690095871399701</c:v>
                </c:pt>
                <c:pt idx="1">
                  <c:v>1.1070067387878353</c:v>
                </c:pt>
                <c:pt idx="2">
                  <c:v>1.1174293198701886</c:v>
                </c:pt>
                <c:pt idx="3">
                  <c:v>1.1054176275605589</c:v>
                </c:pt>
                <c:pt idx="4">
                  <c:v>1.0721795861649861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16512"/>
        <c:axId val="114818432"/>
      </c:lineChart>
      <c:catAx>
        <c:axId val="11481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Intermission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4818432"/>
        <c:crosses val="autoZero"/>
        <c:auto val="1"/>
        <c:lblAlgn val="ctr"/>
        <c:lblOffset val="100"/>
        <c:noMultiLvlLbl val="0"/>
      </c:catAx>
      <c:valAx>
        <c:axId val="114818432"/>
        <c:scaling>
          <c:orientation val="minMax"/>
          <c:max val="2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4816512"/>
        <c:crosses val="autoZero"/>
        <c:crossBetween val="between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 of No</a:t>
            </a:r>
            <a:r>
              <a:rPr lang="en-US" baseline="0"/>
              <a:t> Power Saving with Extension </a:t>
            </a:r>
          </a:p>
          <a:p>
            <a:pPr>
              <a:defRPr/>
            </a:pPr>
            <a:r>
              <a:rPr lang="en-US" baseline="0"/>
              <a:t>(6 hour)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10s</c:v>
          </c:tx>
          <c:marker>
            <c:symbol val="none"/>
          </c:marker>
          <c:cat>
            <c:numRef>
              <c:f>'No Ext, No PS (5 min range)'!$B$3:$B$7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cat>
          <c:val>
            <c:numRef>
              <c:f>'Ext, No PS (6 hour range)'!$I$3:$I$7</c:f>
              <c:numCache>
                <c:formatCode>0.000</c:formatCode>
                <c:ptCount val="5"/>
                <c:pt idx="0">
                  <c:v>1.9792214828727526</c:v>
                </c:pt>
                <c:pt idx="1">
                  <c:v>1.8625667794343927</c:v>
                </c:pt>
                <c:pt idx="2">
                  <c:v>1.7322307311287077</c:v>
                </c:pt>
                <c:pt idx="3">
                  <c:v>1.6309446507569212</c:v>
                </c:pt>
                <c:pt idx="4">
                  <c:v>1.5426389903885087</c:v>
                </c:pt>
              </c:numCache>
            </c:numRef>
          </c:val>
          <c:smooth val="0"/>
        </c:ser>
        <c:ser>
          <c:idx val="1"/>
          <c:order val="1"/>
          <c:tx>
            <c:v>20s</c:v>
          </c:tx>
          <c:marker>
            <c:symbol val="none"/>
          </c:marker>
          <c:val>
            <c:numRef>
              <c:f>'Ext, No PS (6 hour range)'!$I$8:$I$12</c:f>
              <c:numCache>
                <c:formatCode>0.000</c:formatCode>
                <c:ptCount val="5"/>
                <c:pt idx="0">
                  <c:v>1.493281480133088</c:v>
                </c:pt>
                <c:pt idx="1">
                  <c:v>1.7195240478313421</c:v>
                </c:pt>
                <c:pt idx="2">
                  <c:v>1.6046475666221465</c:v>
                </c:pt>
                <c:pt idx="3">
                  <c:v>1.3980598928686003</c:v>
                </c:pt>
                <c:pt idx="4">
                  <c:v>1.5101637014130136</c:v>
                </c:pt>
              </c:numCache>
            </c:numRef>
          </c:val>
          <c:smooth val="0"/>
        </c:ser>
        <c:ser>
          <c:idx val="2"/>
          <c:order val="2"/>
          <c:tx>
            <c:v>30s</c:v>
          </c:tx>
          <c:marker>
            <c:symbol val="none"/>
          </c:marker>
          <c:val>
            <c:numRef>
              <c:f>'Ext, No PS (6 hour range)'!$I$13:$I$17</c:f>
              <c:numCache>
                <c:formatCode>0.000</c:formatCode>
                <c:ptCount val="5"/>
                <c:pt idx="0">
                  <c:v>1.3384449355417312</c:v>
                </c:pt>
                <c:pt idx="1">
                  <c:v>1.499813894883641</c:v>
                </c:pt>
                <c:pt idx="2">
                  <c:v>1.5053264433161955</c:v>
                </c:pt>
                <c:pt idx="3">
                  <c:v>1.4595239367081867</c:v>
                </c:pt>
                <c:pt idx="4">
                  <c:v>1.5537304035141386</c:v>
                </c:pt>
              </c:numCache>
            </c:numRef>
          </c:val>
          <c:smooth val="0"/>
        </c:ser>
        <c:ser>
          <c:idx val="3"/>
          <c:order val="3"/>
          <c:tx>
            <c:v>60s</c:v>
          </c:tx>
          <c:marker>
            <c:symbol val="none"/>
          </c:marker>
          <c:val>
            <c:numRef>
              <c:f>'Ext, No PS (6 hour range)'!$I$18:$I$22</c:f>
              <c:numCache>
                <c:formatCode>0.000</c:formatCode>
                <c:ptCount val="5"/>
                <c:pt idx="0">
                  <c:v>1.1615327643071052</c:v>
                </c:pt>
                <c:pt idx="1">
                  <c:v>1.2541225635191016</c:v>
                </c:pt>
                <c:pt idx="2">
                  <c:v>1.3110915693860807</c:v>
                </c:pt>
                <c:pt idx="3">
                  <c:v>1.2645579276496333</c:v>
                </c:pt>
                <c:pt idx="4">
                  <c:v>1.3034338365674309</c:v>
                </c:pt>
              </c:numCache>
            </c:numRef>
          </c:val>
          <c:smooth val="0"/>
        </c:ser>
        <c:ser>
          <c:idx val="4"/>
          <c:order val="4"/>
          <c:tx>
            <c:v>90s</c:v>
          </c:tx>
          <c:marker>
            <c:symbol val="none"/>
          </c:marker>
          <c:val>
            <c:numRef>
              <c:f>'Ext, No PS (6 hour range)'!$I$23:$I$27</c:f>
              <c:numCache>
                <c:formatCode>0.000</c:formatCode>
                <c:ptCount val="5"/>
                <c:pt idx="0">
                  <c:v>1.1059616474091978</c:v>
                </c:pt>
                <c:pt idx="1">
                  <c:v>1.168959431818438</c:v>
                </c:pt>
                <c:pt idx="2">
                  <c:v>1.1932946773335542</c:v>
                </c:pt>
                <c:pt idx="3">
                  <c:v>1.2139373421896125</c:v>
                </c:pt>
                <c:pt idx="4">
                  <c:v>1.1810633312498824</c:v>
                </c:pt>
              </c:numCache>
            </c:numRef>
          </c:val>
          <c:smooth val="0"/>
        </c:ser>
        <c:ser>
          <c:idx val="5"/>
          <c:order val="5"/>
          <c:tx>
            <c:v>120s</c:v>
          </c:tx>
          <c:marker>
            <c:symbol val="none"/>
          </c:marker>
          <c:val>
            <c:numRef>
              <c:f>'Ext, No PS (6 hour range)'!$I$28:$I$32</c:f>
              <c:numCache>
                <c:formatCode>0.000</c:formatCode>
                <c:ptCount val="5"/>
                <c:pt idx="0">
                  <c:v>1.0723605146613173</c:v>
                </c:pt>
                <c:pt idx="1">
                  <c:v>1.1150645829361752</c:v>
                </c:pt>
                <c:pt idx="2">
                  <c:v>1.1540644343254021</c:v>
                </c:pt>
                <c:pt idx="3">
                  <c:v>1.1574168628243446</c:v>
                </c:pt>
                <c:pt idx="4">
                  <c:v>1.1780244547984062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17760"/>
        <c:axId val="114919680"/>
      </c:lineChart>
      <c:catAx>
        <c:axId val="11491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Intermission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4919680"/>
        <c:crosses val="autoZero"/>
        <c:auto val="1"/>
        <c:lblAlgn val="ctr"/>
        <c:lblOffset val="100"/>
        <c:noMultiLvlLbl val="0"/>
      </c:catAx>
      <c:valAx>
        <c:axId val="114919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491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 of </a:t>
            </a:r>
            <a:r>
              <a:rPr lang="en-US" baseline="0"/>
              <a:t>Power Saving 5 Step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 min range</c:v>
          </c:tx>
          <c:marker>
            <c:symbol val="none"/>
          </c:marker>
          <c:cat>
            <c:numRef>
              <c:f>'No Ext, PS 10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5 Step'!$H$4:$H$9</c:f>
              <c:numCache>
                <c:formatCode>0.000</c:formatCode>
                <c:ptCount val="6"/>
                <c:pt idx="0">
                  <c:v>2.1663027678215854</c:v>
                </c:pt>
                <c:pt idx="1">
                  <c:v>1.5638082059338934</c:v>
                </c:pt>
                <c:pt idx="2">
                  <c:v>1.3608947978134802</c:v>
                </c:pt>
                <c:pt idx="3">
                  <c:v>1.1634183698658438</c:v>
                </c:pt>
                <c:pt idx="4">
                  <c:v>1.1070517412641048</c:v>
                </c:pt>
                <c:pt idx="5">
                  <c:v>1.0767034976152623</c:v>
                </c:pt>
              </c:numCache>
            </c:numRef>
          </c:val>
          <c:smooth val="0"/>
        </c:ser>
        <c:ser>
          <c:idx val="1"/>
          <c:order val="1"/>
          <c:tx>
            <c:v>30 min range</c:v>
          </c:tx>
          <c:marker>
            <c:symbol val="none"/>
          </c:marker>
          <c:cat>
            <c:numRef>
              <c:f>'No Ext, PS 10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5 Step'!$H$12:$H$17</c:f>
              <c:numCache>
                <c:formatCode>0.000</c:formatCode>
                <c:ptCount val="6"/>
                <c:pt idx="0">
                  <c:v>2.5635631371454535</c:v>
                </c:pt>
                <c:pt idx="1">
                  <c:v>1.7654027049007721</c:v>
                </c:pt>
                <c:pt idx="2">
                  <c:v>1.4275789182958034</c:v>
                </c:pt>
                <c:pt idx="3">
                  <c:v>1.1636323878034822</c:v>
                </c:pt>
                <c:pt idx="4">
                  <c:v>1.1209370581248463</c:v>
                </c:pt>
                <c:pt idx="5">
                  <c:v>1.0799646940413363</c:v>
                </c:pt>
              </c:numCache>
            </c:numRef>
          </c:val>
          <c:smooth val="0"/>
        </c:ser>
        <c:ser>
          <c:idx val="2"/>
          <c:order val="2"/>
          <c:tx>
            <c:v>6 hour range</c:v>
          </c:tx>
          <c:marker>
            <c:symbol val="none"/>
          </c:marker>
          <c:cat>
            <c:numRef>
              <c:f>'No Ext, PS 10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5 Step'!$H$20:$H$25</c:f>
              <c:numCache>
                <c:formatCode>0.000</c:formatCode>
                <c:ptCount val="6"/>
                <c:pt idx="0">
                  <c:v>3.3059877558957909</c:v>
                </c:pt>
                <c:pt idx="1">
                  <c:v>2.1779862577483042</c:v>
                </c:pt>
                <c:pt idx="2">
                  <c:v>1.7711347322696225</c:v>
                </c:pt>
                <c:pt idx="3">
                  <c:v>1.3898374603870878</c:v>
                </c:pt>
                <c:pt idx="4">
                  <c:v>1.1983605532881163</c:v>
                </c:pt>
                <c:pt idx="5">
                  <c:v>1.1352789252733146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43552"/>
        <c:axId val="116345472"/>
      </c:lineChart>
      <c:catAx>
        <c:axId val="11634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Broadcast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6345472"/>
        <c:crosses val="autoZero"/>
        <c:auto val="1"/>
        <c:lblAlgn val="ctr"/>
        <c:lblOffset val="100"/>
        <c:noMultiLvlLbl val="0"/>
      </c:catAx>
      <c:valAx>
        <c:axId val="116345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16343552"/>
        <c:crosses val="autoZero"/>
        <c:crossBetween val="between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Hit Rate of Power Saving</a:t>
            </a:r>
            <a:r>
              <a:rPr lang="en-US" baseline="0"/>
              <a:t> 5 Step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 min range</c:v>
          </c:tx>
          <c:marker>
            <c:symbol val="none"/>
          </c:marker>
          <c:cat>
            <c:numRef>
              <c:f>'No Ext, PS 5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5 Step'!$F$4:$F$9</c:f>
              <c:numCache>
                <c:formatCode>General</c:formatCode>
                <c:ptCount val="6"/>
                <c:pt idx="0">
                  <c:v>75.5</c:v>
                </c:pt>
                <c:pt idx="1">
                  <c:v>89.8</c:v>
                </c:pt>
                <c:pt idx="2">
                  <c:v>94.5946</c:v>
                </c:pt>
                <c:pt idx="3">
                  <c:v>97.697699999999998</c:v>
                </c:pt>
                <c:pt idx="4">
                  <c:v>98.498500000000007</c:v>
                </c:pt>
                <c:pt idx="5">
                  <c:v>98.7</c:v>
                </c:pt>
              </c:numCache>
            </c:numRef>
          </c:val>
          <c:smooth val="0"/>
        </c:ser>
        <c:ser>
          <c:idx val="1"/>
          <c:order val="1"/>
          <c:tx>
            <c:v>30 min range</c:v>
          </c:tx>
          <c:marker>
            <c:symbol val="none"/>
          </c:marker>
          <c:val>
            <c:numRef>
              <c:f>'No Ext, PS 5 Step'!$F$12:$F$17</c:f>
              <c:numCache>
                <c:formatCode>General</c:formatCode>
                <c:ptCount val="6"/>
                <c:pt idx="0">
                  <c:v>29.829830000000001</c:v>
                </c:pt>
                <c:pt idx="1">
                  <c:v>42.642643</c:v>
                </c:pt>
                <c:pt idx="2">
                  <c:v>50.650649999999999</c:v>
                </c:pt>
                <c:pt idx="3">
                  <c:v>74.5</c:v>
                </c:pt>
                <c:pt idx="4">
                  <c:v>90.590590000000006</c:v>
                </c:pt>
                <c:pt idx="5">
                  <c:v>94.794790000000006</c:v>
                </c:pt>
              </c:numCache>
            </c:numRef>
          </c:val>
          <c:smooth val="0"/>
        </c:ser>
        <c:ser>
          <c:idx val="2"/>
          <c:order val="2"/>
          <c:tx>
            <c:v>6 hour range</c:v>
          </c:tx>
          <c:marker>
            <c:symbol val="none"/>
          </c:marker>
          <c:val>
            <c:numRef>
              <c:f>'No Ext, PS 5 Step'!$F$20:$F$25</c:f>
              <c:numCache>
                <c:formatCode>General</c:formatCode>
                <c:ptCount val="6"/>
                <c:pt idx="0">
                  <c:v>26.426425999999999</c:v>
                </c:pt>
                <c:pt idx="1">
                  <c:v>32.700000000000003</c:v>
                </c:pt>
                <c:pt idx="2">
                  <c:v>37.537537</c:v>
                </c:pt>
                <c:pt idx="3">
                  <c:v>50.150149999999996</c:v>
                </c:pt>
                <c:pt idx="4">
                  <c:v>56.156154999999998</c:v>
                </c:pt>
                <c:pt idx="5">
                  <c:v>62.7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61632"/>
        <c:axId val="116263552"/>
      </c:lineChart>
      <c:catAx>
        <c:axId val="11626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Broadcast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6263552"/>
        <c:crosses val="autoZero"/>
        <c:auto val="1"/>
        <c:lblAlgn val="ctr"/>
        <c:lblOffset val="100"/>
        <c:noMultiLvlLbl val="0"/>
      </c:catAx>
      <c:valAx>
        <c:axId val="116263552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Hit Rate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261632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Seconds Broadcasted of Power Saving 5 Step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 min range</c:v>
          </c:tx>
          <c:marker>
            <c:symbol val="none"/>
          </c:marker>
          <c:cat>
            <c:numRef>
              <c:f>'No Ext, PS 5 Step'!$A$4:$A$9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'No Ext, PS 5 Step'!$C$4:$C$9</c:f>
              <c:numCache>
                <c:formatCode>General</c:formatCode>
                <c:ptCount val="6"/>
                <c:pt idx="0">
                  <c:v>16.739999999999998</c:v>
                </c:pt>
                <c:pt idx="1">
                  <c:v>27.581666666666667</c:v>
                </c:pt>
                <c:pt idx="2">
                  <c:v>33.386388888888888</c:v>
                </c:pt>
                <c:pt idx="3">
                  <c:v>40.334444444444443</c:v>
                </c:pt>
                <c:pt idx="4">
                  <c:v>42.735555555555557</c:v>
                </c:pt>
                <c:pt idx="5">
                  <c:v>44.03</c:v>
                </c:pt>
              </c:numCache>
            </c:numRef>
          </c:val>
          <c:smooth val="0"/>
        </c:ser>
        <c:ser>
          <c:idx val="1"/>
          <c:order val="1"/>
          <c:tx>
            <c:v>30 min range</c:v>
          </c:tx>
          <c:marker>
            <c:symbol val="none"/>
          </c:marker>
          <c:val>
            <c:numRef>
              <c:f>'No Ext, PS 5 Step'!$C$12:$C$17</c:f>
              <c:numCache>
                <c:formatCode>General</c:formatCode>
                <c:ptCount val="6"/>
                <c:pt idx="0">
                  <c:v>30.261666666666667</c:v>
                </c:pt>
                <c:pt idx="1">
                  <c:v>62.818333333333335</c:v>
                </c:pt>
                <c:pt idx="2">
                  <c:v>92.272222222222226</c:v>
                </c:pt>
                <c:pt idx="3">
                  <c:v>166.50472222222223</c:v>
                </c:pt>
                <c:pt idx="4">
                  <c:v>210.17833333333334</c:v>
                </c:pt>
                <c:pt idx="5">
                  <c:v>228.2763888888889</c:v>
                </c:pt>
              </c:numCache>
            </c:numRef>
          </c:val>
          <c:smooth val="0"/>
        </c:ser>
        <c:ser>
          <c:idx val="2"/>
          <c:order val="2"/>
          <c:tx>
            <c:v>6 hour range</c:v>
          </c:tx>
          <c:marker>
            <c:symbol val="none"/>
          </c:marker>
          <c:val>
            <c:numRef>
              <c:f>'No Ext, PS 5 Step'!$C$20:$C$25</c:f>
              <c:numCache>
                <c:formatCode>General</c:formatCode>
                <c:ptCount val="6"/>
                <c:pt idx="0">
                  <c:v>233.00333333333333</c:v>
                </c:pt>
                <c:pt idx="1">
                  <c:v>437.64055555555558</c:v>
                </c:pt>
                <c:pt idx="2">
                  <c:v>617.78750000000002</c:v>
                </c:pt>
                <c:pt idx="3">
                  <c:v>1051.8</c:v>
                </c:pt>
                <c:pt idx="4">
                  <c:v>1365.95</c:v>
                </c:pt>
                <c:pt idx="5">
                  <c:v>1609.8666666666666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84416"/>
        <c:axId val="116307072"/>
      </c:lineChart>
      <c:catAx>
        <c:axId val="11628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6307072"/>
        <c:crosses val="autoZero"/>
        <c:auto val="1"/>
        <c:lblAlgn val="ctr"/>
        <c:lblOffset val="100"/>
        <c:noMultiLvlLbl val="0"/>
      </c:catAx>
      <c:valAx>
        <c:axId val="116307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r>
                  <a:rPr lang="en-US" baseline="0"/>
                  <a:t> Broadcasted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28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6" Type="http://schemas.openxmlformats.org/officeDocument/2006/relationships/chart" Target="../charts/chart29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</xdr:row>
      <xdr:rowOff>171450</xdr:rowOff>
    </xdr:from>
    <xdr:to>
      <xdr:col>20</xdr:col>
      <xdr:colOff>228600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0.81954</cdr:x>
      <cdr:y>0.26275</cdr:y>
    </cdr:from>
    <cdr:to>
      <cdr:x>0.9739</cdr:x>
      <cdr:y>0.35393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89325" y="850900"/>
          <a:ext cx="657243" cy="2952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/>
            <a:t>Broadcast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0.81771</cdr:x>
      <cdr:y>0.26352</cdr:y>
    </cdr:from>
    <cdr:to>
      <cdr:x>0.97173</cdr:x>
      <cdr:y>0.35497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89325" y="850900"/>
          <a:ext cx="657243" cy="2952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/>
            <a:t>Broadcast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0.81696</cdr:x>
      <cdr:y>0.27433</cdr:y>
    </cdr:from>
    <cdr:to>
      <cdr:x>0.97098</cdr:x>
      <cdr:y>0.36578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486132" y="885810"/>
          <a:ext cx="657243" cy="2952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/>
            <a:t>Broadcast</a:t>
          </a:r>
        </a:p>
      </cdr:txBody>
    </cdr:sp>
  </cdr:relSizeAnchor>
  <cdr:relSizeAnchor xmlns:cdr="http://schemas.openxmlformats.org/drawingml/2006/chartDrawing">
    <cdr:from>
      <cdr:x>0.78571</cdr:x>
      <cdr:y>0.30973</cdr:y>
    </cdr:from>
    <cdr:to>
      <cdr:x>1</cdr:x>
      <cdr:y>0.59292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714750" y="10001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000" b="1" i="1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342900</xdr:colOff>
      <xdr:row>37</xdr:row>
      <xdr:rowOff>19050</xdr:rowOff>
    </xdr:from>
    <xdr:to>
      <xdr:col>28</xdr:col>
      <xdr:colOff>57150</xdr:colOff>
      <xdr:row>65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114300</xdr:rowOff>
    </xdr:from>
    <xdr:to>
      <xdr:col>20</xdr:col>
      <xdr:colOff>285750</xdr:colOff>
      <xdr:row>30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2</xdr:row>
      <xdr:rowOff>123825</xdr:rowOff>
    </xdr:from>
    <xdr:to>
      <xdr:col>20</xdr:col>
      <xdr:colOff>152400</xdr:colOff>
      <xdr:row>31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1</xdr:row>
      <xdr:rowOff>142875</xdr:rowOff>
    </xdr:from>
    <xdr:to>
      <xdr:col>20</xdr:col>
      <xdr:colOff>266700</xdr:colOff>
      <xdr:row>29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</xdr:row>
      <xdr:rowOff>95250</xdr:rowOff>
    </xdr:from>
    <xdr:to>
      <xdr:col>20</xdr:col>
      <xdr:colOff>361950</xdr:colOff>
      <xdr:row>29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20</xdr:col>
      <xdr:colOff>323850</xdr:colOff>
      <xdr:row>30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1</xdr:row>
      <xdr:rowOff>66675</xdr:rowOff>
    </xdr:from>
    <xdr:to>
      <xdr:col>19</xdr:col>
      <xdr:colOff>266700</xdr:colOff>
      <xdr:row>26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495300</xdr:colOff>
      <xdr:row>1</xdr:row>
      <xdr:rowOff>76200</xdr:rowOff>
    </xdr:from>
    <xdr:to>
      <xdr:col>27</xdr:col>
      <xdr:colOff>190500</xdr:colOff>
      <xdr:row>26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27</xdr:row>
      <xdr:rowOff>180974</xdr:rowOff>
    </xdr:from>
    <xdr:to>
      <xdr:col>19</xdr:col>
      <xdr:colOff>219075</xdr:colOff>
      <xdr:row>48</xdr:row>
      <xdr:rowOff>76199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219075</xdr:colOff>
      <xdr:row>51</xdr:row>
      <xdr:rowOff>9525</xdr:rowOff>
    </xdr:from>
    <xdr:to>
      <xdr:col>19</xdr:col>
      <xdr:colOff>542925</xdr:colOff>
      <xdr:row>75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0</xdr:row>
      <xdr:rowOff>114300</xdr:rowOff>
    </xdr:from>
    <xdr:to>
      <xdr:col>19</xdr:col>
      <xdr:colOff>152400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409575</xdr:colOff>
      <xdr:row>1</xdr:row>
      <xdr:rowOff>0</xdr:rowOff>
    </xdr:from>
    <xdr:to>
      <xdr:col>27</xdr:col>
      <xdr:colOff>104775</xdr:colOff>
      <xdr:row>25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581025</xdr:colOff>
      <xdr:row>25</xdr:row>
      <xdr:rowOff>114300</xdr:rowOff>
    </xdr:from>
    <xdr:to>
      <xdr:col>19</xdr:col>
      <xdr:colOff>180975</xdr:colOff>
      <xdr:row>46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600074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0</xdr:colOff>
      <xdr:row>16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0</xdr:colOff>
      <xdr:row>16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180975</xdr:rowOff>
    </xdr:from>
    <xdr:to>
      <xdr:col>7</xdr:col>
      <xdr:colOff>9525</xdr:colOff>
      <xdr:row>35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18</xdr:row>
      <xdr:rowOff>0</xdr:rowOff>
    </xdr:from>
    <xdr:to>
      <xdr:col>14</xdr:col>
      <xdr:colOff>0</xdr:colOff>
      <xdr:row>35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9525</xdr:colOff>
      <xdr:row>35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9525</xdr:colOff>
      <xdr:row>53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14</xdr:col>
      <xdr:colOff>0</xdr:colOff>
      <xdr:row>53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9525</xdr:colOff>
      <xdr:row>54</xdr:row>
      <xdr:rowOff>9525</xdr:rowOff>
    </xdr:from>
    <xdr:to>
      <xdr:col>14</xdr:col>
      <xdr:colOff>38100</xdr:colOff>
      <xdr:row>71</xdr:row>
      <xdr:rowOff>9525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54</xdr:row>
      <xdr:rowOff>9525</xdr:rowOff>
    </xdr:from>
    <xdr:to>
      <xdr:col>7</xdr:col>
      <xdr:colOff>0</xdr:colOff>
      <xdr:row>71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72</xdr:row>
      <xdr:rowOff>9525</xdr:rowOff>
    </xdr:from>
    <xdr:to>
      <xdr:col>14</xdr:col>
      <xdr:colOff>19050</xdr:colOff>
      <xdr:row>89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72</xdr:row>
      <xdr:rowOff>9525</xdr:rowOff>
    </xdr:from>
    <xdr:to>
      <xdr:col>7</xdr:col>
      <xdr:colOff>9525</xdr:colOff>
      <xdr:row>89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36</xdr:row>
      <xdr:rowOff>9525</xdr:rowOff>
    </xdr:from>
    <xdr:to>
      <xdr:col>29</xdr:col>
      <xdr:colOff>9525</xdr:colOff>
      <xdr:row>53</xdr:row>
      <xdr:rowOff>9525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600075</xdr:colOff>
      <xdr:row>36</xdr:row>
      <xdr:rowOff>9525</xdr:rowOff>
    </xdr:from>
    <xdr:to>
      <xdr:col>22</xdr:col>
      <xdr:colOff>0</xdr:colOff>
      <xdr:row>53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28575</xdr:colOff>
      <xdr:row>36</xdr:row>
      <xdr:rowOff>19050</xdr:rowOff>
    </xdr:from>
    <xdr:to>
      <xdr:col>36</xdr:col>
      <xdr:colOff>38100</xdr:colOff>
      <xdr:row>53</xdr:row>
      <xdr:rowOff>19050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66675</xdr:colOff>
      <xdr:row>54</xdr:row>
      <xdr:rowOff>9526</xdr:rowOff>
    </xdr:from>
    <xdr:to>
      <xdr:col>21</xdr:col>
      <xdr:colOff>114300</xdr:colOff>
      <xdr:row>71</xdr:row>
      <xdr:rowOff>28576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7" workbookViewId="0">
      <selection activeCell="W17" sqref="W17"/>
    </sheetView>
  </sheetViews>
  <sheetFormatPr defaultRowHeight="15" x14ac:dyDescent="0.25"/>
  <cols>
    <col min="9" max="9" width="18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120</v>
      </c>
      <c r="B2">
        <v>0</v>
      </c>
      <c r="C2">
        <v>1441</v>
      </c>
      <c r="D2">
        <v>172914</v>
      </c>
      <c r="E2">
        <v>1000</v>
      </c>
      <c r="F2">
        <v>0</v>
      </c>
      <c r="G2">
        <v>100</v>
      </c>
      <c r="H2" s="1">
        <f>D2/D2</f>
        <v>1</v>
      </c>
      <c r="I2" s="1">
        <f>G2/H2/100</f>
        <v>1</v>
      </c>
    </row>
    <row r="3" spans="1:9" x14ac:dyDescent="0.25">
      <c r="A3">
        <v>10</v>
      </c>
      <c r="B3">
        <v>10</v>
      </c>
      <c r="C3">
        <v>7926</v>
      </c>
      <c r="D3">
        <v>79254</v>
      </c>
      <c r="E3">
        <v>900</v>
      </c>
      <c r="F3">
        <v>99</v>
      </c>
      <c r="G3">
        <v>90.090090000000004</v>
      </c>
      <c r="H3" s="1">
        <f>D3/D2</f>
        <v>0.45834345397133835</v>
      </c>
      <c r="I3" s="1">
        <f>G3/H3/100</f>
        <v>1.9655585613672497</v>
      </c>
    </row>
    <row r="4" spans="1:9" x14ac:dyDescent="0.25">
      <c r="A4">
        <v>10</v>
      </c>
      <c r="B4">
        <v>20</v>
      </c>
      <c r="C4">
        <v>5449</v>
      </c>
      <c r="D4">
        <v>54490</v>
      </c>
      <c r="E4">
        <v>567</v>
      </c>
      <c r="F4">
        <v>433</v>
      </c>
      <c r="G4">
        <v>56.7</v>
      </c>
      <c r="H4" s="1">
        <f>D4/D2</f>
        <v>0.31512775136773191</v>
      </c>
      <c r="I4" s="1">
        <f t="shared" ref="I4:I32" si="0">G4/H4/100</f>
        <v>1.7992702881262619</v>
      </c>
    </row>
    <row r="5" spans="1:9" x14ac:dyDescent="0.25">
      <c r="A5">
        <v>10</v>
      </c>
      <c r="B5">
        <v>40</v>
      </c>
      <c r="C5">
        <v>3353</v>
      </c>
      <c r="D5">
        <v>33535</v>
      </c>
      <c r="E5">
        <v>330</v>
      </c>
      <c r="F5">
        <v>670</v>
      </c>
      <c r="G5">
        <v>33</v>
      </c>
      <c r="H5" s="1">
        <f>D5/D2</f>
        <v>0.19394034028476584</v>
      </c>
      <c r="I5" s="1">
        <f t="shared" si="0"/>
        <v>1.7015541971074994</v>
      </c>
    </row>
    <row r="6" spans="1:9" x14ac:dyDescent="0.25">
      <c r="A6">
        <v>10</v>
      </c>
      <c r="B6">
        <v>80</v>
      </c>
      <c r="C6">
        <v>1896</v>
      </c>
      <c r="D6">
        <v>18960</v>
      </c>
      <c r="E6">
        <v>180</v>
      </c>
      <c r="F6">
        <v>819</v>
      </c>
      <c r="G6">
        <v>18.018018999999999</v>
      </c>
      <c r="H6" s="1">
        <f>D6/D2</f>
        <v>0.10964988375724348</v>
      </c>
      <c r="I6" s="1">
        <f t="shared" si="0"/>
        <v>1.6432319289905064</v>
      </c>
    </row>
    <row r="7" spans="1:9" x14ac:dyDescent="0.25">
      <c r="A7">
        <v>10</v>
      </c>
      <c r="B7">
        <v>120</v>
      </c>
      <c r="C7">
        <v>1321</v>
      </c>
      <c r="D7">
        <v>13215</v>
      </c>
      <c r="E7">
        <v>120</v>
      </c>
      <c r="F7">
        <v>879</v>
      </c>
      <c r="G7">
        <v>12.012012500000001</v>
      </c>
      <c r="H7" s="1">
        <f>D7/D2</f>
        <v>7.6425274992192649E-2</v>
      </c>
      <c r="I7" s="1">
        <f t="shared" si="0"/>
        <v>1.5717329772417707</v>
      </c>
    </row>
    <row r="8" spans="1:9" x14ac:dyDescent="0.25">
      <c r="A8">
        <v>20</v>
      </c>
      <c r="B8">
        <v>10</v>
      </c>
      <c r="C8">
        <v>5449</v>
      </c>
      <c r="D8">
        <v>108977</v>
      </c>
      <c r="E8">
        <v>947</v>
      </c>
      <c r="F8">
        <v>53</v>
      </c>
      <c r="G8">
        <v>94.7</v>
      </c>
      <c r="H8" s="1">
        <f>D8/D2</f>
        <v>0.63023815307031239</v>
      </c>
      <c r="I8" s="1">
        <f t="shared" si="0"/>
        <v>1.5026065867109575</v>
      </c>
    </row>
    <row r="9" spans="1:9" x14ac:dyDescent="0.25">
      <c r="A9">
        <v>20</v>
      </c>
      <c r="B9">
        <v>20</v>
      </c>
      <c r="C9">
        <v>4151</v>
      </c>
      <c r="D9">
        <v>83030</v>
      </c>
      <c r="E9">
        <v>823</v>
      </c>
      <c r="F9">
        <v>177</v>
      </c>
      <c r="G9">
        <v>82.3</v>
      </c>
      <c r="H9" s="1">
        <f>D9/D2</f>
        <v>0.48018089917531259</v>
      </c>
      <c r="I9" s="1">
        <f t="shared" si="0"/>
        <v>1.7139373961218838</v>
      </c>
    </row>
    <row r="10" spans="1:9" x14ac:dyDescent="0.25">
      <c r="A10">
        <v>20</v>
      </c>
      <c r="B10">
        <v>40</v>
      </c>
      <c r="C10">
        <v>2812</v>
      </c>
      <c r="D10">
        <v>56250</v>
      </c>
      <c r="E10">
        <v>506</v>
      </c>
      <c r="F10">
        <v>493</v>
      </c>
      <c r="G10">
        <v>50.650649999999999</v>
      </c>
      <c r="H10" s="1">
        <f>D10/D2</f>
        <v>0.32530622158992334</v>
      </c>
      <c r="I10" s="1">
        <f t="shared" si="0"/>
        <v>1.5570144878399999</v>
      </c>
    </row>
    <row r="11" spans="1:9" x14ac:dyDescent="0.25">
      <c r="A11">
        <v>20</v>
      </c>
      <c r="B11">
        <v>80</v>
      </c>
      <c r="C11">
        <v>1709</v>
      </c>
      <c r="D11">
        <v>34190</v>
      </c>
      <c r="E11">
        <v>295</v>
      </c>
      <c r="F11">
        <v>704</v>
      </c>
      <c r="G11">
        <v>29.529530000000001</v>
      </c>
      <c r="H11" s="1">
        <f>D11/D2</f>
        <v>0.19772835050950183</v>
      </c>
      <c r="I11" s="1">
        <f t="shared" si="0"/>
        <v>1.4934393537350104</v>
      </c>
    </row>
    <row r="12" spans="1:9" x14ac:dyDescent="0.25">
      <c r="A12">
        <v>20</v>
      </c>
      <c r="B12">
        <v>120</v>
      </c>
      <c r="C12">
        <v>1228</v>
      </c>
      <c r="D12">
        <v>24570</v>
      </c>
      <c r="E12">
        <v>202</v>
      </c>
      <c r="F12">
        <v>798</v>
      </c>
      <c r="G12">
        <v>20.2</v>
      </c>
      <c r="H12" s="1">
        <f>D12/D2</f>
        <v>0.14209375759047851</v>
      </c>
      <c r="I12" s="1">
        <f t="shared" si="0"/>
        <v>1.4215965811965809</v>
      </c>
    </row>
    <row r="13" spans="1:9" x14ac:dyDescent="0.25">
      <c r="A13">
        <v>30</v>
      </c>
      <c r="B13">
        <v>10</v>
      </c>
      <c r="C13">
        <v>4151</v>
      </c>
      <c r="D13">
        <v>124545</v>
      </c>
      <c r="E13">
        <v>959</v>
      </c>
      <c r="F13">
        <v>41</v>
      </c>
      <c r="G13">
        <v>95.9</v>
      </c>
      <c r="H13" s="1">
        <f>D13/D2</f>
        <v>0.72027134876296883</v>
      </c>
      <c r="I13" s="1">
        <f t="shared" si="0"/>
        <v>1.3314426592797783</v>
      </c>
    </row>
    <row r="14" spans="1:9" x14ac:dyDescent="0.25">
      <c r="A14">
        <v>30</v>
      </c>
      <c r="B14">
        <v>20</v>
      </c>
      <c r="C14">
        <v>3353</v>
      </c>
      <c r="D14">
        <v>100599</v>
      </c>
      <c r="E14">
        <v>855</v>
      </c>
      <c r="F14">
        <v>145</v>
      </c>
      <c r="G14">
        <v>85.5</v>
      </c>
      <c r="H14" s="1">
        <f>D14/D2</f>
        <v>0.58178632152399457</v>
      </c>
      <c r="I14" s="1">
        <f t="shared" si="0"/>
        <v>1.4696117257626815</v>
      </c>
    </row>
    <row r="15" spans="1:9" x14ac:dyDescent="0.25">
      <c r="A15">
        <v>30</v>
      </c>
      <c r="B15">
        <v>40</v>
      </c>
      <c r="C15">
        <v>2422</v>
      </c>
      <c r="D15">
        <v>72652</v>
      </c>
      <c r="E15">
        <v>600</v>
      </c>
      <c r="F15">
        <v>400</v>
      </c>
      <c r="G15">
        <v>60</v>
      </c>
      <c r="H15" s="1">
        <f>D15/D2</f>
        <v>0.42016262419468636</v>
      </c>
      <c r="I15" s="1">
        <f t="shared" si="0"/>
        <v>1.4280184991466169</v>
      </c>
    </row>
    <row r="16" spans="1:9" x14ac:dyDescent="0.25">
      <c r="A16">
        <v>30</v>
      </c>
      <c r="B16">
        <v>80</v>
      </c>
      <c r="C16">
        <v>1557</v>
      </c>
      <c r="D16">
        <v>46713</v>
      </c>
      <c r="E16">
        <v>391</v>
      </c>
      <c r="F16">
        <v>609</v>
      </c>
      <c r="G16">
        <v>39.1</v>
      </c>
      <c r="H16" s="1">
        <f>D16/D2</f>
        <v>0.2701516360734238</v>
      </c>
      <c r="I16" s="1">
        <f t="shared" si="0"/>
        <v>1.4473353028064992</v>
      </c>
    </row>
    <row r="17" spans="1:9" x14ac:dyDescent="0.25">
      <c r="A17">
        <v>30</v>
      </c>
      <c r="B17">
        <v>120</v>
      </c>
      <c r="C17">
        <v>1147</v>
      </c>
      <c r="D17">
        <v>34425</v>
      </c>
      <c r="E17">
        <v>286</v>
      </c>
      <c r="F17">
        <v>713</v>
      </c>
      <c r="G17">
        <v>28.628627999999999</v>
      </c>
      <c r="H17" s="1">
        <f>D17/D2</f>
        <v>0.19908740761303306</v>
      </c>
      <c r="I17" s="1">
        <f t="shared" si="0"/>
        <v>1.4379929068967321</v>
      </c>
    </row>
    <row r="18" spans="1:9" x14ac:dyDescent="0.25">
      <c r="A18">
        <v>60</v>
      </c>
      <c r="B18">
        <v>10</v>
      </c>
      <c r="C18">
        <v>2422</v>
      </c>
      <c r="D18">
        <v>145297</v>
      </c>
      <c r="E18">
        <v>973</v>
      </c>
      <c r="F18">
        <v>27</v>
      </c>
      <c r="G18">
        <v>97.3</v>
      </c>
      <c r="H18" s="1">
        <f>D18/D2</f>
        <v>0.84028476583735268</v>
      </c>
      <c r="I18" s="1">
        <f t="shared" si="0"/>
        <v>1.1579407833609778</v>
      </c>
    </row>
    <row r="19" spans="1:9" x14ac:dyDescent="0.25">
      <c r="A19">
        <v>60</v>
      </c>
      <c r="B19">
        <v>20</v>
      </c>
      <c r="C19">
        <v>2127</v>
      </c>
      <c r="D19">
        <v>127582</v>
      </c>
      <c r="E19">
        <v>931</v>
      </c>
      <c r="F19">
        <v>68</v>
      </c>
      <c r="G19">
        <v>93.193190000000001</v>
      </c>
      <c r="H19" s="1">
        <f>D19/D2</f>
        <v>0.73783499311796619</v>
      </c>
      <c r="I19" s="1">
        <f t="shared" si="0"/>
        <v>1.2630627561615275</v>
      </c>
    </row>
    <row r="20" spans="1:9" x14ac:dyDescent="0.25">
      <c r="A20">
        <v>60</v>
      </c>
      <c r="B20">
        <v>40</v>
      </c>
      <c r="C20">
        <v>1709</v>
      </c>
      <c r="D20">
        <v>102570</v>
      </c>
      <c r="E20">
        <v>765</v>
      </c>
      <c r="F20">
        <v>234</v>
      </c>
      <c r="G20">
        <v>76.576580000000007</v>
      </c>
      <c r="H20" s="1">
        <f>D20/D2</f>
        <v>0.59318505152850554</v>
      </c>
      <c r="I20" s="1">
        <f t="shared" si="0"/>
        <v>1.2909391395261773</v>
      </c>
    </row>
    <row r="21" spans="1:9" x14ac:dyDescent="0.25">
      <c r="A21">
        <v>60</v>
      </c>
      <c r="B21">
        <v>80</v>
      </c>
      <c r="C21">
        <v>1228</v>
      </c>
      <c r="D21">
        <v>73699</v>
      </c>
      <c r="E21">
        <v>547</v>
      </c>
      <c r="F21">
        <v>452</v>
      </c>
      <c r="G21">
        <v>54.754753000000001</v>
      </c>
      <c r="H21" s="1">
        <f>D21/D2</f>
        <v>0.4262176573325468</v>
      </c>
      <c r="I21" s="1">
        <f t="shared" si="0"/>
        <v>1.2846664622643456</v>
      </c>
    </row>
    <row r="22" spans="1:9" x14ac:dyDescent="0.25">
      <c r="A22">
        <v>60</v>
      </c>
      <c r="B22">
        <v>120</v>
      </c>
      <c r="C22">
        <v>958</v>
      </c>
      <c r="D22">
        <v>57489</v>
      </c>
      <c r="E22">
        <v>417</v>
      </c>
      <c r="F22">
        <v>582</v>
      </c>
      <c r="G22">
        <v>41.74174</v>
      </c>
      <c r="H22" s="1">
        <f>D22/D2</f>
        <v>0.33247163329747736</v>
      </c>
      <c r="I22" s="1">
        <f t="shared" si="0"/>
        <v>1.2554977874654281</v>
      </c>
    </row>
    <row r="23" spans="1:9" x14ac:dyDescent="0.25">
      <c r="A23">
        <v>90</v>
      </c>
      <c r="B23">
        <v>10</v>
      </c>
      <c r="C23">
        <v>1709</v>
      </c>
      <c r="D23">
        <v>153848</v>
      </c>
      <c r="E23">
        <v>984</v>
      </c>
      <c r="F23">
        <v>15</v>
      </c>
      <c r="G23">
        <v>98.498500000000007</v>
      </c>
      <c r="H23" s="1">
        <f>D23/D2</f>
        <v>0.88973709474073814</v>
      </c>
      <c r="I23" s="1">
        <f t="shared" si="0"/>
        <v>1.107051741264105</v>
      </c>
    </row>
    <row r="24" spans="1:9" x14ac:dyDescent="0.25">
      <c r="A24">
        <v>90</v>
      </c>
      <c r="B24">
        <v>20</v>
      </c>
      <c r="C24">
        <v>1557</v>
      </c>
      <c r="D24">
        <v>140111</v>
      </c>
      <c r="E24">
        <v>949</v>
      </c>
      <c r="F24">
        <v>51</v>
      </c>
      <c r="G24">
        <v>94.9</v>
      </c>
      <c r="H24" s="1">
        <f>D24/D2</f>
        <v>0.81029297801219102</v>
      </c>
      <c r="I24" s="1">
        <f t="shared" si="0"/>
        <v>1.1711813205244415</v>
      </c>
    </row>
    <row r="25" spans="1:9" x14ac:dyDescent="0.25">
      <c r="A25">
        <v>90</v>
      </c>
      <c r="B25">
        <v>40</v>
      </c>
      <c r="C25">
        <v>1321</v>
      </c>
      <c r="D25">
        <v>118893</v>
      </c>
      <c r="E25">
        <v>820</v>
      </c>
      <c r="F25">
        <v>180</v>
      </c>
      <c r="G25">
        <v>82</v>
      </c>
      <c r="H25" s="1">
        <f>D25/D2</f>
        <v>0.68758457961761343</v>
      </c>
      <c r="I25" s="1">
        <f t="shared" si="0"/>
        <v>1.1925805556256466</v>
      </c>
    </row>
    <row r="26" spans="1:9" x14ac:dyDescent="0.25">
      <c r="A26">
        <v>90</v>
      </c>
      <c r="B26">
        <v>80</v>
      </c>
      <c r="C26">
        <v>1014</v>
      </c>
      <c r="D26">
        <v>91258</v>
      </c>
      <c r="E26">
        <v>619</v>
      </c>
      <c r="F26">
        <v>380</v>
      </c>
      <c r="G26">
        <v>61.961964000000002</v>
      </c>
      <c r="H26" s="1">
        <f>D26/D2</f>
        <v>0.52776524746405729</v>
      </c>
      <c r="I26" s="1">
        <f t="shared" si="0"/>
        <v>1.1740440337390694</v>
      </c>
    </row>
    <row r="27" spans="1:9" x14ac:dyDescent="0.25">
      <c r="A27">
        <v>90</v>
      </c>
      <c r="B27">
        <v>120</v>
      </c>
      <c r="C27">
        <v>823</v>
      </c>
      <c r="D27">
        <v>74028</v>
      </c>
      <c r="E27">
        <v>528</v>
      </c>
      <c r="F27">
        <v>472</v>
      </c>
      <c r="G27">
        <v>52.8</v>
      </c>
      <c r="H27" s="1">
        <f>D27/D2</f>
        <v>0.42812033727749055</v>
      </c>
      <c r="I27" s="1">
        <f t="shared" si="0"/>
        <v>1.2332981034203274</v>
      </c>
    </row>
    <row r="28" spans="1:9" x14ac:dyDescent="0.25">
      <c r="A28">
        <v>120</v>
      </c>
      <c r="B28">
        <v>10</v>
      </c>
      <c r="C28">
        <v>1321</v>
      </c>
      <c r="D28">
        <v>158508</v>
      </c>
      <c r="E28">
        <v>987</v>
      </c>
      <c r="F28">
        <v>13</v>
      </c>
      <c r="G28">
        <v>98.7</v>
      </c>
      <c r="H28" s="1">
        <f>D28/D2</f>
        <v>0.91668690794267671</v>
      </c>
      <c r="I28" s="1">
        <f t="shared" si="0"/>
        <v>1.0767034976152623</v>
      </c>
    </row>
    <row r="29" spans="1:9" x14ac:dyDescent="0.25">
      <c r="A29">
        <v>120</v>
      </c>
      <c r="B29">
        <v>20</v>
      </c>
      <c r="C29">
        <v>1228</v>
      </c>
      <c r="D29">
        <v>147349</v>
      </c>
      <c r="E29">
        <v>957</v>
      </c>
      <c r="F29">
        <v>42</v>
      </c>
      <c r="G29">
        <v>95.7958</v>
      </c>
      <c r="H29" s="1">
        <f>D29/D2</f>
        <v>0.85215193680095302</v>
      </c>
      <c r="I29" s="1">
        <f t="shared" si="0"/>
        <v>1.1241633781837679</v>
      </c>
    </row>
    <row r="30" spans="1:9" x14ac:dyDescent="0.25">
      <c r="A30">
        <v>120</v>
      </c>
      <c r="B30">
        <v>40</v>
      </c>
      <c r="C30">
        <v>1076</v>
      </c>
      <c r="D30">
        <v>129173</v>
      </c>
      <c r="E30">
        <v>854</v>
      </c>
      <c r="F30">
        <v>146</v>
      </c>
      <c r="G30">
        <v>85.4</v>
      </c>
      <c r="H30" s="1">
        <f>D30/D2</f>
        <v>0.74703609886995848</v>
      </c>
      <c r="I30" s="1">
        <f t="shared" si="0"/>
        <v>1.1431843806368205</v>
      </c>
    </row>
    <row r="31" spans="1:9" x14ac:dyDescent="0.25">
      <c r="A31">
        <v>120</v>
      </c>
      <c r="B31">
        <v>80</v>
      </c>
      <c r="C31">
        <v>864</v>
      </c>
      <c r="D31">
        <v>103588</v>
      </c>
      <c r="E31">
        <v>686</v>
      </c>
      <c r="F31">
        <v>313</v>
      </c>
      <c r="G31">
        <v>68.668670000000006</v>
      </c>
      <c r="H31" s="1">
        <f>D31/D2</f>
        <v>0.59907237123656842</v>
      </c>
      <c r="I31" s="1">
        <f t="shared" si="0"/>
        <v>1.1462499907692012</v>
      </c>
    </row>
    <row r="32" spans="1:9" x14ac:dyDescent="0.25">
      <c r="A32">
        <v>120</v>
      </c>
      <c r="B32">
        <v>120</v>
      </c>
      <c r="C32">
        <v>721</v>
      </c>
      <c r="D32">
        <v>86504</v>
      </c>
      <c r="E32">
        <v>583</v>
      </c>
      <c r="F32">
        <v>416</v>
      </c>
      <c r="G32">
        <v>58.358356000000001</v>
      </c>
      <c r="H32" s="1">
        <f>D32/D2</f>
        <v>0.5002718114207062</v>
      </c>
      <c r="I32" s="1">
        <f t="shared" si="0"/>
        <v>1.166532966034403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topLeftCell="F16" workbookViewId="0">
      <selection activeCell="AF39" sqref="AF39"/>
    </sheetView>
  </sheetViews>
  <sheetFormatPr defaultRowHeight="15" x14ac:dyDescent="0.25"/>
  <cols>
    <col min="8" max="8" width="14.42578125" bestFit="1" customWidth="1"/>
    <col min="9" max="9" width="12.1406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</row>
    <row r="2" spans="1:33" x14ac:dyDescent="0.25">
      <c r="A2">
        <v>120</v>
      </c>
      <c r="B2">
        <v>0</v>
      </c>
      <c r="C2">
        <v>7802</v>
      </c>
      <c r="D2">
        <v>936243</v>
      </c>
      <c r="E2">
        <v>1000</v>
      </c>
      <c r="F2">
        <v>0</v>
      </c>
      <c r="G2">
        <v>100</v>
      </c>
      <c r="H2" s="1">
        <f>D2/D2</f>
        <v>1</v>
      </c>
      <c r="I2" s="1">
        <f t="shared" ref="I2:I32" si="0">G2/H2/100</f>
        <v>1</v>
      </c>
      <c r="K2" t="s">
        <v>12</v>
      </c>
      <c r="M2" t="s">
        <v>15</v>
      </c>
      <c r="N2">
        <v>120</v>
      </c>
      <c r="O2">
        <v>0</v>
      </c>
      <c r="P2">
        <v>1441</v>
      </c>
      <c r="Q2">
        <v>172914</v>
      </c>
      <c r="R2">
        <v>1000</v>
      </c>
      <c r="S2">
        <v>0</v>
      </c>
      <c r="T2">
        <v>100</v>
      </c>
      <c r="U2" s="1">
        <f>Q2/Q2</f>
        <v>1</v>
      </c>
      <c r="V2" s="1">
        <f t="shared" ref="V2:V32" si="1">T2/U2/100</f>
        <v>1</v>
      </c>
    </row>
    <row r="3" spans="1:33" x14ac:dyDescent="0.25">
      <c r="A3">
        <v>10</v>
      </c>
      <c r="B3">
        <v>10</v>
      </c>
      <c r="C3">
        <v>42912</v>
      </c>
      <c r="D3">
        <v>429113</v>
      </c>
      <c r="E3">
        <v>902</v>
      </c>
      <c r="F3">
        <v>98</v>
      </c>
      <c r="G3">
        <v>90.2</v>
      </c>
      <c r="H3" s="1">
        <f>D3/D2</f>
        <v>0.4583350689938403</v>
      </c>
      <c r="I3" s="1">
        <f t="shared" si="0"/>
        <v>1.9679925474175801</v>
      </c>
      <c r="N3">
        <v>10</v>
      </c>
      <c r="O3">
        <v>10</v>
      </c>
      <c r="P3">
        <v>7926</v>
      </c>
      <c r="Q3">
        <v>79254</v>
      </c>
      <c r="R3">
        <v>900</v>
      </c>
      <c r="S3">
        <v>99</v>
      </c>
      <c r="T3">
        <v>90.090090000000004</v>
      </c>
      <c r="U3" s="1">
        <f>Q3/Q2</f>
        <v>0.45834345397133835</v>
      </c>
      <c r="V3" s="1">
        <f t="shared" si="1"/>
        <v>1.9655585613672497</v>
      </c>
      <c r="X3" t="s">
        <v>16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7</v>
      </c>
      <c r="AG3" t="s">
        <v>8</v>
      </c>
    </row>
    <row r="4" spans="1:33" x14ac:dyDescent="0.25">
      <c r="A4">
        <v>20</v>
      </c>
      <c r="B4">
        <v>10</v>
      </c>
      <c r="C4">
        <v>29502</v>
      </c>
      <c r="D4">
        <v>590030</v>
      </c>
      <c r="E4">
        <v>939</v>
      </c>
      <c r="F4">
        <v>60</v>
      </c>
      <c r="G4">
        <v>93.993995999999996</v>
      </c>
      <c r="H4" s="1">
        <f>D4/D2</f>
        <v>0.63021031932949034</v>
      </c>
      <c r="I4" s="1">
        <f t="shared" si="0"/>
        <v>1.4914702777321152</v>
      </c>
      <c r="N4">
        <v>20</v>
      </c>
      <c r="O4">
        <v>10</v>
      </c>
      <c r="P4">
        <v>5449</v>
      </c>
      <c r="Q4">
        <v>108977</v>
      </c>
      <c r="R4">
        <v>947</v>
      </c>
      <c r="S4">
        <v>53</v>
      </c>
      <c r="T4">
        <v>94.7</v>
      </c>
      <c r="U4" s="1">
        <f>Q4/Q2</f>
        <v>0.63023815307031239</v>
      </c>
      <c r="V4" s="1">
        <f t="shared" si="1"/>
        <v>1.5026065867109575</v>
      </c>
      <c r="Y4">
        <v>120</v>
      </c>
      <c r="Z4">
        <v>0</v>
      </c>
      <c r="AA4">
        <v>87448</v>
      </c>
      <c r="AB4">
        <v>10493671</v>
      </c>
      <c r="AC4">
        <v>1000</v>
      </c>
      <c r="AD4">
        <v>0</v>
      </c>
      <c r="AE4">
        <v>100</v>
      </c>
      <c r="AF4" s="1">
        <f>AB4/AB4</f>
        <v>1</v>
      </c>
      <c r="AG4" s="1">
        <f t="shared" ref="AG4:AG34" si="2">AE4/AF4/100</f>
        <v>1</v>
      </c>
    </row>
    <row r="5" spans="1:33" x14ac:dyDescent="0.25">
      <c r="A5">
        <v>30</v>
      </c>
      <c r="B5">
        <v>10</v>
      </c>
      <c r="C5">
        <v>22478</v>
      </c>
      <c r="D5">
        <v>674321</v>
      </c>
      <c r="E5">
        <v>959</v>
      </c>
      <c r="F5">
        <v>40</v>
      </c>
      <c r="G5">
        <v>95.995994999999994</v>
      </c>
      <c r="H5" s="1">
        <f>D5/D2</f>
        <v>0.72024143304676247</v>
      </c>
      <c r="I5" s="1">
        <f t="shared" si="0"/>
        <v>1.3328307786170828</v>
      </c>
      <c r="N5">
        <v>30</v>
      </c>
      <c r="O5">
        <v>10</v>
      </c>
      <c r="P5">
        <v>4151</v>
      </c>
      <c r="Q5">
        <v>124545</v>
      </c>
      <c r="R5">
        <v>959</v>
      </c>
      <c r="S5">
        <v>41</v>
      </c>
      <c r="T5">
        <v>95.9</v>
      </c>
      <c r="U5" s="1">
        <f>Q5/Q2</f>
        <v>0.72027134876296883</v>
      </c>
      <c r="V5" s="1">
        <f t="shared" si="1"/>
        <v>1.3314426592797783</v>
      </c>
      <c r="Y5">
        <v>10</v>
      </c>
      <c r="Z5">
        <v>10</v>
      </c>
      <c r="AA5">
        <v>480960</v>
      </c>
      <c r="AB5">
        <v>4809602</v>
      </c>
      <c r="AC5">
        <v>907</v>
      </c>
      <c r="AD5">
        <v>93</v>
      </c>
      <c r="AE5">
        <v>90.7</v>
      </c>
      <c r="AF5" s="1">
        <f>AB5/AB4</f>
        <v>0.45833359936670398</v>
      </c>
      <c r="AG5" s="1">
        <f t="shared" si="2"/>
        <v>1.9789079422787998</v>
      </c>
    </row>
    <row r="6" spans="1:33" x14ac:dyDescent="0.25">
      <c r="A6">
        <v>60</v>
      </c>
      <c r="B6">
        <v>10</v>
      </c>
      <c r="C6">
        <v>13112</v>
      </c>
      <c r="D6">
        <v>786713</v>
      </c>
      <c r="E6">
        <v>981</v>
      </c>
      <c r="F6">
        <v>18</v>
      </c>
      <c r="G6">
        <v>98.1982</v>
      </c>
      <c r="H6" s="1">
        <f>D6/D2</f>
        <v>0.84028719039821931</v>
      </c>
      <c r="I6" s="1">
        <f t="shared" si="0"/>
        <v>1.1686266448196483</v>
      </c>
      <c r="N6">
        <v>60</v>
      </c>
      <c r="O6">
        <v>10</v>
      </c>
      <c r="P6">
        <v>2422</v>
      </c>
      <c r="Q6">
        <v>145297</v>
      </c>
      <c r="R6">
        <v>973</v>
      </c>
      <c r="S6">
        <v>27</v>
      </c>
      <c r="T6">
        <v>97.3</v>
      </c>
      <c r="U6" s="1">
        <f>Q6/Q2</f>
        <v>0.84028476583735268</v>
      </c>
      <c r="V6" s="1">
        <f t="shared" si="1"/>
        <v>1.1579407833609778</v>
      </c>
      <c r="Y6">
        <v>20</v>
      </c>
      <c r="Z6">
        <v>10</v>
      </c>
      <c r="AA6">
        <v>330660</v>
      </c>
      <c r="AB6">
        <v>6613200</v>
      </c>
      <c r="AC6">
        <v>948</v>
      </c>
      <c r="AD6">
        <v>51</v>
      </c>
      <c r="AE6">
        <v>94.894900000000007</v>
      </c>
      <c r="AF6" s="1">
        <f>AB6/AB4</f>
        <v>0.63020843706649465</v>
      </c>
      <c r="AG6" s="1">
        <f t="shared" si="2"/>
        <v>1.505770066197756</v>
      </c>
    </row>
    <row r="7" spans="1:33" x14ac:dyDescent="0.25">
      <c r="A7">
        <v>90</v>
      </c>
      <c r="B7">
        <v>10</v>
      </c>
      <c r="C7">
        <v>9256</v>
      </c>
      <c r="D7">
        <v>832985</v>
      </c>
      <c r="E7">
        <v>981</v>
      </c>
      <c r="F7">
        <v>18</v>
      </c>
      <c r="G7">
        <v>98.1982</v>
      </c>
      <c r="H7" s="1">
        <f>D7/D2</f>
        <v>0.88971025684571203</v>
      </c>
      <c r="I7" s="1">
        <f t="shared" si="0"/>
        <v>1.1037098790806557</v>
      </c>
      <c r="N7">
        <v>90</v>
      </c>
      <c r="O7">
        <v>10</v>
      </c>
      <c r="P7">
        <v>1709</v>
      </c>
      <c r="Q7">
        <v>153848</v>
      </c>
      <c r="R7">
        <v>984</v>
      </c>
      <c r="S7">
        <v>15</v>
      </c>
      <c r="T7">
        <v>98.498500000000007</v>
      </c>
      <c r="U7" s="1">
        <f>Q7/Q2</f>
        <v>0.88973709474073814</v>
      </c>
      <c r="V7" s="1">
        <f t="shared" si="1"/>
        <v>1.107051741264105</v>
      </c>
      <c r="Y7">
        <v>30</v>
      </c>
      <c r="Z7">
        <v>10</v>
      </c>
      <c r="AA7">
        <v>251932</v>
      </c>
      <c r="AB7">
        <v>7557945</v>
      </c>
      <c r="AC7">
        <v>962</v>
      </c>
      <c r="AD7">
        <v>37</v>
      </c>
      <c r="AE7">
        <v>96.296295000000001</v>
      </c>
      <c r="AF7" s="1">
        <f>AB7/AB4</f>
        <v>0.7202384179949991</v>
      </c>
      <c r="AG7" s="1">
        <f t="shared" si="2"/>
        <v>1.3370058107712413</v>
      </c>
    </row>
    <row r="8" spans="1:33" x14ac:dyDescent="0.25">
      <c r="A8">
        <v>120</v>
      </c>
      <c r="B8">
        <v>10</v>
      </c>
      <c r="C8">
        <v>7152</v>
      </c>
      <c r="D8">
        <v>858227</v>
      </c>
      <c r="E8">
        <v>992</v>
      </c>
      <c r="F8">
        <v>8</v>
      </c>
      <c r="G8">
        <v>99.2</v>
      </c>
      <c r="H8" s="1">
        <f>D8/D2</f>
        <v>0.91667120608645403</v>
      </c>
      <c r="I8" s="1">
        <f t="shared" si="0"/>
        <v>1.0821764591419287</v>
      </c>
      <c r="N8">
        <v>120</v>
      </c>
      <c r="O8">
        <v>10</v>
      </c>
      <c r="P8">
        <v>1321</v>
      </c>
      <c r="Q8">
        <v>158508</v>
      </c>
      <c r="R8">
        <v>987</v>
      </c>
      <c r="S8">
        <v>13</v>
      </c>
      <c r="T8">
        <v>98.7</v>
      </c>
      <c r="U8" s="1">
        <f>Q8/Q2</f>
        <v>0.91668690794267671</v>
      </c>
      <c r="V8" s="1">
        <f t="shared" si="1"/>
        <v>1.0767034976152623</v>
      </c>
      <c r="Y8">
        <v>60</v>
      </c>
      <c r="Z8">
        <v>10</v>
      </c>
      <c r="AA8">
        <v>146960</v>
      </c>
      <c r="AB8">
        <v>8817604</v>
      </c>
      <c r="AC8">
        <v>978</v>
      </c>
      <c r="AD8">
        <v>22</v>
      </c>
      <c r="AE8">
        <v>97.8</v>
      </c>
      <c r="AF8" s="1">
        <f>AB8/AB4</f>
        <v>0.84027829727080261</v>
      </c>
      <c r="AG8" s="1">
        <f t="shared" si="2"/>
        <v>1.1639001068771062</v>
      </c>
    </row>
    <row r="9" spans="1:33" x14ac:dyDescent="0.25">
      <c r="A9">
        <v>10</v>
      </c>
      <c r="B9">
        <v>20</v>
      </c>
      <c r="C9">
        <v>29502</v>
      </c>
      <c r="D9">
        <v>295015</v>
      </c>
      <c r="E9">
        <v>565</v>
      </c>
      <c r="F9">
        <v>434</v>
      </c>
      <c r="G9">
        <v>56.556556999999998</v>
      </c>
      <c r="H9" s="1">
        <f>D9/D2</f>
        <v>0.31510515966474517</v>
      </c>
      <c r="I9" s="1">
        <f t="shared" si="0"/>
        <v>1.7948470618562107</v>
      </c>
      <c r="N9">
        <v>10</v>
      </c>
      <c r="O9">
        <v>20</v>
      </c>
      <c r="P9">
        <v>5449</v>
      </c>
      <c r="Q9">
        <v>54490</v>
      </c>
      <c r="R9">
        <v>567</v>
      </c>
      <c r="S9">
        <v>433</v>
      </c>
      <c r="T9">
        <v>56.7</v>
      </c>
      <c r="U9" s="1">
        <f>Q9/Q2</f>
        <v>0.31512775136773191</v>
      </c>
      <c r="V9" s="1">
        <f t="shared" si="1"/>
        <v>1.7992702881262619</v>
      </c>
      <c r="Y9">
        <v>90</v>
      </c>
      <c r="Z9">
        <v>10</v>
      </c>
      <c r="AA9">
        <v>103737</v>
      </c>
      <c r="AB9">
        <v>9336286</v>
      </c>
      <c r="AC9">
        <v>986</v>
      </c>
      <c r="AD9">
        <v>14</v>
      </c>
      <c r="AE9">
        <v>98.6</v>
      </c>
      <c r="AF9" s="1">
        <f>AB9/AB4</f>
        <v>0.88970637634818173</v>
      </c>
      <c r="AG9" s="1">
        <f t="shared" si="2"/>
        <v>1.1082307896309087</v>
      </c>
    </row>
    <row r="10" spans="1:33" x14ac:dyDescent="0.25">
      <c r="A10">
        <v>20</v>
      </c>
      <c r="B10">
        <v>20</v>
      </c>
      <c r="C10">
        <v>22478</v>
      </c>
      <c r="D10">
        <v>449551</v>
      </c>
      <c r="E10">
        <v>799</v>
      </c>
      <c r="F10">
        <v>200</v>
      </c>
      <c r="G10">
        <v>79.979979999999998</v>
      </c>
      <c r="H10" s="1">
        <f>D10/D2</f>
        <v>0.48016487172667782</v>
      </c>
      <c r="I10" s="1">
        <f t="shared" si="0"/>
        <v>1.6656774518383899</v>
      </c>
      <c r="N10">
        <v>20</v>
      </c>
      <c r="O10">
        <v>20</v>
      </c>
      <c r="P10">
        <v>4151</v>
      </c>
      <c r="Q10">
        <v>83030</v>
      </c>
      <c r="R10">
        <v>823</v>
      </c>
      <c r="S10">
        <v>177</v>
      </c>
      <c r="T10">
        <v>82.3</v>
      </c>
      <c r="U10" s="1">
        <f>Q10/Q2</f>
        <v>0.48018089917531259</v>
      </c>
      <c r="V10" s="1">
        <f t="shared" si="1"/>
        <v>1.7139373961218838</v>
      </c>
      <c r="Y10">
        <v>120</v>
      </c>
      <c r="Z10">
        <v>10</v>
      </c>
      <c r="AA10">
        <v>80160</v>
      </c>
      <c r="AB10">
        <v>9619204</v>
      </c>
      <c r="AC10">
        <v>990</v>
      </c>
      <c r="AD10">
        <v>9</v>
      </c>
      <c r="AE10">
        <v>99.099100000000007</v>
      </c>
      <c r="AF10" s="1">
        <f>AB10/AB4</f>
        <v>0.91666719873340796</v>
      </c>
      <c r="AG10" s="1">
        <f t="shared" si="2"/>
        <v>1.0810804634105899</v>
      </c>
    </row>
    <row r="11" spans="1:33" x14ac:dyDescent="0.25">
      <c r="A11">
        <v>30</v>
      </c>
      <c r="B11">
        <v>20</v>
      </c>
      <c r="C11">
        <v>18155</v>
      </c>
      <c r="D11">
        <v>544649</v>
      </c>
      <c r="E11">
        <v>873</v>
      </c>
      <c r="F11">
        <v>126</v>
      </c>
      <c r="G11">
        <v>87.387389999999996</v>
      </c>
      <c r="H11" s="1">
        <f>D11/D2</f>
        <v>0.58173892888918799</v>
      </c>
      <c r="I11" s="1">
        <f t="shared" si="0"/>
        <v>1.502175385904867</v>
      </c>
      <c r="N11">
        <v>30</v>
      </c>
      <c r="O11">
        <v>20</v>
      </c>
      <c r="P11">
        <v>3353</v>
      </c>
      <c r="Q11">
        <v>100599</v>
      </c>
      <c r="R11">
        <v>855</v>
      </c>
      <c r="S11">
        <v>145</v>
      </c>
      <c r="T11">
        <v>85.5</v>
      </c>
      <c r="U11" s="1">
        <f>Q11/Q2</f>
        <v>0.58178632152399457</v>
      </c>
      <c r="V11" s="1">
        <f t="shared" si="1"/>
        <v>1.4696117257626815</v>
      </c>
      <c r="Y11">
        <v>10</v>
      </c>
      <c r="Z11">
        <v>20</v>
      </c>
      <c r="AA11">
        <v>330660</v>
      </c>
      <c r="AB11">
        <v>3306600</v>
      </c>
      <c r="AC11">
        <v>594</v>
      </c>
      <c r="AD11">
        <v>405</v>
      </c>
      <c r="AE11">
        <v>59.45946</v>
      </c>
      <c r="AF11" s="1">
        <f>AB11/AB4</f>
        <v>0.31510421853324733</v>
      </c>
      <c r="AG11" s="1">
        <f t="shared" si="2"/>
        <v>1.8869775935331157</v>
      </c>
    </row>
    <row r="12" spans="1:33" x14ac:dyDescent="0.25">
      <c r="A12">
        <v>60</v>
      </c>
      <c r="B12">
        <v>20</v>
      </c>
      <c r="C12">
        <v>11513</v>
      </c>
      <c r="D12">
        <v>690776</v>
      </c>
      <c r="E12">
        <v>924</v>
      </c>
      <c r="F12">
        <v>76</v>
      </c>
      <c r="G12">
        <v>92.4</v>
      </c>
      <c r="H12" s="1">
        <f>D12/D2</f>
        <v>0.73781699836474079</v>
      </c>
      <c r="I12" s="1">
        <f t="shared" si="0"/>
        <v>1.2523430634532757</v>
      </c>
      <c r="N12">
        <v>60</v>
      </c>
      <c r="O12">
        <v>20</v>
      </c>
      <c r="P12">
        <v>2127</v>
      </c>
      <c r="Q12">
        <v>127582</v>
      </c>
      <c r="R12">
        <v>931</v>
      </c>
      <c r="S12">
        <v>68</v>
      </c>
      <c r="T12">
        <v>93.193190000000001</v>
      </c>
      <c r="U12" s="1">
        <f>Q12/Q2</f>
        <v>0.73783499311796619</v>
      </c>
      <c r="V12" s="1">
        <f t="shared" si="1"/>
        <v>1.2630627561615275</v>
      </c>
      <c r="Y12">
        <v>20</v>
      </c>
      <c r="Z12">
        <v>20</v>
      </c>
      <c r="AA12">
        <v>251932</v>
      </c>
      <c r="AB12">
        <v>5038630</v>
      </c>
      <c r="AC12">
        <v>827</v>
      </c>
      <c r="AD12">
        <v>172</v>
      </c>
      <c r="AE12">
        <v>82.782780000000002</v>
      </c>
      <c r="AF12" s="1">
        <f>AB12/AB4</f>
        <v>0.48015894532999936</v>
      </c>
      <c r="AG12" s="1">
        <f t="shared" si="2"/>
        <v>1.7240703480616357</v>
      </c>
    </row>
    <row r="13" spans="1:33" x14ac:dyDescent="0.25">
      <c r="A13">
        <v>90</v>
      </c>
      <c r="B13">
        <v>20</v>
      </c>
      <c r="C13">
        <v>8429</v>
      </c>
      <c r="D13">
        <v>758618</v>
      </c>
      <c r="E13">
        <v>947</v>
      </c>
      <c r="F13">
        <v>53</v>
      </c>
      <c r="G13">
        <v>94.7</v>
      </c>
      <c r="H13" s="1">
        <f>D13/D2</f>
        <v>0.8102789553566756</v>
      </c>
      <c r="I13" s="1">
        <f t="shared" si="0"/>
        <v>1.1687333031908023</v>
      </c>
      <c r="N13">
        <v>90</v>
      </c>
      <c r="O13">
        <v>20</v>
      </c>
      <c r="P13">
        <v>1557</v>
      </c>
      <c r="Q13">
        <v>140111</v>
      </c>
      <c r="R13">
        <v>949</v>
      </c>
      <c r="S13">
        <v>51</v>
      </c>
      <c r="T13">
        <v>94.9</v>
      </c>
      <c r="U13" s="1">
        <f>Q13/Q2</f>
        <v>0.81029297801219102</v>
      </c>
      <c r="V13" s="1">
        <f t="shared" si="1"/>
        <v>1.1711813205244415</v>
      </c>
      <c r="Y13">
        <v>30</v>
      </c>
      <c r="Z13">
        <v>20</v>
      </c>
      <c r="AA13">
        <v>203483</v>
      </c>
      <c r="AB13">
        <v>6104500</v>
      </c>
      <c r="AC13">
        <v>870</v>
      </c>
      <c r="AD13">
        <v>130</v>
      </c>
      <c r="AE13">
        <v>87</v>
      </c>
      <c r="AF13" s="1">
        <f>AB13/AB4</f>
        <v>0.58173159802703933</v>
      </c>
      <c r="AG13" s="1">
        <f t="shared" si="2"/>
        <v>1.495535059382423</v>
      </c>
    </row>
    <row r="14" spans="1:33" x14ac:dyDescent="0.25">
      <c r="A14">
        <v>120</v>
      </c>
      <c r="B14">
        <v>20</v>
      </c>
      <c r="C14">
        <v>6648</v>
      </c>
      <c r="D14">
        <v>797791</v>
      </c>
      <c r="E14">
        <v>955</v>
      </c>
      <c r="F14">
        <v>44</v>
      </c>
      <c r="G14">
        <v>95.595600000000005</v>
      </c>
      <c r="H14" s="1">
        <f>D14/D2</f>
        <v>0.8521195886110764</v>
      </c>
      <c r="I14" s="1">
        <f t="shared" si="0"/>
        <v>1.1218566182220657</v>
      </c>
      <c r="N14">
        <v>120</v>
      </c>
      <c r="O14">
        <v>20</v>
      </c>
      <c r="P14">
        <v>1228</v>
      </c>
      <c r="Q14">
        <v>147349</v>
      </c>
      <c r="R14">
        <v>957</v>
      </c>
      <c r="S14">
        <v>42</v>
      </c>
      <c r="T14">
        <v>95.7958</v>
      </c>
      <c r="U14" s="1">
        <f>Q14/Q2</f>
        <v>0.85215193680095302</v>
      </c>
      <c r="V14" s="1">
        <f t="shared" si="1"/>
        <v>1.1241633781837679</v>
      </c>
      <c r="Y14">
        <v>60</v>
      </c>
      <c r="Z14">
        <v>20</v>
      </c>
      <c r="AA14">
        <v>129038</v>
      </c>
      <c r="AB14">
        <v>7742292</v>
      </c>
      <c r="AC14">
        <v>921</v>
      </c>
      <c r="AD14">
        <v>79</v>
      </c>
      <c r="AE14">
        <v>92.1</v>
      </c>
      <c r="AF14" s="1">
        <f>AB14/AB4</f>
        <v>0.73780586412514748</v>
      </c>
      <c r="AG14" s="1">
        <f t="shared" si="2"/>
        <v>1.2482958523135008</v>
      </c>
    </row>
    <row r="15" spans="1:33" x14ac:dyDescent="0.25">
      <c r="A15">
        <v>10</v>
      </c>
      <c r="B15">
        <v>40</v>
      </c>
      <c r="C15">
        <v>18155</v>
      </c>
      <c r="D15">
        <v>181550</v>
      </c>
      <c r="E15">
        <v>334</v>
      </c>
      <c r="F15">
        <v>666</v>
      </c>
      <c r="G15">
        <v>33.4</v>
      </c>
      <c r="H15" s="1">
        <f>D15/D2</f>
        <v>0.19391333232932048</v>
      </c>
      <c r="I15" s="1">
        <f t="shared" si="0"/>
        <v>1.7224189589644725</v>
      </c>
      <c r="N15">
        <v>10</v>
      </c>
      <c r="O15">
        <v>40</v>
      </c>
      <c r="P15">
        <v>3353</v>
      </c>
      <c r="Q15">
        <v>33535</v>
      </c>
      <c r="R15">
        <v>330</v>
      </c>
      <c r="S15">
        <v>670</v>
      </c>
      <c r="T15">
        <v>33</v>
      </c>
      <c r="U15" s="1">
        <f>Q15/Q2</f>
        <v>0.19394034028476584</v>
      </c>
      <c r="V15" s="1">
        <f t="shared" si="1"/>
        <v>1.7015541971074994</v>
      </c>
      <c r="Y15">
        <v>90</v>
      </c>
      <c r="Z15">
        <v>20</v>
      </c>
      <c r="AA15">
        <v>94475</v>
      </c>
      <c r="AB15">
        <v>8502690</v>
      </c>
      <c r="AC15">
        <v>946</v>
      </c>
      <c r="AD15">
        <v>54</v>
      </c>
      <c r="AE15">
        <v>94.6</v>
      </c>
      <c r="AF15" s="1">
        <f>AB15/AB4</f>
        <v>0.81026839892350355</v>
      </c>
      <c r="AG15" s="1">
        <f t="shared" si="2"/>
        <v>1.1675143708638089</v>
      </c>
    </row>
    <row r="16" spans="1:33" x14ac:dyDescent="0.25">
      <c r="A16">
        <v>20</v>
      </c>
      <c r="B16">
        <v>40</v>
      </c>
      <c r="C16">
        <v>15227</v>
      </c>
      <c r="D16">
        <v>304540</v>
      </c>
      <c r="E16">
        <v>518</v>
      </c>
      <c r="F16">
        <v>481</v>
      </c>
      <c r="G16">
        <v>51.851852000000001</v>
      </c>
      <c r="H16" s="1">
        <f>D16/D2</f>
        <v>0.32527880048235341</v>
      </c>
      <c r="I16" s="1">
        <f t="shared" si="0"/>
        <v>1.5940741272751036</v>
      </c>
      <c r="N16">
        <v>20</v>
      </c>
      <c r="O16">
        <v>40</v>
      </c>
      <c r="P16">
        <v>2812</v>
      </c>
      <c r="Q16">
        <v>56250</v>
      </c>
      <c r="R16">
        <v>506</v>
      </c>
      <c r="S16">
        <v>493</v>
      </c>
      <c r="T16">
        <v>50.650649999999999</v>
      </c>
      <c r="U16" s="1">
        <f>Q16/Q2</f>
        <v>0.32530622158992334</v>
      </c>
      <c r="V16" s="1">
        <f t="shared" si="1"/>
        <v>1.5570144878399999</v>
      </c>
      <c r="Y16">
        <v>120</v>
      </c>
      <c r="Z16">
        <v>20</v>
      </c>
      <c r="AA16">
        <v>74515</v>
      </c>
      <c r="AB16">
        <v>8941799</v>
      </c>
      <c r="AC16">
        <v>960</v>
      </c>
      <c r="AD16">
        <v>39</v>
      </c>
      <c r="AE16">
        <v>96.096100000000007</v>
      </c>
      <c r="AF16" s="1">
        <f>AB16/AB4</f>
        <v>0.8521135263341113</v>
      </c>
      <c r="AG16" s="1">
        <f t="shared" si="2"/>
        <v>1.1277382300620937</v>
      </c>
    </row>
    <row r="17" spans="1:33" x14ac:dyDescent="0.25">
      <c r="A17">
        <v>30</v>
      </c>
      <c r="B17">
        <v>40</v>
      </c>
      <c r="C17">
        <v>13112</v>
      </c>
      <c r="D17">
        <v>393360</v>
      </c>
      <c r="E17">
        <v>616</v>
      </c>
      <c r="F17">
        <v>384</v>
      </c>
      <c r="G17">
        <v>61.6</v>
      </c>
      <c r="H17" s="1">
        <f>D17/D2</f>
        <v>0.42014733354481687</v>
      </c>
      <c r="I17" s="1">
        <f t="shared" si="0"/>
        <v>1.4661523489932886</v>
      </c>
      <c r="N17">
        <v>30</v>
      </c>
      <c r="O17">
        <v>40</v>
      </c>
      <c r="P17">
        <v>2422</v>
      </c>
      <c r="Q17">
        <v>72652</v>
      </c>
      <c r="R17">
        <v>600</v>
      </c>
      <c r="S17">
        <v>400</v>
      </c>
      <c r="T17">
        <v>60</v>
      </c>
      <c r="U17" s="1">
        <f>Q17/Q2</f>
        <v>0.42016262419468636</v>
      </c>
      <c r="V17" s="1">
        <f t="shared" si="1"/>
        <v>1.4280184991466169</v>
      </c>
      <c r="Y17">
        <v>10</v>
      </c>
      <c r="Z17">
        <v>40</v>
      </c>
      <c r="AA17">
        <v>203483</v>
      </c>
      <c r="AB17">
        <v>2034835</v>
      </c>
      <c r="AC17">
        <v>316</v>
      </c>
      <c r="AD17">
        <v>683</v>
      </c>
      <c r="AE17">
        <v>31.631632</v>
      </c>
      <c r="AF17" s="1">
        <f>AB17/AB4</f>
        <v>0.1939106915015727</v>
      </c>
      <c r="AG17" s="1">
        <f t="shared" si="2"/>
        <v>1.6312474446383711</v>
      </c>
    </row>
    <row r="18" spans="1:33" x14ac:dyDescent="0.25">
      <c r="A18">
        <v>60</v>
      </c>
      <c r="B18">
        <v>40</v>
      </c>
      <c r="C18">
        <v>9256</v>
      </c>
      <c r="D18">
        <v>555335</v>
      </c>
      <c r="E18">
        <v>765</v>
      </c>
      <c r="F18">
        <v>234</v>
      </c>
      <c r="G18">
        <v>76.576580000000007</v>
      </c>
      <c r="H18" s="1">
        <f>D18/D2</f>
        <v>0.59315263238283222</v>
      </c>
      <c r="I18" s="1">
        <f t="shared" si="0"/>
        <v>1.2910096966504903</v>
      </c>
      <c r="N18">
        <v>60</v>
      </c>
      <c r="O18">
        <v>40</v>
      </c>
      <c r="P18">
        <v>1709</v>
      </c>
      <c r="Q18">
        <v>102570</v>
      </c>
      <c r="R18">
        <v>765</v>
      </c>
      <c r="S18">
        <v>234</v>
      </c>
      <c r="T18">
        <v>76.576580000000007</v>
      </c>
      <c r="U18" s="1">
        <f>Q18/Q2</f>
        <v>0.59318505152850554</v>
      </c>
      <c r="V18" s="1">
        <f t="shared" si="1"/>
        <v>1.2909391395261773</v>
      </c>
      <c r="Y18">
        <v>20</v>
      </c>
      <c r="Z18">
        <v>40</v>
      </c>
      <c r="AA18">
        <v>170663</v>
      </c>
      <c r="AB18">
        <v>3413270</v>
      </c>
      <c r="AC18">
        <v>526</v>
      </c>
      <c r="AD18">
        <v>473</v>
      </c>
      <c r="AE18">
        <v>52.652653000000001</v>
      </c>
      <c r="AF18" s="1">
        <f>AB18/AB4</f>
        <v>0.32526939333241911</v>
      </c>
      <c r="AG18" s="1">
        <f t="shared" si="2"/>
        <v>1.6187398531588857</v>
      </c>
    </row>
    <row r="19" spans="1:33" x14ac:dyDescent="0.25">
      <c r="A19">
        <v>90</v>
      </c>
      <c r="B19">
        <v>40</v>
      </c>
      <c r="C19">
        <v>7152</v>
      </c>
      <c r="D19">
        <v>643681</v>
      </c>
      <c r="E19">
        <v>822</v>
      </c>
      <c r="F19">
        <v>177</v>
      </c>
      <c r="G19">
        <v>82.28228</v>
      </c>
      <c r="H19" s="1">
        <f>D19/D2</f>
        <v>0.68751488662665572</v>
      </c>
      <c r="I19" s="1">
        <f t="shared" si="0"/>
        <v>1.1968072488397201</v>
      </c>
      <c r="N19">
        <v>90</v>
      </c>
      <c r="O19">
        <v>40</v>
      </c>
      <c r="P19">
        <v>1321</v>
      </c>
      <c r="Q19">
        <v>118893</v>
      </c>
      <c r="R19">
        <v>820</v>
      </c>
      <c r="S19">
        <v>180</v>
      </c>
      <c r="T19">
        <v>82</v>
      </c>
      <c r="U19" s="1">
        <f>Q19/Q2</f>
        <v>0.68758457961761343</v>
      </c>
      <c r="V19" s="1">
        <f t="shared" si="1"/>
        <v>1.1925805556256466</v>
      </c>
      <c r="Y19">
        <v>30</v>
      </c>
      <c r="Z19">
        <v>40</v>
      </c>
      <c r="AA19">
        <v>146960</v>
      </c>
      <c r="AB19">
        <v>4408804</v>
      </c>
      <c r="AC19">
        <v>617</v>
      </c>
      <c r="AD19">
        <v>382</v>
      </c>
      <c r="AE19">
        <v>61.761760000000002</v>
      </c>
      <c r="AF19" s="1">
        <f>AB19/AB4</f>
        <v>0.42013933922647279</v>
      </c>
      <c r="AG19" s="1">
        <f t="shared" si="2"/>
        <v>1.4700303978606444</v>
      </c>
    </row>
    <row r="20" spans="1:33" x14ac:dyDescent="0.25">
      <c r="A20">
        <v>120</v>
      </c>
      <c r="B20">
        <v>40</v>
      </c>
      <c r="C20">
        <v>5828</v>
      </c>
      <c r="D20">
        <v>699311</v>
      </c>
      <c r="E20">
        <v>848</v>
      </c>
      <c r="F20">
        <v>151</v>
      </c>
      <c r="G20">
        <v>84.884889999999999</v>
      </c>
      <c r="H20" s="1">
        <f>D20/D2</f>
        <v>0.74693322139658191</v>
      </c>
      <c r="I20" s="1">
        <f t="shared" si="0"/>
        <v>1.1364455023340114</v>
      </c>
      <c r="N20">
        <v>120</v>
      </c>
      <c r="O20">
        <v>40</v>
      </c>
      <c r="P20">
        <v>1076</v>
      </c>
      <c r="Q20">
        <v>129173</v>
      </c>
      <c r="R20">
        <v>854</v>
      </c>
      <c r="S20">
        <v>146</v>
      </c>
      <c r="T20">
        <v>85.4</v>
      </c>
      <c r="U20" s="1">
        <f>Q20/Q2</f>
        <v>0.74703609886995848</v>
      </c>
      <c r="V20" s="1">
        <f t="shared" si="1"/>
        <v>1.1431843806368205</v>
      </c>
      <c r="Y20">
        <v>60</v>
      </c>
      <c r="Z20">
        <v>40</v>
      </c>
      <c r="AA20">
        <v>103737</v>
      </c>
      <c r="AB20">
        <v>6224193</v>
      </c>
      <c r="AC20">
        <v>775</v>
      </c>
      <c r="AD20">
        <v>224</v>
      </c>
      <c r="AE20">
        <v>77.577575999999993</v>
      </c>
      <c r="AF20" s="1">
        <f>AB20/AB4</f>
        <v>0.59313780658837123</v>
      </c>
      <c r="AG20" s="1">
        <f t="shared" si="2"/>
        <v>1.3079182466248971</v>
      </c>
    </row>
    <row r="21" spans="1:33" x14ac:dyDescent="0.25">
      <c r="A21">
        <v>10</v>
      </c>
      <c r="B21">
        <v>80</v>
      </c>
      <c r="C21">
        <v>10262</v>
      </c>
      <c r="D21">
        <v>102620</v>
      </c>
      <c r="E21">
        <v>165</v>
      </c>
      <c r="F21">
        <v>834</v>
      </c>
      <c r="G21">
        <v>16.516515999999999</v>
      </c>
      <c r="H21" s="1">
        <f>D21/D2</f>
        <v>0.10960829613679354</v>
      </c>
      <c r="I21" s="1">
        <f t="shared" si="0"/>
        <v>1.5068673250231925</v>
      </c>
      <c r="N21">
        <v>10</v>
      </c>
      <c r="O21">
        <v>80</v>
      </c>
      <c r="P21">
        <v>1896</v>
      </c>
      <c r="Q21">
        <v>18960</v>
      </c>
      <c r="R21">
        <v>180</v>
      </c>
      <c r="S21">
        <v>819</v>
      </c>
      <c r="T21">
        <v>18.018018999999999</v>
      </c>
      <c r="U21" s="1">
        <f>Q21/Q2</f>
        <v>0.10964988375724348</v>
      </c>
      <c r="V21" s="1">
        <f t="shared" si="1"/>
        <v>1.6432319289905064</v>
      </c>
      <c r="Y21">
        <v>90</v>
      </c>
      <c r="Z21">
        <v>40</v>
      </c>
      <c r="AA21">
        <v>80160</v>
      </c>
      <c r="AB21">
        <v>7214419</v>
      </c>
      <c r="AC21">
        <v>818</v>
      </c>
      <c r="AD21">
        <v>182</v>
      </c>
      <c r="AE21">
        <v>81.8</v>
      </c>
      <c r="AF21" s="1">
        <f>AB21/AB4</f>
        <v>0.68750192377862807</v>
      </c>
      <c r="AG21" s="1">
        <f t="shared" si="2"/>
        <v>1.1898148524503498</v>
      </c>
    </row>
    <row r="22" spans="1:33" x14ac:dyDescent="0.25">
      <c r="A22">
        <v>20</v>
      </c>
      <c r="B22">
        <v>80</v>
      </c>
      <c r="C22">
        <v>9256</v>
      </c>
      <c r="D22">
        <v>185120</v>
      </c>
      <c r="E22">
        <v>293</v>
      </c>
      <c r="F22">
        <v>707</v>
      </c>
      <c r="G22">
        <v>29.3</v>
      </c>
      <c r="H22" s="1">
        <f>D22/D2</f>
        <v>0.19772644495072325</v>
      </c>
      <c r="I22" s="1">
        <f t="shared" si="0"/>
        <v>1.4818452841400174</v>
      </c>
      <c r="N22">
        <v>20</v>
      </c>
      <c r="O22">
        <v>80</v>
      </c>
      <c r="P22">
        <v>1709</v>
      </c>
      <c r="Q22">
        <v>34190</v>
      </c>
      <c r="R22">
        <v>295</v>
      </c>
      <c r="S22">
        <v>704</v>
      </c>
      <c r="T22">
        <v>29.529530000000001</v>
      </c>
      <c r="U22" s="1">
        <f>Q22/Q2</f>
        <v>0.19772835050950183</v>
      </c>
      <c r="V22" s="1">
        <f t="shared" si="1"/>
        <v>1.4934393537350104</v>
      </c>
      <c r="Y22">
        <v>120</v>
      </c>
      <c r="Z22">
        <v>40</v>
      </c>
      <c r="AA22">
        <v>65316</v>
      </c>
      <c r="AB22">
        <v>7837881</v>
      </c>
      <c r="AC22">
        <v>865</v>
      </c>
      <c r="AD22">
        <v>134</v>
      </c>
      <c r="AE22">
        <v>86.586585999999997</v>
      </c>
      <c r="AF22" s="1">
        <f>AB22/AB4</f>
        <v>0.74691506909259875</v>
      </c>
      <c r="AG22" s="1">
        <f t="shared" si="2"/>
        <v>1.1592561133515629</v>
      </c>
    </row>
    <row r="23" spans="1:33" x14ac:dyDescent="0.25">
      <c r="A23">
        <v>30</v>
      </c>
      <c r="B23">
        <v>80</v>
      </c>
      <c r="C23">
        <v>8429</v>
      </c>
      <c r="D23">
        <v>252878</v>
      </c>
      <c r="E23">
        <v>377</v>
      </c>
      <c r="F23">
        <v>622</v>
      </c>
      <c r="G23">
        <v>37.737740000000002</v>
      </c>
      <c r="H23" s="1">
        <f>D23/D2</f>
        <v>0.27009868164568385</v>
      </c>
      <c r="I23" s="1">
        <f t="shared" si="0"/>
        <v>1.3971834208914973</v>
      </c>
      <c r="N23">
        <v>30</v>
      </c>
      <c r="O23">
        <v>80</v>
      </c>
      <c r="P23">
        <v>1557</v>
      </c>
      <c r="Q23">
        <v>46713</v>
      </c>
      <c r="R23">
        <v>391</v>
      </c>
      <c r="S23">
        <v>609</v>
      </c>
      <c r="T23">
        <v>39.1</v>
      </c>
      <c r="U23" s="1">
        <f>Q23/Q2</f>
        <v>0.2701516360734238</v>
      </c>
      <c r="V23" s="1">
        <f t="shared" si="1"/>
        <v>1.4473353028064992</v>
      </c>
      <c r="Y23">
        <v>10</v>
      </c>
      <c r="Z23">
        <v>80</v>
      </c>
      <c r="AA23">
        <v>115013</v>
      </c>
      <c r="AB23">
        <v>1150129</v>
      </c>
      <c r="AC23">
        <v>168</v>
      </c>
      <c r="AD23">
        <v>831</v>
      </c>
      <c r="AE23">
        <v>16.816815999999999</v>
      </c>
      <c r="AF23" s="1">
        <f>AB23/AB4</f>
        <v>0.10960215924436739</v>
      </c>
      <c r="AG23" s="1">
        <f t="shared" si="2"/>
        <v>1.5343507934460916</v>
      </c>
    </row>
    <row r="24" spans="1:33" x14ac:dyDescent="0.25">
      <c r="A24">
        <v>60</v>
      </c>
      <c r="B24">
        <v>80</v>
      </c>
      <c r="C24">
        <v>6648</v>
      </c>
      <c r="D24">
        <v>398910</v>
      </c>
      <c r="E24">
        <v>551</v>
      </c>
      <c r="F24">
        <v>449</v>
      </c>
      <c r="G24">
        <v>55.1</v>
      </c>
      <c r="H24" s="1">
        <f>D24/D2</f>
        <v>0.426075281737754</v>
      </c>
      <c r="I24" s="1">
        <f t="shared" si="0"/>
        <v>1.2931986989546513</v>
      </c>
      <c r="N24">
        <v>60</v>
      </c>
      <c r="O24">
        <v>80</v>
      </c>
      <c r="P24">
        <v>1228</v>
      </c>
      <c r="Q24">
        <v>73699</v>
      </c>
      <c r="R24">
        <v>547</v>
      </c>
      <c r="S24">
        <v>452</v>
      </c>
      <c r="T24">
        <v>54.754753000000001</v>
      </c>
      <c r="U24" s="1">
        <f>Q24/Q2</f>
        <v>0.4262176573325468</v>
      </c>
      <c r="V24" s="1">
        <f t="shared" si="1"/>
        <v>1.2846664622643456</v>
      </c>
      <c r="Y24">
        <v>20</v>
      </c>
      <c r="Z24">
        <v>80</v>
      </c>
      <c r="AA24">
        <v>103737</v>
      </c>
      <c r="AB24">
        <v>2074733</v>
      </c>
      <c r="AC24">
        <v>292</v>
      </c>
      <c r="AD24">
        <v>707</v>
      </c>
      <c r="AE24">
        <v>29.229229</v>
      </c>
      <c r="AF24" s="1">
        <f>AB24/AB4</f>
        <v>0.19771279278719525</v>
      </c>
      <c r="AG24" s="1">
        <f t="shared" si="2"/>
        <v>1.4783681211493671</v>
      </c>
    </row>
    <row r="25" spans="1:33" x14ac:dyDescent="0.25">
      <c r="A25">
        <v>90</v>
      </c>
      <c r="B25">
        <v>80</v>
      </c>
      <c r="C25">
        <v>5489</v>
      </c>
      <c r="D25">
        <v>493988</v>
      </c>
      <c r="E25">
        <v>632</v>
      </c>
      <c r="F25">
        <v>368</v>
      </c>
      <c r="G25">
        <v>63.2</v>
      </c>
      <c r="H25" s="1">
        <f>D25/D2</f>
        <v>0.52762797692479413</v>
      </c>
      <c r="I25" s="1">
        <f t="shared" si="0"/>
        <v>1.1978136634898013</v>
      </c>
      <c r="N25">
        <v>90</v>
      </c>
      <c r="O25">
        <v>80</v>
      </c>
      <c r="P25">
        <v>1014</v>
      </c>
      <c r="Q25">
        <v>91258</v>
      </c>
      <c r="R25">
        <v>619</v>
      </c>
      <c r="S25">
        <v>380</v>
      </c>
      <c r="T25">
        <v>61.961964000000002</v>
      </c>
      <c r="U25" s="1">
        <f>Q25/Q2</f>
        <v>0.52776524746405729</v>
      </c>
      <c r="V25" s="1">
        <f t="shared" si="1"/>
        <v>1.1740440337390694</v>
      </c>
      <c r="Y25">
        <v>30</v>
      </c>
      <c r="Z25">
        <v>80</v>
      </c>
      <c r="AA25">
        <v>94475</v>
      </c>
      <c r="AB25">
        <v>2834249</v>
      </c>
      <c r="AC25">
        <v>396</v>
      </c>
      <c r="AD25">
        <v>604</v>
      </c>
      <c r="AE25">
        <v>39.6</v>
      </c>
      <c r="AF25" s="1">
        <f>AB25/AB4</f>
        <v>0.27009127692301388</v>
      </c>
      <c r="AG25" s="1">
        <f t="shared" si="2"/>
        <v>1.466171008969219</v>
      </c>
    </row>
    <row r="26" spans="1:33" x14ac:dyDescent="0.25">
      <c r="A26">
        <v>120</v>
      </c>
      <c r="B26">
        <v>80</v>
      </c>
      <c r="C26">
        <v>4674</v>
      </c>
      <c r="D26">
        <v>560849</v>
      </c>
      <c r="E26">
        <v>703</v>
      </c>
      <c r="F26">
        <v>296</v>
      </c>
      <c r="G26">
        <v>70.370369999999994</v>
      </c>
      <c r="H26" s="1">
        <f>D26/D2</f>
        <v>0.59904212901992326</v>
      </c>
      <c r="I26" s="1">
        <f t="shared" si="0"/>
        <v>1.174714875481814</v>
      </c>
      <c r="N26">
        <v>120</v>
      </c>
      <c r="O26">
        <v>80</v>
      </c>
      <c r="P26">
        <v>864</v>
      </c>
      <c r="Q26">
        <v>103588</v>
      </c>
      <c r="R26">
        <v>686</v>
      </c>
      <c r="S26">
        <v>313</v>
      </c>
      <c r="T26">
        <v>68.668670000000006</v>
      </c>
      <c r="U26" s="1">
        <f>Q26/Q2</f>
        <v>0.59907237123656842</v>
      </c>
      <c r="V26" s="1">
        <f t="shared" si="1"/>
        <v>1.1462499907692012</v>
      </c>
      <c r="Y26">
        <v>60</v>
      </c>
      <c r="Z26">
        <v>80</v>
      </c>
      <c r="AA26">
        <v>74515</v>
      </c>
      <c r="AB26">
        <v>4470916</v>
      </c>
      <c r="AC26">
        <v>539</v>
      </c>
      <c r="AD26">
        <v>460</v>
      </c>
      <c r="AE26">
        <v>53.953952999999998</v>
      </c>
      <c r="AF26" s="1">
        <f>AB26/AB4</f>
        <v>0.42605833554339562</v>
      </c>
      <c r="AG26" s="1">
        <f t="shared" si="2"/>
        <v>1.2663513068271983</v>
      </c>
    </row>
    <row r="27" spans="1:33" x14ac:dyDescent="0.25">
      <c r="A27">
        <v>10</v>
      </c>
      <c r="B27">
        <v>120</v>
      </c>
      <c r="C27">
        <v>7152</v>
      </c>
      <c r="D27">
        <v>71521</v>
      </c>
      <c r="E27">
        <v>114</v>
      </c>
      <c r="F27">
        <v>885</v>
      </c>
      <c r="G27">
        <v>11.411410999999999</v>
      </c>
      <c r="H27" s="1">
        <f>D27/D2</f>
        <v>7.6391492379649303E-2</v>
      </c>
      <c r="I27" s="1">
        <f t="shared" si="0"/>
        <v>1.4938065279949944</v>
      </c>
      <c r="N27">
        <v>10</v>
      </c>
      <c r="O27">
        <v>120</v>
      </c>
      <c r="P27">
        <v>1321</v>
      </c>
      <c r="Q27">
        <v>13215</v>
      </c>
      <c r="R27">
        <v>120</v>
      </c>
      <c r="S27">
        <v>879</v>
      </c>
      <c r="T27">
        <v>12.012012500000001</v>
      </c>
      <c r="U27" s="1">
        <f>Q27/Q2</f>
        <v>7.6425274992192649E-2</v>
      </c>
      <c r="V27" s="1">
        <f t="shared" si="1"/>
        <v>1.5717329772417707</v>
      </c>
      <c r="Y27">
        <v>90</v>
      </c>
      <c r="Z27">
        <v>80</v>
      </c>
      <c r="AA27">
        <v>61518</v>
      </c>
      <c r="AB27">
        <v>5536650</v>
      </c>
      <c r="AC27">
        <v>633</v>
      </c>
      <c r="AD27">
        <v>366</v>
      </c>
      <c r="AE27">
        <v>63.363365000000002</v>
      </c>
      <c r="AF27" s="1">
        <f>AB27/AB4</f>
        <v>0.52761802804757263</v>
      </c>
      <c r="AG27" s="1">
        <f t="shared" si="2"/>
        <v>1.2009325237515738</v>
      </c>
    </row>
    <row r="28" spans="1:33" x14ac:dyDescent="0.25">
      <c r="A28">
        <v>20</v>
      </c>
      <c r="B28">
        <v>120</v>
      </c>
      <c r="C28">
        <v>6648</v>
      </c>
      <c r="D28">
        <v>132970</v>
      </c>
      <c r="E28">
        <v>213</v>
      </c>
      <c r="F28">
        <v>786</v>
      </c>
      <c r="G28">
        <v>21.321321000000001</v>
      </c>
      <c r="H28" s="1">
        <f>D28/D2</f>
        <v>0.14202509391258467</v>
      </c>
      <c r="I28" s="1">
        <f t="shared" si="0"/>
        <v>1.501236183876288</v>
      </c>
      <c r="N28">
        <v>20</v>
      </c>
      <c r="O28">
        <v>120</v>
      </c>
      <c r="P28">
        <v>1228</v>
      </c>
      <c r="Q28">
        <v>24570</v>
      </c>
      <c r="R28">
        <v>202</v>
      </c>
      <c r="S28">
        <v>798</v>
      </c>
      <c r="T28">
        <v>20.2</v>
      </c>
      <c r="U28" s="1">
        <f>Q28/Q2</f>
        <v>0.14209375759047851</v>
      </c>
      <c r="V28" s="1">
        <f t="shared" si="1"/>
        <v>1.4215965811965809</v>
      </c>
      <c r="Y28">
        <v>120</v>
      </c>
      <c r="Z28">
        <v>80</v>
      </c>
      <c r="AA28">
        <v>52382</v>
      </c>
      <c r="AB28">
        <v>6285835</v>
      </c>
      <c r="AC28">
        <v>689</v>
      </c>
      <c r="AD28">
        <v>310</v>
      </c>
      <c r="AE28">
        <v>68.968969999999999</v>
      </c>
      <c r="AF28" s="1">
        <f>AB28/AB4</f>
        <v>0.59901201400348836</v>
      </c>
      <c r="AG28" s="1">
        <f t="shared" si="2"/>
        <v>1.1513787434586973</v>
      </c>
    </row>
    <row r="29" spans="1:33" x14ac:dyDescent="0.25">
      <c r="A29">
        <v>30</v>
      </c>
      <c r="B29">
        <v>120</v>
      </c>
      <c r="C29">
        <v>6211</v>
      </c>
      <c r="D29">
        <v>186334</v>
      </c>
      <c r="E29">
        <v>281</v>
      </c>
      <c r="F29">
        <v>718</v>
      </c>
      <c r="G29">
        <v>28.128128</v>
      </c>
      <c r="H29" s="1">
        <f>D29/D2</f>
        <v>0.19902311686175492</v>
      </c>
      <c r="I29" s="1">
        <f t="shared" si="0"/>
        <v>1.4133095915455041</v>
      </c>
      <c r="N29">
        <v>30</v>
      </c>
      <c r="O29">
        <v>120</v>
      </c>
      <c r="P29">
        <v>1147</v>
      </c>
      <c r="Q29">
        <v>34425</v>
      </c>
      <c r="R29">
        <v>286</v>
      </c>
      <c r="S29">
        <v>713</v>
      </c>
      <c r="T29">
        <v>28.628627999999999</v>
      </c>
      <c r="U29" s="1">
        <f>Q29/Q2</f>
        <v>0.19908740761303306</v>
      </c>
      <c r="V29" s="1">
        <f t="shared" si="1"/>
        <v>1.4379929068967321</v>
      </c>
      <c r="Y29">
        <v>10</v>
      </c>
      <c r="Z29">
        <v>120</v>
      </c>
      <c r="AA29">
        <v>80160</v>
      </c>
      <c r="AB29">
        <v>801605</v>
      </c>
      <c r="AC29">
        <v>120</v>
      </c>
      <c r="AD29">
        <v>879</v>
      </c>
      <c r="AE29">
        <v>12.012012500000001</v>
      </c>
      <c r="AF29" s="1">
        <f>AB29/AB4</f>
        <v>7.6389377940284192E-2</v>
      </c>
      <c r="AG29" s="1">
        <f t="shared" si="2"/>
        <v>1.5724715692003857</v>
      </c>
    </row>
    <row r="30" spans="1:33" x14ac:dyDescent="0.25">
      <c r="A30">
        <v>60</v>
      </c>
      <c r="B30">
        <v>120</v>
      </c>
      <c r="C30">
        <v>5188</v>
      </c>
      <c r="D30">
        <v>311231</v>
      </c>
      <c r="E30">
        <v>410</v>
      </c>
      <c r="F30">
        <v>590</v>
      </c>
      <c r="G30">
        <v>41</v>
      </c>
      <c r="H30" s="1">
        <f>D30/D2</f>
        <v>0.3324254493758565</v>
      </c>
      <c r="I30" s="1">
        <f t="shared" si="0"/>
        <v>1.233359241206692</v>
      </c>
      <c r="N30">
        <v>60</v>
      </c>
      <c r="O30">
        <v>120</v>
      </c>
      <c r="P30">
        <v>958</v>
      </c>
      <c r="Q30">
        <v>57489</v>
      </c>
      <c r="R30">
        <v>417</v>
      </c>
      <c r="S30">
        <v>582</v>
      </c>
      <c r="T30">
        <v>41.74174</v>
      </c>
      <c r="U30" s="1">
        <f>Q30/Q2</f>
        <v>0.33247163329747736</v>
      </c>
      <c r="V30" s="1">
        <f t="shared" si="1"/>
        <v>1.2554977874654281</v>
      </c>
      <c r="Y30">
        <v>20</v>
      </c>
      <c r="Z30">
        <v>120</v>
      </c>
      <c r="AA30">
        <v>74515</v>
      </c>
      <c r="AB30">
        <v>1490310</v>
      </c>
      <c r="AC30">
        <v>206</v>
      </c>
      <c r="AD30">
        <v>794</v>
      </c>
      <c r="AE30">
        <v>20.6</v>
      </c>
      <c r="AF30" s="1">
        <f>AB30/AB4</f>
        <v>0.14201988989363207</v>
      </c>
      <c r="AG30" s="1">
        <f t="shared" si="2"/>
        <v>1.450501054143098</v>
      </c>
    </row>
    <row r="31" spans="1:33" x14ac:dyDescent="0.25">
      <c r="A31">
        <v>90</v>
      </c>
      <c r="B31">
        <v>120</v>
      </c>
      <c r="C31">
        <v>4454</v>
      </c>
      <c r="D31">
        <v>400779</v>
      </c>
      <c r="E31">
        <v>520</v>
      </c>
      <c r="F31">
        <v>480</v>
      </c>
      <c r="G31">
        <v>52</v>
      </c>
      <c r="H31" s="1">
        <f>D31/D2</f>
        <v>0.42807155834542954</v>
      </c>
      <c r="I31" s="1">
        <f t="shared" si="0"/>
        <v>1.2147501740360649</v>
      </c>
      <c r="N31">
        <v>90</v>
      </c>
      <c r="O31">
        <v>120</v>
      </c>
      <c r="P31">
        <v>823</v>
      </c>
      <c r="Q31">
        <v>74028</v>
      </c>
      <c r="R31">
        <v>528</v>
      </c>
      <c r="S31">
        <v>472</v>
      </c>
      <c r="T31">
        <v>52.8</v>
      </c>
      <c r="U31" s="1">
        <f>Q31/Q2</f>
        <v>0.42812033727749055</v>
      </c>
      <c r="V31" s="1">
        <f t="shared" si="1"/>
        <v>1.2332981034203274</v>
      </c>
      <c r="Y31">
        <v>30</v>
      </c>
      <c r="Z31">
        <v>120</v>
      </c>
      <c r="AA31">
        <v>69613</v>
      </c>
      <c r="AB31">
        <v>2088390</v>
      </c>
      <c r="AC31">
        <v>264</v>
      </c>
      <c r="AD31">
        <v>736</v>
      </c>
      <c r="AE31">
        <v>26.4</v>
      </c>
      <c r="AF31" s="1">
        <f>AB31/AB4</f>
        <v>0.19901424391902509</v>
      </c>
      <c r="AG31" s="1">
        <f t="shared" si="2"/>
        <v>1.3265382155631849</v>
      </c>
    </row>
    <row r="32" spans="1:33" x14ac:dyDescent="0.25">
      <c r="A32">
        <v>120</v>
      </c>
      <c r="B32">
        <v>120</v>
      </c>
      <c r="C32">
        <v>3901</v>
      </c>
      <c r="D32">
        <v>468176</v>
      </c>
      <c r="E32">
        <v>586</v>
      </c>
      <c r="F32">
        <v>414</v>
      </c>
      <c r="G32">
        <v>58.6</v>
      </c>
      <c r="H32" s="1">
        <f>D32/D2</f>
        <v>0.50005821138315587</v>
      </c>
      <c r="I32" s="1">
        <f t="shared" si="0"/>
        <v>1.1718635684016268</v>
      </c>
      <c r="N32">
        <v>120</v>
      </c>
      <c r="O32">
        <v>120</v>
      </c>
      <c r="P32">
        <v>721</v>
      </c>
      <c r="Q32">
        <v>86504</v>
      </c>
      <c r="R32">
        <v>583</v>
      </c>
      <c r="S32">
        <v>416</v>
      </c>
      <c r="T32">
        <v>58.358356000000001</v>
      </c>
      <c r="U32" s="1">
        <f>Q32/Q2</f>
        <v>0.5002718114207062</v>
      </c>
      <c r="V32" s="1">
        <f t="shared" si="1"/>
        <v>1.166532966034403</v>
      </c>
      <c r="Y32">
        <v>60</v>
      </c>
      <c r="Z32">
        <v>120</v>
      </c>
      <c r="AA32">
        <v>58138</v>
      </c>
      <c r="AB32">
        <v>3488310</v>
      </c>
      <c r="AC32">
        <v>406</v>
      </c>
      <c r="AD32">
        <v>593</v>
      </c>
      <c r="AE32">
        <v>40.640639999999998</v>
      </c>
      <c r="AF32" s="1">
        <f>AB32/AB4</f>
        <v>0.33242037033560512</v>
      </c>
      <c r="AG32" s="1">
        <f t="shared" si="2"/>
        <v>1.2225676771543814</v>
      </c>
    </row>
    <row r="33" spans="1:33" x14ac:dyDescent="0.25">
      <c r="Y33">
        <v>90</v>
      </c>
      <c r="Z33">
        <v>120</v>
      </c>
      <c r="AA33">
        <v>49911</v>
      </c>
      <c r="AB33">
        <v>4492000</v>
      </c>
      <c r="AC33">
        <v>508</v>
      </c>
      <c r="AD33">
        <v>491</v>
      </c>
      <c r="AE33">
        <v>50.850850000000001</v>
      </c>
      <c r="AF33" s="1">
        <f>AB33/AB4</f>
        <v>0.42806754661929081</v>
      </c>
      <c r="AG33" s="1">
        <f t="shared" si="2"/>
        <v>1.18791649592687</v>
      </c>
    </row>
    <row r="34" spans="1:33" x14ac:dyDescent="0.25">
      <c r="Y34">
        <v>120</v>
      </c>
      <c r="Z34">
        <v>120</v>
      </c>
      <c r="AA34">
        <v>43724</v>
      </c>
      <c r="AB34">
        <v>5246851</v>
      </c>
      <c r="AC34">
        <v>592</v>
      </c>
      <c r="AD34">
        <v>408</v>
      </c>
      <c r="AE34">
        <v>59.2</v>
      </c>
      <c r="AF34" s="1">
        <f>AB34/AB4</f>
        <v>0.50000147708080422</v>
      </c>
      <c r="AG34" s="1">
        <f t="shared" si="2"/>
        <v>1.1839965022829886</v>
      </c>
    </row>
    <row r="38" spans="1:33" x14ac:dyDescent="0.25">
      <c r="A38" t="s">
        <v>12</v>
      </c>
    </row>
    <row r="39" spans="1:33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</row>
    <row r="40" spans="1:33" x14ac:dyDescent="0.25">
      <c r="A40">
        <v>10</v>
      </c>
      <c r="B40">
        <v>54</v>
      </c>
      <c r="C40">
        <v>14304</v>
      </c>
      <c r="D40">
        <v>143041</v>
      </c>
      <c r="E40">
        <v>240</v>
      </c>
      <c r="F40">
        <v>760</v>
      </c>
      <c r="G40">
        <v>24</v>
      </c>
      <c r="H40">
        <f>D40/D2</f>
        <v>0.1527819166605251</v>
      </c>
      <c r="I40">
        <f>G40/H40/100</f>
        <v>1.5708665347697512</v>
      </c>
    </row>
    <row r="41" spans="1:33" x14ac:dyDescent="0.25">
      <c r="A41">
        <v>20</v>
      </c>
      <c r="B41">
        <v>54</v>
      </c>
      <c r="C41">
        <v>12422</v>
      </c>
      <c r="D41">
        <v>248441</v>
      </c>
      <c r="E41">
        <v>421</v>
      </c>
      <c r="F41">
        <v>579</v>
      </c>
      <c r="G41">
        <v>42.1</v>
      </c>
      <c r="H41">
        <f>D41/D2</f>
        <v>0.26535952738765473</v>
      </c>
      <c r="I41">
        <f t="shared" ref="I41:I45" si="3">G41/H41/100</f>
        <v>1.5865267930816571</v>
      </c>
    </row>
    <row r="42" spans="1:33" x14ac:dyDescent="0.25">
      <c r="A42">
        <v>30</v>
      </c>
      <c r="B42">
        <v>54</v>
      </c>
      <c r="C42">
        <v>10978</v>
      </c>
      <c r="D42">
        <v>329327</v>
      </c>
      <c r="E42">
        <v>511</v>
      </c>
      <c r="F42">
        <v>489</v>
      </c>
      <c r="G42">
        <v>51.1</v>
      </c>
      <c r="H42">
        <f>D42/D2</f>
        <v>0.35175376478115189</v>
      </c>
      <c r="I42">
        <f t="shared" si="3"/>
        <v>1.4527207699338347</v>
      </c>
    </row>
    <row r="43" spans="1:33" x14ac:dyDescent="0.25">
      <c r="A43">
        <v>60</v>
      </c>
      <c r="B43">
        <v>54</v>
      </c>
      <c r="C43">
        <v>8139</v>
      </c>
      <c r="D43">
        <v>488317</v>
      </c>
      <c r="E43">
        <v>655</v>
      </c>
      <c r="F43">
        <v>344</v>
      </c>
      <c r="G43">
        <v>65.565569999999994</v>
      </c>
      <c r="H43">
        <f>D43/D2</f>
        <v>0.52157078878026319</v>
      </c>
      <c r="I43">
        <f t="shared" si="3"/>
        <v>1.2570790276297978</v>
      </c>
    </row>
    <row r="44" spans="1:33" x14ac:dyDescent="0.25">
      <c r="A44">
        <v>90</v>
      </c>
      <c r="B44">
        <v>54</v>
      </c>
      <c r="C44">
        <v>6466</v>
      </c>
      <c r="D44">
        <v>581966</v>
      </c>
      <c r="E44">
        <v>755</v>
      </c>
      <c r="F44">
        <v>245</v>
      </c>
      <c r="G44">
        <v>75.5</v>
      </c>
      <c r="H44">
        <f>D44/D2</f>
        <v>0.62159717081996879</v>
      </c>
      <c r="I44">
        <f t="shared" si="3"/>
        <v>1.2146129928552525</v>
      </c>
    </row>
    <row r="45" spans="1:33" x14ac:dyDescent="0.25">
      <c r="A45">
        <v>120</v>
      </c>
      <c r="B45">
        <v>54</v>
      </c>
      <c r="C45">
        <v>5364</v>
      </c>
      <c r="D45">
        <v>643689</v>
      </c>
      <c r="E45">
        <v>792</v>
      </c>
      <c r="F45">
        <v>207</v>
      </c>
      <c r="G45">
        <v>79.27928</v>
      </c>
      <c r="H45">
        <f>D45/D2</f>
        <v>0.68752343141684369</v>
      </c>
      <c r="I45">
        <f t="shared" si="3"/>
        <v>1.1531138631394975</v>
      </c>
    </row>
    <row r="47" spans="1:33" x14ac:dyDescent="0.25">
      <c r="A47">
        <v>120</v>
      </c>
      <c r="B47">
        <v>0</v>
      </c>
      <c r="C47">
        <v>1441</v>
      </c>
      <c r="D47">
        <v>172914</v>
      </c>
      <c r="E47">
        <v>1000</v>
      </c>
      <c r="F47">
        <v>0</v>
      </c>
      <c r="G47">
        <v>100</v>
      </c>
      <c r="H47" s="1">
        <f>D47/D47</f>
        <v>1</v>
      </c>
      <c r="I47" s="1">
        <f>G47/H47/100</f>
        <v>1</v>
      </c>
    </row>
    <row r="48" spans="1:33" x14ac:dyDescent="0.25">
      <c r="A48" t="s">
        <v>14</v>
      </c>
    </row>
    <row r="49" spans="1:9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</row>
    <row r="50" spans="1:9" x14ac:dyDescent="0.25">
      <c r="A50">
        <v>10</v>
      </c>
      <c r="B50">
        <v>54</v>
      </c>
      <c r="C50">
        <v>2642</v>
      </c>
      <c r="D50">
        <v>26424</v>
      </c>
      <c r="E50">
        <v>256</v>
      </c>
      <c r="F50">
        <v>743</v>
      </c>
      <c r="G50">
        <v>25.625626</v>
      </c>
      <c r="H50">
        <f>D50/D47</f>
        <v>0.15281585065408237</v>
      </c>
      <c r="I50">
        <f>G50/H50/100</f>
        <v>1.6768958122025432</v>
      </c>
    </row>
    <row r="51" spans="1:9" x14ac:dyDescent="0.25">
      <c r="A51">
        <v>20</v>
      </c>
      <c r="B51">
        <v>54</v>
      </c>
      <c r="C51">
        <v>2295</v>
      </c>
      <c r="D51">
        <v>45890</v>
      </c>
      <c r="E51">
        <v>416</v>
      </c>
      <c r="F51">
        <v>583</v>
      </c>
      <c r="G51">
        <v>41.641643999999999</v>
      </c>
      <c r="H51">
        <f>D51/D47</f>
        <v>0.26539204460020588</v>
      </c>
      <c r="I51">
        <f t="shared" ref="I51:I55" si="4">G51/H51/100</f>
        <v>1.5690615015506646</v>
      </c>
    </row>
    <row r="52" spans="1:9" x14ac:dyDescent="0.25">
      <c r="A52">
        <v>30</v>
      </c>
      <c r="B52">
        <v>54</v>
      </c>
      <c r="C52">
        <v>2028</v>
      </c>
      <c r="D52">
        <v>60825</v>
      </c>
      <c r="E52">
        <v>511</v>
      </c>
      <c r="F52">
        <v>488</v>
      </c>
      <c r="G52">
        <v>51.151150000000001</v>
      </c>
      <c r="H52">
        <f>D52/D47</f>
        <v>0.35176446094590375</v>
      </c>
      <c r="I52">
        <f t="shared" si="4"/>
        <v>1.4541306947965476</v>
      </c>
    </row>
    <row r="53" spans="1:9" x14ac:dyDescent="0.25">
      <c r="A53">
        <v>60</v>
      </c>
      <c r="B53">
        <v>54</v>
      </c>
      <c r="C53">
        <v>1504</v>
      </c>
      <c r="D53">
        <v>90186</v>
      </c>
      <c r="E53">
        <v>656</v>
      </c>
      <c r="F53">
        <v>344</v>
      </c>
      <c r="G53">
        <v>65.599999999999994</v>
      </c>
      <c r="H53">
        <f>D53/D47</f>
        <v>0.52156563378326803</v>
      </c>
      <c r="I53">
        <f t="shared" si="4"/>
        <v>1.2577515800678596</v>
      </c>
    </row>
    <row r="54" spans="1:9" x14ac:dyDescent="0.25">
      <c r="A54">
        <v>90</v>
      </c>
      <c r="B54">
        <v>54</v>
      </c>
      <c r="C54">
        <v>1195</v>
      </c>
      <c r="D54">
        <v>107490</v>
      </c>
      <c r="E54">
        <v>748</v>
      </c>
      <c r="F54">
        <v>252</v>
      </c>
      <c r="G54">
        <v>74.8</v>
      </c>
      <c r="H54">
        <f>D54/D47</f>
        <v>0.6216385023769041</v>
      </c>
      <c r="I54">
        <f t="shared" si="4"/>
        <v>1.2032716717834218</v>
      </c>
    </row>
    <row r="55" spans="1:9" x14ac:dyDescent="0.25">
      <c r="A55">
        <v>120</v>
      </c>
      <c r="B55">
        <v>54</v>
      </c>
      <c r="C55">
        <v>991</v>
      </c>
      <c r="D55">
        <v>118886</v>
      </c>
      <c r="E55">
        <v>801</v>
      </c>
      <c r="F55">
        <v>199</v>
      </c>
      <c r="G55">
        <v>80.099999999999994</v>
      </c>
      <c r="H55">
        <f>D55/D47</f>
        <v>0.68754409706559327</v>
      </c>
      <c r="I55">
        <f t="shared" si="4"/>
        <v>1.1650161835708157</v>
      </c>
    </row>
    <row r="57" spans="1:9" x14ac:dyDescent="0.25">
      <c r="A57">
        <v>120</v>
      </c>
      <c r="B57">
        <v>0</v>
      </c>
      <c r="C57">
        <v>87448</v>
      </c>
      <c r="D57">
        <v>10493671</v>
      </c>
      <c r="E57">
        <v>1000</v>
      </c>
      <c r="F57">
        <v>0</v>
      </c>
      <c r="G57">
        <v>100</v>
      </c>
      <c r="H57" s="1">
        <f>D57/D57</f>
        <v>1</v>
      </c>
      <c r="I57" s="1">
        <f>G57/H57/100</f>
        <v>1</v>
      </c>
    </row>
    <row r="58" spans="1:9" x14ac:dyDescent="0.25">
      <c r="A58" t="s">
        <v>13</v>
      </c>
    </row>
    <row r="59" spans="1:9" x14ac:dyDescent="0.25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</row>
    <row r="60" spans="1:9" x14ac:dyDescent="0.25">
      <c r="A60">
        <v>10</v>
      </c>
      <c r="B60">
        <v>54</v>
      </c>
      <c r="C60">
        <v>160320</v>
      </c>
      <c r="D60">
        <v>1603205</v>
      </c>
      <c r="E60">
        <v>232</v>
      </c>
      <c r="F60">
        <v>767</v>
      </c>
      <c r="G60">
        <v>23.223223000000001</v>
      </c>
      <c r="H60">
        <f>D60/D57</f>
        <v>0.1527782794028896</v>
      </c>
      <c r="I60">
        <f>G60/H60/100</f>
        <v>1.5200605145420143</v>
      </c>
    </row>
    <row r="61" spans="1:9" x14ac:dyDescent="0.25">
      <c r="A61">
        <v>20</v>
      </c>
      <c r="B61">
        <v>54</v>
      </c>
      <c r="C61">
        <v>139226</v>
      </c>
      <c r="D61">
        <v>2784510</v>
      </c>
      <c r="E61">
        <v>386</v>
      </c>
      <c r="F61">
        <v>614</v>
      </c>
      <c r="G61">
        <v>38.6</v>
      </c>
      <c r="H61">
        <f>D61/D57</f>
        <v>0.26535137227000921</v>
      </c>
      <c r="I61">
        <f t="shared" ref="I61:I65" si="5">G61/H61/100</f>
        <v>1.4546749718981078</v>
      </c>
    </row>
    <row r="62" spans="1:9" x14ac:dyDescent="0.25">
      <c r="A62">
        <v>30</v>
      </c>
      <c r="B62">
        <v>54</v>
      </c>
      <c r="C62">
        <v>123036</v>
      </c>
      <c r="D62">
        <v>3691095</v>
      </c>
      <c r="E62">
        <v>497</v>
      </c>
      <c r="F62">
        <v>502</v>
      </c>
      <c r="G62">
        <v>49.749749999999999</v>
      </c>
      <c r="H62">
        <f>D62/D57</f>
        <v>0.35174487555403633</v>
      </c>
      <c r="I62">
        <f t="shared" si="5"/>
        <v>1.414370285327931</v>
      </c>
    </row>
    <row r="63" spans="1:9" x14ac:dyDescent="0.25">
      <c r="A63">
        <v>60</v>
      </c>
      <c r="B63">
        <v>54</v>
      </c>
      <c r="C63">
        <v>91217</v>
      </c>
      <c r="D63">
        <v>5473018</v>
      </c>
      <c r="E63">
        <v>644</v>
      </c>
      <c r="F63">
        <v>356</v>
      </c>
      <c r="G63">
        <v>64.400000000000006</v>
      </c>
      <c r="H63">
        <f>D63/D57</f>
        <v>0.52155418251629959</v>
      </c>
      <c r="I63">
        <f t="shared" si="5"/>
        <v>1.2347710393059186</v>
      </c>
    </row>
    <row r="64" spans="1:9" x14ac:dyDescent="0.25">
      <c r="A64">
        <v>90</v>
      </c>
      <c r="B64">
        <v>54</v>
      </c>
      <c r="C64">
        <v>72474</v>
      </c>
      <c r="D64">
        <v>6522630</v>
      </c>
      <c r="E64">
        <v>730</v>
      </c>
      <c r="F64">
        <v>269</v>
      </c>
      <c r="G64">
        <v>73.073074000000005</v>
      </c>
      <c r="H64">
        <f>D64/D57</f>
        <v>0.6215775203930064</v>
      </c>
      <c r="I64">
        <f t="shared" si="5"/>
        <v>1.1756067683045859</v>
      </c>
    </row>
    <row r="65" spans="1:9" x14ac:dyDescent="0.25">
      <c r="A65">
        <v>120</v>
      </c>
      <c r="B65">
        <v>54</v>
      </c>
      <c r="C65">
        <v>60120</v>
      </c>
      <c r="D65">
        <v>7214426</v>
      </c>
      <c r="E65">
        <v>784</v>
      </c>
      <c r="F65">
        <v>216</v>
      </c>
      <c r="G65">
        <v>78.400000000000006</v>
      </c>
      <c r="H65">
        <f>D65/D57</f>
        <v>0.68750259084737841</v>
      </c>
      <c r="I65">
        <f t="shared" si="5"/>
        <v>1.1403593389134492</v>
      </c>
    </row>
  </sheetData>
  <sortState ref="Y6:AG34">
    <sortCondition ref="Z6:Z3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W19" sqref="W19"/>
    </sheetView>
  </sheetViews>
  <sheetFormatPr defaultRowHeight="15" x14ac:dyDescent="0.25"/>
  <cols>
    <col min="9" max="9" width="18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120</v>
      </c>
      <c r="B2">
        <v>0</v>
      </c>
      <c r="C2">
        <v>7802</v>
      </c>
      <c r="D2">
        <v>936243</v>
      </c>
      <c r="E2">
        <v>1000</v>
      </c>
      <c r="F2">
        <v>0</v>
      </c>
      <c r="G2">
        <v>100</v>
      </c>
      <c r="H2" s="1">
        <f>D2/D2</f>
        <v>1</v>
      </c>
      <c r="I2" s="1">
        <f>G2/H2/100</f>
        <v>1</v>
      </c>
    </row>
    <row r="3" spans="1:9" x14ac:dyDescent="0.25">
      <c r="A3">
        <v>10</v>
      </c>
      <c r="B3">
        <v>10</v>
      </c>
      <c r="C3">
        <v>42912</v>
      </c>
      <c r="D3">
        <v>429113</v>
      </c>
      <c r="E3">
        <v>902</v>
      </c>
      <c r="F3">
        <v>98</v>
      </c>
      <c r="G3">
        <v>90.2</v>
      </c>
      <c r="H3" s="1">
        <f>D3/D2</f>
        <v>0.4583350689938403</v>
      </c>
      <c r="I3" s="1">
        <f>G3/H3/100</f>
        <v>1.9679925474175801</v>
      </c>
    </row>
    <row r="4" spans="1:9" x14ac:dyDescent="0.25">
      <c r="A4">
        <v>10</v>
      </c>
      <c r="B4">
        <v>20</v>
      </c>
      <c r="C4">
        <v>29502</v>
      </c>
      <c r="D4">
        <v>295015</v>
      </c>
      <c r="E4">
        <v>565</v>
      </c>
      <c r="F4">
        <v>434</v>
      </c>
      <c r="G4">
        <v>56.556556999999998</v>
      </c>
      <c r="H4" s="1">
        <f>D4/D2</f>
        <v>0.31510515966474517</v>
      </c>
      <c r="I4" s="1">
        <f t="shared" ref="I4:I31" si="0">G4/H4/100</f>
        <v>1.7948470618562107</v>
      </c>
    </row>
    <row r="5" spans="1:9" x14ac:dyDescent="0.25">
      <c r="A5">
        <v>10</v>
      </c>
      <c r="B5">
        <v>40</v>
      </c>
      <c r="C5">
        <v>18155</v>
      </c>
      <c r="D5">
        <v>181550</v>
      </c>
      <c r="E5">
        <v>334</v>
      </c>
      <c r="F5">
        <v>666</v>
      </c>
      <c r="G5">
        <v>33.4</v>
      </c>
      <c r="H5" s="1">
        <f>D5/D2</f>
        <v>0.19391333232932048</v>
      </c>
      <c r="I5" s="1">
        <f t="shared" si="0"/>
        <v>1.7224189589644725</v>
      </c>
    </row>
    <row r="6" spans="1:9" x14ac:dyDescent="0.25">
      <c r="A6">
        <v>10</v>
      </c>
      <c r="B6">
        <v>80</v>
      </c>
      <c r="C6">
        <v>10262</v>
      </c>
      <c r="D6">
        <v>102620</v>
      </c>
      <c r="E6">
        <v>165</v>
      </c>
      <c r="F6">
        <v>834</v>
      </c>
      <c r="G6">
        <v>16.516515999999999</v>
      </c>
      <c r="H6" s="1">
        <f>D6/D2</f>
        <v>0.10960829613679354</v>
      </c>
      <c r="I6" s="1">
        <f t="shared" si="0"/>
        <v>1.5068673250231925</v>
      </c>
    </row>
    <row r="7" spans="1:9" x14ac:dyDescent="0.25">
      <c r="A7">
        <v>10</v>
      </c>
      <c r="B7">
        <v>120</v>
      </c>
      <c r="C7">
        <v>7152</v>
      </c>
      <c r="D7">
        <v>71521</v>
      </c>
      <c r="E7">
        <v>114</v>
      </c>
      <c r="F7">
        <v>885</v>
      </c>
      <c r="G7">
        <v>11.411410999999999</v>
      </c>
      <c r="H7" s="1">
        <f>D7/D2</f>
        <v>7.6391492379649303E-2</v>
      </c>
      <c r="I7" s="1">
        <f t="shared" si="0"/>
        <v>1.4938065279949944</v>
      </c>
    </row>
    <row r="8" spans="1:9" x14ac:dyDescent="0.25">
      <c r="A8">
        <v>20</v>
      </c>
      <c r="B8">
        <v>10</v>
      </c>
      <c r="C8">
        <v>29502</v>
      </c>
      <c r="D8">
        <v>590030</v>
      </c>
      <c r="E8">
        <v>939</v>
      </c>
      <c r="F8">
        <v>60</v>
      </c>
      <c r="G8">
        <v>93.993995999999996</v>
      </c>
      <c r="H8" s="1">
        <f>D8/D2</f>
        <v>0.63021031932949034</v>
      </c>
      <c r="I8" s="1">
        <f t="shared" si="0"/>
        <v>1.4914702777321152</v>
      </c>
    </row>
    <row r="9" spans="1:9" x14ac:dyDescent="0.25">
      <c r="A9">
        <v>20</v>
      </c>
      <c r="B9">
        <v>20</v>
      </c>
      <c r="C9">
        <v>22478</v>
      </c>
      <c r="D9">
        <v>449551</v>
      </c>
      <c r="E9">
        <v>799</v>
      </c>
      <c r="F9">
        <v>200</v>
      </c>
      <c r="G9">
        <v>79.979979999999998</v>
      </c>
      <c r="H9" s="1">
        <f>D9/D2</f>
        <v>0.48016487172667782</v>
      </c>
      <c r="I9" s="1">
        <f t="shared" si="0"/>
        <v>1.6656774518383899</v>
      </c>
    </row>
    <row r="10" spans="1:9" x14ac:dyDescent="0.25">
      <c r="A10">
        <v>20</v>
      </c>
      <c r="B10">
        <v>40</v>
      </c>
      <c r="C10">
        <v>15227</v>
      </c>
      <c r="D10">
        <v>304540</v>
      </c>
      <c r="E10">
        <v>518</v>
      </c>
      <c r="F10">
        <v>481</v>
      </c>
      <c r="G10">
        <v>51.851852000000001</v>
      </c>
      <c r="H10" s="1">
        <f>D10/D2</f>
        <v>0.32527880048235341</v>
      </c>
      <c r="I10" s="1">
        <f t="shared" si="0"/>
        <v>1.5940741272751036</v>
      </c>
    </row>
    <row r="11" spans="1:9" x14ac:dyDescent="0.25">
      <c r="A11">
        <v>20</v>
      </c>
      <c r="B11">
        <v>80</v>
      </c>
      <c r="C11">
        <v>9256</v>
      </c>
      <c r="D11">
        <v>185120</v>
      </c>
      <c r="E11">
        <v>293</v>
      </c>
      <c r="F11">
        <v>707</v>
      </c>
      <c r="G11">
        <v>29.3</v>
      </c>
      <c r="H11" s="1">
        <f>D11/D2</f>
        <v>0.19772644495072325</v>
      </c>
      <c r="I11" s="1">
        <f t="shared" si="0"/>
        <v>1.4818452841400174</v>
      </c>
    </row>
    <row r="12" spans="1:9" x14ac:dyDescent="0.25">
      <c r="A12">
        <v>20</v>
      </c>
      <c r="B12">
        <v>120</v>
      </c>
      <c r="C12">
        <v>6648</v>
      </c>
      <c r="D12">
        <v>132970</v>
      </c>
      <c r="E12">
        <v>213</v>
      </c>
      <c r="F12">
        <v>786</v>
      </c>
      <c r="G12">
        <v>21.321321000000001</v>
      </c>
      <c r="H12" s="1">
        <f>D12/D2</f>
        <v>0.14202509391258467</v>
      </c>
      <c r="I12" s="1">
        <f t="shared" si="0"/>
        <v>1.501236183876288</v>
      </c>
    </row>
    <row r="13" spans="1:9" x14ac:dyDescent="0.25">
      <c r="A13">
        <v>30</v>
      </c>
      <c r="B13">
        <v>10</v>
      </c>
      <c r="C13">
        <v>22478</v>
      </c>
      <c r="D13">
        <v>674321</v>
      </c>
      <c r="E13">
        <v>959</v>
      </c>
      <c r="F13">
        <v>40</v>
      </c>
      <c r="G13">
        <v>95.995994999999994</v>
      </c>
      <c r="H13" s="1">
        <f>D13/D2</f>
        <v>0.72024143304676247</v>
      </c>
      <c r="I13" s="1">
        <f t="shared" si="0"/>
        <v>1.3328307786170828</v>
      </c>
    </row>
    <row r="14" spans="1:9" x14ac:dyDescent="0.25">
      <c r="A14">
        <v>30</v>
      </c>
      <c r="B14">
        <v>20</v>
      </c>
      <c r="C14">
        <v>18155</v>
      </c>
      <c r="D14">
        <v>544649</v>
      </c>
      <c r="E14">
        <v>873</v>
      </c>
      <c r="F14">
        <v>126</v>
      </c>
      <c r="G14">
        <v>87.387389999999996</v>
      </c>
      <c r="H14" s="1">
        <f>D14/D2</f>
        <v>0.58173892888918799</v>
      </c>
      <c r="I14" s="1">
        <f t="shared" si="0"/>
        <v>1.502175385904867</v>
      </c>
    </row>
    <row r="15" spans="1:9" x14ac:dyDescent="0.25">
      <c r="A15">
        <v>30</v>
      </c>
      <c r="B15">
        <v>40</v>
      </c>
      <c r="C15">
        <v>13112</v>
      </c>
      <c r="D15">
        <v>393360</v>
      </c>
      <c r="E15">
        <v>616</v>
      </c>
      <c r="F15">
        <v>384</v>
      </c>
      <c r="G15">
        <v>61.6</v>
      </c>
      <c r="H15" s="1">
        <f>D15/D2</f>
        <v>0.42014733354481687</v>
      </c>
      <c r="I15" s="1">
        <f t="shared" si="0"/>
        <v>1.4661523489932886</v>
      </c>
    </row>
    <row r="16" spans="1:9" x14ac:dyDescent="0.25">
      <c r="A16">
        <v>30</v>
      </c>
      <c r="B16">
        <v>80</v>
      </c>
      <c r="C16">
        <v>8429</v>
      </c>
      <c r="D16">
        <v>252878</v>
      </c>
      <c r="E16">
        <v>377</v>
      </c>
      <c r="F16">
        <v>622</v>
      </c>
      <c r="G16">
        <v>37.737740000000002</v>
      </c>
      <c r="H16" s="1">
        <f>D16/D2</f>
        <v>0.27009868164568385</v>
      </c>
      <c r="I16" s="1">
        <f t="shared" si="0"/>
        <v>1.3971834208914973</v>
      </c>
    </row>
    <row r="17" spans="1:9" x14ac:dyDescent="0.25">
      <c r="A17">
        <v>30</v>
      </c>
      <c r="B17">
        <v>120</v>
      </c>
      <c r="C17">
        <v>6211</v>
      </c>
      <c r="D17">
        <v>186334</v>
      </c>
      <c r="E17">
        <v>281</v>
      </c>
      <c r="F17">
        <v>718</v>
      </c>
      <c r="G17">
        <v>28.128128</v>
      </c>
      <c r="H17" s="1">
        <f>D17/D2</f>
        <v>0.19902311686175492</v>
      </c>
      <c r="I17" s="1">
        <f t="shared" si="0"/>
        <v>1.4133095915455041</v>
      </c>
    </row>
    <row r="18" spans="1:9" x14ac:dyDescent="0.25">
      <c r="A18">
        <v>60</v>
      </c>
      <c r="B18">
        <v>10</v>
      </c>
      <c r="C18">
        <v>13112</v>
      </c>
      <c r="D18">
        <v>786713</v>
      </c>
      <c r="E18">
        <v>981</v>
      </c>
      <c r="F18">
        <v>18</v>
      </c>
      <c r="G18">
        <v>98.1982</v>
      </c>
      <c r="H18" s="1">
        <f>D18/D2</f>
        <v>0.84028719039821931</v>
      </c>
      <c r="I18" s="1">
        <f t="shared" si="0"/>
        <v>1.1686266448196483</v>
      </c>
    </row>
    <row r="19" spans="1:9" x14ac:dyDescent="0.25">
      <c r="A19">
        <v>60</v>
      </c>
      <c r="B19">
        <v>20</v>
      </c>
      <c r="C19">
        <v>11513</v>
      </c>
      <c r="D19">
        <v>690776</v>
      </c>
      <c r="E19">
        <v>924</v>
      </c>
      <c r="F19">
        <v>76</v>
      </c>
      <c r="G19">
        <v>92.4</v>
      </c>
      <c r="H19" s="1">
        <f>D19/D2</f>
        <v>0.73781699836474079</v>
      </c>
      <c r="I19" s="1">
        <f t="shared" si="0"/>
        <v>1.2523430634532757</v>
      </c>
    </row>
    <row r="20" spans="1:9" x14ac:dyDescent="0.25">
      <c r="A20">
        <v>60</v>
      </c>
      <c r="B20">
        <v>40</v>
      </c>
      <c r="C20">
        <v>9256</v>
      </c>
      <c r="D20">
        <v>555335</v>
      </c>
      <c r="E20">
        <v>765</v>
      </c>
      <c r="F20">
        <v>234</v>
      </c>
      <c r="G20">
        <v>76.576580000000007</v>
      </c>
      <c r="H20" s="1">
        <f>D20/D2</f>
        <v>0.59315263238283222</v>
      </c>
      <c r="I20" s="1">
        <f t="shared" si="0"/>
        <v>1.2910096966504903</v>
      </c>
    </row>
    <row r="21" spans="1:9" x14ac:dyDescent="0.25">
      <c r="A21">
        <v>60</v>
      </c>
      <c r="B21">
        <v>80</v>
      </c>
      <c r="C21">
        <v>6648</v>
      </c>
      <c r="D21">
        <v>398910</v>
      </c>
      <c r="E21">
        <v>551</v>
      </c>
      <c r="F21">
        <v>449</v>
      </c>
      <c r="G21">
        <v>55.1</v>
      </c>
      <c r="H21" s="1">
        <f>D21/D2</f>
        <v>0.426075281737754</v>
      </c>
      <c r="I21" s="1">
        <f t="shared" si="0"/>
        <v>1.2931986989546513</v>
      </c>
    </row>
    <row r="22" spans="1:9" x14ac:dyDescent="0.25">
      <c r="A22">
        <v>60</v>
      </c>
      <c r="B22">
        <v>120</v>
      </c>
      <c r="C22">
        <v>5188</v>
      </c>
      <c r="D22">
        <v>311231</v>
      </c>
      <c r="E22">
        <v>410</v>
      </c>
      <c r="F22">
        <v>590</v>
      </c>
      <c r="G22">
        <v>41</v>
      </c>
      <c r="H22" s="1">
        <f>D22/D2</f>
        <v>0.3324254493758565</v>
      </c>
      <c r="I22" s="1">
        <f t="shared" si="0"/>
        <v>1.233359241206692</v>
      </c>
    </row>
    <row r="23" spans="1:9" x14ac:dyDescent="0.25">
      <c r="A23">
        <v>90</v>
      </c>
      <c r="B23">
        <v>10</v>
      </c>
      <c r="C23">
        <v>9256</v>
      </c>
      <c r="D23">
        <v>832985</v>
      </c>
      <c r="E23">
        <v>981</v>
      </c>
      <c r="F23">
        <v>18</v>
      </c>
      <c r="G23">
        <v>98.1982</v>
      </c>
      <c r="H23" s="1">
        <f>D23/D2</f>
        <v>0.88971025684571203</v>
      </c>
      <c r="I23" s="1">
        <f t="shared" si="0"/>
        <v>1.1037098790806557</v>
      </c>
    </row>
    <row r="24" spans="1:9" x14ac:dyDescent="0.25">
      <c r="A24">
        <v>90</v>
      </c>
      <c r="B24">
        <v>20</v>
      </c>
      <c r="C24">
        <v>8429</v>
      </c>
      <c r="D24">
        <v>758618</v>
      </c>
      <c r="E24">
        <v>947</v>
      </c>
      <c r="F24">
        <v>53</v>
      </c>
      <c r="G24">
        <v>94.7</v>
      </c>
      <c r="H24" s="1">
        <f>D24/D2</f>
        <v>0.8102789553566756</v>
      </c>
      <c r="I24" s="1">
        <f t="shared" si="0"/>
        <v>1.1687333031908023</v>
      </c>
    </row>
    <row r="25" spans="1:9" x14ac:dyDescent="0.25">
      <c r="A25">
        <v>90</v>
      </c>
      <c r="B25">
        <v>40</v>
      </c>
      <c r="C25">
        <v>7152</v>
      </c>
      <c r="D25">
        <v>643681</v>
      </c>
      <c r="E25">
        <v>822</v>
      </c>
      <c r="F25">
        <v>177</v>
      </c>
      <c r="G25">
        <v>82.28228</v>
      </c>
      <c r="H25" s="1">
        <f>D25/D2</f>
        <v>0.68751488662665572</v>
      </c>
      <c r="I25" s="1">
        <f t="shared" si="0"/>
        <v>1.1968072488397201</v>
      </c>
    </row>
    <row r="26" spans="1:9" x14ac:dyDescent="0.25">
      <c r="A26">
        <v>90</v>
      </c>
      <c r="B26">
        <v>80</v>
      </c>
      <c r="C26">
        <v>5489</v>
      </c>
      <c r="D26">
        <v>493988</v>
      </c>
      <c r="E26">
        <v>632</v>
      </c>
      <c r="F26">
        <v>368</v>
      </c>
      <c r="G26">
        <v>63.2</v>
      </c>
      <c r="H26" s="1">
        <f>D26/D2</f>
        <v>0.52762797692479413</v>
      </c>
      <c r="I26" s="1">
        <f t="shared" si="0"/>
        <v>1.1978136634898013</v>
      </c>
    </row>
    <row r="27" spans="1:9" x14ac:dyDescent="0.25">
      <c r="A27">
        <v>90</v>
      </c>
      <c r="B27">
        <v>120</v>
      </c>
      <c r="C27">
        <v>4454</v>
      </c>
      <c r="D27">
        <v>400779</v>
      </c>
      <c r="E27">
        <v>520</v>
      </c>
      <c r="F27">
        <v>480</v>
      </c>
      <c r="G27">
        <v>52</v>
      </c>
      <c r="H27" s="1">
        <f>D27/D2</f>
        <v>0.42807155834542954</v>
      </c>
      <c r="I27" s="1">
        <f t="shared" si="0"/>
        <v>1.2147501740360649</v>
      </c>
    </row>
    <row r="28" spans="1:9" x14ac:dyDescent="0.25">
      <c r="A28">
        <v>120</v>
      </c>
      <c r="B28">
        <v>10</v>
      </c>
      <c r="C28">
        <v>7152</v>
      </c>
      <c r="D28">
        <v>858227</v>
      </c>
      <c r="E28">
        <v>992</v>
      </c>
      <c r="F28">
        <v>8</v>
      </c>
      <c r="G28">
        <v>99.2</v>
      </c>
      <c r="H28" s="1">
        <f>D28/D2</f>
        <v>0.91667120608645403</v>
      </c>
      <c r="I28" s="1">
        <f t="shared" si="0"/>
        <v>1.0821764591419287</v>
      </c>
    </row>
    <row r="29" spans="1:9" x14ac:dyDescent="0.25">
      <c r="A29">
        <v>120</v>
      </c>
      <c r="B29">
        <v>20</v>
      </c>
      <c r="C29">
        <v>6648</v>
      </c>
      <c r="D29">
        <v>797791</v>
      </c>
      <c r="E29">
        <v>955</v>
      </c>
      <c r="F29">
        <v>44</v>
      </c>
      <c r="G29">
        <v>95.595600000000005</v>
      </c>
      <c r="H29" s="1">
        <f>D29/D2</f>
        <v>0.8521195886110764</v>
      </c>
      <c r="I29" s="1">
        <f t="shared" si="0"/>
        <v>1.1218566182220657</v>
      </c>
    </row>
    <row r="30" spans="1:9" x14ac:dyDescent="0.25">
      <c r="A30">
        <v>120</v>
      </c>
      <c r="B30">
        <v>40</v>
      </c>
      <c r="C30">
        <v>5828</v>
      </c>
      <c r="D30">
        <v>699311</v>
      </c>
      <c r="E30">
        <v>848</v>
      </c>
      <c r="F30">
        <v>151</v>
      </c>
      <c r="G30">
        <v>84.884889999999999</v>
      </c>
      <c r="H30" s="1">
        <f>D30/D2</f>
        <v>0.74693322139658191</v>
      </c>
      <c r="I30" s="1">
        <f t="shared" si="0"/>
        <v>1.1364455023340114</v>
      </c>
    </row>
    <row r="31" spans="1:9" x14ac:dyDescent="0.25">
      <c r="A31">
        <v>120</v>
      </c>
      <c r="B31">
        <v>80</v>
      </c>
      <c r="C31">
        <v>4674</v>
      </c>
      <c r="D31">
        <v>560849</v>
      </c>
      <c r="E31">
        <v>703</v>
      </c>
      <c r="F31">
        <v>296</v>
      </c>
      <c r="G31">
        <v>70.370369999999994</v>
      </c>
      <c r="H31" s="1">
        <f>D31/D2</f>
        <v>0.59904212901992326</v>
      </c>
      <c r="I31" s="1">
        <f t="shared" si="0"/>
        <v>1.174714875481814</v>
      </c>
    </row>
    <row r="32" spans="1:9" x14ac:dyDescent="0.25">
      <c r="A32">
        <v>120</v>
      </c>
      <c r="B32">
        <v>120</v>
      </c>
      <c r="C32">
        <v>3901</v>
      </c>
      <c r="D32">
        <v>468176</v>
      </c>
      <c r="E32">
        <v>586</v>
      </c>
      <c r="F32">
        <v>414</v>
      </c>
      <c r="G32">
        <v>58.6</v>
      </c>
      <c r="H32" s="1">
        <f>D32/D2</f>
        <v>0.50005821138315587</v>
      </c>
      <c r="I32" s="1">
        <f>G32/H32/100</f>
        <v>1.1718635684016268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I32"/>
    </sheetView>
  </sheetViews>
  <sheetFormatPr defaultRowHeight="15" x14ac:dyDescent="0.25"/>
  <cols>
    <col min="9" max="9" width="18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120</v>
      </c>
      <c r="B2">
        <v>0</v>
      </c>
      <c r="C2">
        <v>87448</v>
      </c>
      <c r="D2">
        <v>10493671</v>
      </c>
      <c r="E2">
        <v>1000</v>
      </c>
      <c r="F2">
        <v>0</v>
      </c>
      <c r="G2">
        <v>100</v>
      </c>
      <c r="H2" s="1">
        <f>D2/D2</f>
        <v>1</v>
      </c>
      <c r="I2" s="1">
        <f>G2/H2/100</f>
        <v>1</v>
      </c>
    </row>
    <row r="3" spans="1:9" x14ac:dyDescent="0.25">
      <c r="A3">
        <v>10</v>
      </c>
      <c r="B3">
        <v>10</v>
      </c>
      <c r="C3">
        <v>480960</v>
      </c>
      <c r="D3">
        <v>4809602</v>
      </c>
      <c r="E3">
        <v>907</v>
      </c>
      <c r="F3">
        <v>93</v>
      </c>
      <c r="G3">
        <v>90.7</v>
      </c>
      <c r="H3" s="1">
        <f>D3/D2</f>
        <v>0.45833359936670398</v>
      </c>
      <c r="I3" s="1">
        <f>G3/H3/100</f>
        <v>1.9789079422787998</v>
      </c>
    </row>
    <row r="4" spans="1:9" x14ac:dyDescent="0.25">
      <c r="A4">
        <v>10</v>
      </c>
      <c r="B4">
        <v>20</v>
      </c>
      <c r="C4">
        <v>330660</v>
      </c>
      <c r="D4">
        <v>3306600</v>
      </c>
      <c r="E4">
        <v>594</v>
      </c>
      <c r="F4">
        <v>405</v>
      </c>
      <c r="G4">
        <v>59.45946</v>
      </c>
      <c r="H4" s="1">
        <f>D4/D2</f>
        <v>0.31510421853324733</v>
      </c>
      <c r="I4" s="1">
        <f t="shared" ref="I4:I31" si="0">G4/H4/100</f>
        <v>1.8869775935331157</v>
      </c>
    </row>
    <row r="5" spans="1:9" x14ac:dyDescent="0.25">
      <c r="A5">
        <v>10</v>
      </c>
      <c r="B5">
        <v>40</v>
      </c>
      <c r="C5">
        <v>203483</v>
      </c>
      <c r="D5">
        <v>2034835</v>
      </c>
      <c r="E5">
        <v>316</v>
      </c>
      <c r="F5">
        <v>683</v>
      </c>
      <c r="G5">
        <v>31.631632</v>
      </c>
      <c r="H5" s="1">
        <f>D5/D2</f>
        <v>0.1939106915015727</v>
      </c>
      <c r="I5" s="1">
        <f t="shared" si="0"/>
        <v>1.6312474446383711</v>
      </c>
    </row>
    <row r="6" spans="1:9" x14ac:dyDescent="0.25">
      <c r="A6">
        <v>10</v>
      </c>
      <c r="B6">
        <v>80</v>
      </c>
      <c r="C6">
        <v>115013</v>
      </c>
      <c r="D6">
        <v>1150129</v>
      </c>
      <c r="E6">
        <v>168</v>
      </c>
      <c r="F6">
        <v>831</v>
      </c>
      <c r="G6">
        <v>16.816815999999999</v>
      </c>
      <c r="H6" s="1">
        <f>D6/D2</f>
        <v>0.10960215924436739</v>
      </c>
      <c r="I6" s="1">
        <f t="shared" si="0"/>
        <v>1.5343507934460916</v>
      </c>
    </row>
    <row r="7" spans="1:9" x14ac:dyDescent="0.25">
      <c r="A7">
        <v>10</v>
      </c>
      <c r="B7">
        <v>120</v>
      </c>
      <c r="C7">
        <v>80160</v>
      </c>
      <c r="D7">
        <v>801605</v>
      </c>
      <c r="E7">
        <v>120</v>
      </c>
      <c r="F7">
        <v>879</v>
      </c>
      <c r="G7">
        <v>12.012012500000001</v>
      </c>
      <c r="H7" s="1">
        <f>D7/D2</f>
        <v>7.6389377940284192E-2</v>
      </c>
      <c r="I7" s="1">
        <f t="shared" si="0"/>
        <v>1.5724715692003857</v>
      </c>
    </row>
    <row r="8" spans="1:9" x14ac:dyDescent="0.25">
      <c r="A8">
        <v>20</v>
      </c>
      <c r="B8">
        <v>10</v>
      </c>
      <c r="C8">
        <v>330660</v>
      </c>
      <c r="D8">
        <v>6613200</v>
      </c>
      <c r="E8">
        <v>948</v>
      </c>
      <c r="F8">
        <v>51</v>
      </c>
      <c r="G8">
        <v>94.894900000000007</v>
      </c>
      <c r="H8" s="1">
        <f>D8/D2</f>
        <v>0.63020843706649465</v>
      </c>
      <c r="I8" s="1">
        <f t="shared" si="0"/>
        <v>1.505770066197756</v>
      </c>
    </row>
    <row r="9" spans="1:9" x14ac:dyDescent="0.25">
      <c r="A9">
        <v>20</v>
      </c>
      <c r="B9">
        <v>20</v>
      </c>
      <c r="C9">
        <v>251932</v>
      </c>
      <c r="D9">
        <v>5038630</v>
      </c>
      <c r="E9">
        <v>827</v>
      </c>
      <c r="F9">
        <v>172</v>
      </c>
      <c r="G9">
        <v>82.782780000000002</v>
      </c>
      <c r="H9" s="1">
        <f>D9/D2</f>
        <v>0.48015894532999936</v>
      </c>
      <c r="I9" s="1">
        <f t="shared" si="0"/>
        <v>1.7240703480616357</v>
      </c>
    </row>
    <row r="10" spans="1:9" x14ac:dyDescent="0.25">
      <c r="A10">
        <v>20</v>
      </c>
      <c r="B10">
        <v>40</v>
      </c>
      <c r="C10">
        <v>170663</v>
      </c>
      <c r="D10">
        <v>3413270</v>
      </c>
      <c r="E10">
        <v>526</v>
      </c>
      <c r="F10">
        <v>473</v>
      </c>
      <c r="G10">
        <v>52.652653000000001</v>
      </c>
      <c r="H10" s="1">
        <f>D10/D2</f>
        <v>0.32526939333241911</v>
      </c>
      <c r="I10" s="1">
        <f t="shared" si="0"/>
        <v>1.6187398531588857</v>
      </c>
    </row>
    <row r="11" spans="1:9" x14ac:dyDescent="0.25">
      <c r="A11">
        <v>20</v>
      </c>
      <c r="B11">
        <v>80</v>
      </c>
      <c r="C11">
        <v>103737</v>
      </c>
      <c r="D11">
        <v>2074733</v>
      </c>
      <c r="E11">
        <v>292</v>
      </c>
      <c r="F11">
        <v>707</v>
      </c>
      <c r="G11">
        <v>29.229229</v>
      </c>
      <c r="H11" s="1">
        <f>D11/D2</f>
        <v>0.19771279278719525</v>
      </c>
      <c r="I11" s="1">
        <f t="shared" si="0"/>
        <v>1.4783681211493671</v>
      </c>
    </row>
    <row r="12" spans="1:9" x14ac:dyDescent="0.25">
      <c r="A12">
        <v>20</v>
      </c>
      <c r="B12">
        <v>120</v>
      </c>
      <c r="C12">
        <v>74515</v>
      </c>
      <c r="D12">
        <v>1490310</v>
      </c>
      <c r="E12">
        <v>206</v>
      </c>
      <c r="F12">
        <v>794</v>
      </c>
      <c r="G12">
        <v>20.6</v>
      </c>
      <c r="H12" s="1">
        <f>D12/D2</f>
        <v>0.14201988989363207</v>
      </c>
      <c r="I12" s="1">
        <f t="shared" si="0"/>
        <v>1.450501054143098</v>
      </c>
    </row>
    <row r="13" spans="1:9" x14ac:dyDescent="0.25">
      <c r="A13">
        <v>30</v>
      </c>
      <c r="B13">
        <v>10</v>
      </c>
      <c r="C13">
        <v>251932</v>
      </c>
      <c r="D13">
        <v>7557945</v>
      </c>
      <c r="E13">
        <v>962</v>
      </c>
      <c r="F13">
        <v>37</v>
      </c>
      <c r="G13">
        <v>96.296295000000001</v>
      </c>
      <c r="H13" s="1">
        <f>D13/D2</f>
        <v>0.7202384179949991</v>
      </c>
      <c r="I13" s="1">
        <f t="shared" si="0"/>
        <v>1.3370058107712413</v>
      </c>
    </row>
    <row r="14" spans="1:9" x14ac:dyDescent="0.25">
      <c r="A14">
        <v>30</v>
      </c>
      <c r="B14">
        <v>20</v>
      </c>
      <c r="C14">
        <v>203483</v>
      </c>
      <c r="D14">
        <v>6104500</v>
      </c>
      <c r="E14">
        <v>870</v>
      </c>
      <c r="F14">
        <v>130</v>
      </c>
      <c r="G14">
        <v>87</v>
      </c>
      <c r="H14" s="1">
        <f>D14/D2</f>
        <v>0.58173159802703933</v>
      </c>
      <c r="I14" s="1">
        <f t="shared" si="0"/>
        <v>1.495535059382423</v>
      </c>
    </row>
    <row r="15" spans="1:9" x14ac:dyDescent="0.25">
      <c r="A15">
        <v>30</v>
      </c>
      <c r="B15">
        <v>40</v>
      </c>
      <c r="C15">
        <v>146960</v>
      </c>
      <c r="D15">
        <v>4408804</v>
      </c>
      <c r="E15">
        <v>617</v>
      </c>
      <c r="F15">
        <v>382</v>
      </c>
      <c r="G15">
        <v>61.761760000000002</v>
      </c>
      <c r="H15" s="1">
        <f>D15/D2</f>
        <v>0.42013933922647279</v>
      </c>
      <c r="I15" s="1">
        <f t="shared" si="0"/>
        <v>1.4700303978606444</v>
      </c>
    </row>
    <row r="16" spans="1:9" x14ac:dyDescent="0.25">
      <c r="A16">
        <v>30</v>
      </c>
      <c r="B16">
        <v>80</v>
      </c>
      <c r="C16">
        <v>94475</v>
      </c>
      <c r="D16">
        <v>2834249</v>
      </c>
      <c r="E16">
        <v>396</v>
      </c>
      <c r="F16">
        <v>604</v>
      </c>
      <c r="G16">
        <v>39.6</v>
      </c>
      <c r="H16" s="1">
        <f>D16/D2</f>
        <v>0.27009127692301388</v>
      </c>
      <c r="I16" s="1">
        <f t="shared" si="0"/>
        <v>1.466171008969219</v>
      </c>
    </row>
    <row r="17" spans="1:9" x14ac:dyDescent="0.25">
      <c r="A17">
        <v>30</v>
      </c>
      <c r="B17">
        <v>120</v>
      </c>
      <c r="C17">
        <v>69613</v>
      </c>
      <c r="D17">
        <v>2088390</v>
      </c>
      <c r="E17">
        <v>264</v>
      </c>
      <c r="F17">
        <v>736</v>
      </c>
      <c r="G17">
        <v>26.4</v>
      </c>
      <c r="H17" s="1">
        <f>D17/D2</f>
        <v>0.19901424391902509</v>
      </c>
      <c r="I17" s="1">
        <f t="shared" si="0"/>
        <v>1.3265382155631849</v>
      </c>
    </row>
    <row r="18" spans="1:9" x14ac:dyDescent="0.25">
      <c r="A18">
        <v>60</v>
      </c>
      <c r="B18">
        <v>10</v>
      </c>
      <c r="C18">
        <v>146960</v>
      </c>
      <c r="D18">
        <v>8817604</v>
      </c>
      <c r="E18">
        <v>978</v>
      </c>
      <c r="F18">
        <v>22</v>
      </c>
      <c r="G18">
        <v>97.8</v>
      </c>
      <c r="H18" s="1">
        <f>D18/D2</f>
        <v>0.84027829727080261</v>
      </c>
      <c r="I18" s="1">
        <f t="shared" si="0"/>
        <v>1.1639001068771062</v>
      </c>
    </row>
    <row r="19" spans="1:9" x14ac:dyDescent="0.25">
      <c r="A19">
        <v>60</v>
      </c>
      <c r="B19">
        <v>20</v>
      </c>
      <c r="C19">
        <v>129038</v>
      </c>
      <c r="D19">
        <v>7742292</v>
      </c>
      <c r="E19">
        <v>921</v>
      </c>
      <c r="F19">
        <v>79</v>
      </c>
      <c r="G19">
        <v>92.1</v>
      </c>
      <c r="H19" s="1">
        <f>D19/D2</f>
        <v>0.73780586412514748</v>
      </c>
      <c r="I19" s="1">
        <f t="shared" si="0"/>
        <v>1.2482958523135008</v>
      </c>
    </row>
    <row r="20" spans="1:9" x14ac:dyDescent="0.25">
      <c r="A20">
        <v>60</v>
      </c>
      <c r="B20">
        <v>40</v>
      </c>
      <c r="C20">
        <v>103737</v>
      </c>
      <c r="D20">
        <v>6224193</v>
      </c>
      <c r="E20">
        <v>775</v>
      </c>
      <c r="F20">
        <v>224</v>
      </c>
      <c r="G20">
        <v>77.577575999999993</v>
      </c>
      <c r="H20" s="1">
        <f>D20/D2</f>
        <v>0.59313780658837123</v>
      </c>
      <c r="I20" s="1">
        <f t="shared" si="0"/>
        <v>1.3079182466248971</v>
      </c>
    </row>
    <row r="21" spans="1:9" x14ac:dyDescent="0.25">
      <c r="A21">
        <v>60</v>
      </c>
      <c r="B21">
        <v>80</v>
      </c>
      <c r="C21">
        <v>74515</v>
      </c>
      <c r="D21">
        <v>4470916</v>
      </c>
      <c r="E21">
        <v>539</v>
      </c>
      <c r="F21">
        <v>460</v>
      </c>
      <c r="G21">
        <v>53.953952999999998</v>
      </c>
      <c r="H21" s="1">
        <f>D21/D2</f>
        <v>0.42605833554339562</v>
      </c>
      <c r="I21" s="1">
        <f t="shared" si="0"/>
        <v>1.2663513068271983</v>
      </c>
    </row>
    <row r="22" spans="1:9" x14ac:dyDescent="0.25">
      <c r="A22">
        <v>60</v>
      </c>
      <c r="B22">
        <v>120</v>
      </c>
      <c r="C22">
        <v>58138</v>
      </c>
      <c r="D22">
        <v>3488310</v>
      </c>
      <c r="E22">
        <v>406</v>
      </c>
      <c r="F22">
        <v>593</v>
      </c>
      <c r="G22">
        <v>40.640639999999998</v>
      </c>
      <c r="H22" s="1">
        <f>D22/D2</f>
        <v>0.33242037033560512</v>
      </c>
      <c r="I22" s="1">
        <f t="shared" si="0"/>
        <v>1.2225676771543814</v>
      </c>
    </row>
    <row r="23" spans="1:9" x14ac:dyDescent="0.25">
      <c r="A23">
        <v>90</v>
      </c>
      <c r="B23">
        <v>10</v>
      </c>
      <c r="C23">
        <v>103737</v>
      </c>
      <c r="D23">
        <v>9336286</v>
      </c>
      <c r="E23">
        <v>986</v>
      </c>
      <c r="F23">
        <v>14</v>
      </c>
      <c r="G23">
        <v>98.6</v>
      </c>
      <c r="H23" s="1">
        <f>D23/D2</f>
        <v>0.88970637634818173</v>
      </c>
      <c r="I23" s="1">
        <f t="shared" si="0"/>
        <v>1.1082307896309087</v>
      </c>
    </row>
    <row r="24" spans="1:9" x14ac:dyDescent="0.25">
      <c r="A24">
        <v>90</v>
      </c>
      <c r="B24">
        <v>20</v>
      </c>
      <c r="C24">
        <v>94475</v>
      </c>
      <c r="D24">
        <v>8502690</v>
      </c>
      <c r="E24">
        <v>946</v>
      </c>
      <c r="F24">
        <v>54</v>
      </c>
      <c r="G24">
        <v>94.6</v>
      </c>
      <c r="H24" s="1">
        <f>D24/D2</f>
        <v>0.81026839892350355</v>
      </c>
      <c r="I24" s="1">
        <f t="shared" si="0"/>
        <v>1.1675143708638089</v>
      </c>
    </row>
    <row r="25" spans="1:9" x14ac:dyDescent="0.25">
      <c r="A25">
        <v>90</v>
      </c>
      <c r="B25">
        <v>40</v>
      </c>
      <c r="C25">
        <v>80160</v>
      </c>
      <c r="D25">
        <v>7214419</v>
      </c>
      <c r="E25">
        <v>818</v>
      </c>
      <c r="F25">
        <v>182</v>
      </c>
      <c r="G25">
        <v>81.8</v>
      </c>
      <c r="H25" s="1">
        <f>D25/D2</f>
        <v>0.68750192377862807</v>
      </c>
      <c r="I25" s="1">
        <f t="shared" si="0"/>
        <v>1.1898148524503498</v>
      </c>
    </row>
    <row r="26" spans="1:9" x14ac:dyDescent="0.25">
      <c r="A26">
        <v>90</v>
      </c>
      <c r="B26">
        <v>80</v>
      </c>
      <c r="C26">
        <v>61518</v>
      </c>
      <c r="D26">
        <v>5536650</v>
      </c>
      <c r="E26">
        <v>633</v>
      </c>
      <c r="F26">
        <v>366</v>
      </c>
      <c r="G26">
        <v>63.363365000000002</v>
      </c>
      <c r="H26" s="1">
        <f>D26/D2</f>
        <v>0.52761802804757263</v>
      </c>
      <c r="I26" s="1">
        <f t="shared" si="0"/>
        <v>1.2009325237515738</v>
      </c>
    </row>
    <row r="27" spans="1:9" x14ac:dyDescent="0.25">
      <c r="A27">
        <v>90</v>
      </c>
      <c r="B27">
        <v>120</v>
      </c>
      <c r="C27">
        <v>49911</v>
      </c>
      <c r="D27">
        <v>4492000</v>
      </c>
      <c r="E27">
        <v>508</v>
      </c>
      <c r="F27">
        <v>491</v>
      </c>
      <c r="G27">
        <v>50.850850000000001</v>
      </c>
      <c r="H27" s="1">
        <f>D27/D2</f>
        <v>0.42806754661929081</v>
      </c>
      <c r="I27" s="1">
        <f t="shared" si="0"/>
        <v>1.18791649592687</v>
      </c>
    </row>
    <row r="28" spans="1:9" x14ac:dyDescent="0.25">
      <c r="A28">
        <v>120</v>
      </c>
      <c r="B28">
        <v>10</v>
      </c>
      <c r="C28">
        <v>80160</v>
      </c>
      <c r="D28">
        <v>9619204</v>
      </c>
      <c r="E28">
        <v>990</v>
      </c>
      <c r="F28">
        <v>9</v>
      </c>
      <c r="G28">
        <v>99.099100000000007</v>
      </c>
      <c r="H28" s="1">
        <f>D28/D2</f>
        <v>0.91666719873340796</v>
      </c>
      <c r="I28" s="1">
        <f t="shared" si="0"/>
        <v>1.0810804634105899</v>
      </c>
    </row>
    <row r="29" spans="1:9" x14ac:dyDescent="0.25">
      <c r="A29">
        <v>120</v>
      </c>
      <c r="B29">
        <v>20</v>
      </c>
      <c r="C29">
        <v>74515</v>
      </c>
      <c r="D29">
        <v>8941799</v>
      </c>
      <c r="E29">
        <v>960</v>
      </c>
      <c r="F29">
        <v>39</v>
      </c>
      <c r="G29">
        <v>96.096100000000007</v>
      </c>
      <c r="H29" s="1">
        <f>D29/D2</f>
        <v>0.8521135263341113</v>
      </c>
      <c r="I29" s="1">
        <f t="shared" si="0"/>
        <v>1.1277382300620937</v>
      </c>
    </row>
    <row r="30" spans="1:9" x14ac:dyDescent="0.25">
      <c r="A30">
        <v>120</v>
      </c>
      <c r="B30">
        <v>40</v>
      </c>
      <c r="C30">
        <v>65316</v>
      </c>
      <c r="D30">
        <v>7837881</v>
      </c>
      <c r="E30">
        <v>865</v>
      </c>
      <c r="F30">
        <v>134</v>
      </c>
      <c r="G30">
        <v>86.586585999999997</v>
      </c>
      <c r="H30" s="1">
        <f>D30/D2</f>
        <v>0.74691506909259875</v>
      </c>
      <c r="I30" s="1">
        <f t="shared" si="0"/>
        <v>1.1592561133515629</v>
      </c>
    </row>
    <row r="31" spans="1:9" x14ac:dyDescent="0.25">
      <c r="A31">
        <v>120</v>
      </c>
      <c r="B31">
        <v>80</v>
      </c>
      <c r="C31">
        <v>52382</v>
      </c>
      <c r="D31">
        <v>6285835</v>
      </c>
      <c r="E31">
        <v>689</v>
      </c>
      <c r="F31">
        <v>310</v>
      </c>
      <c r="G31">
        <v>68.968969999999999</v>
      </c>
      <c r="H31" s="1">
        <f>D31/D2</f>
        <v>0.59901201400348836</v>
      </c>
      <c r="I31" s="1">
        <f t="shared" si="0"/>
        <v>1.1513787434586973</v>
      </c>
    </row>
    <row r="32" spans="1:9" x14ac:dyDescent="0.25">
      <c r="A32">
        <v>120</v>
      </c>
      <c r="B32">
        <v>120</v>
      </c>
      <c r="C32">
        <v>43724</v>
      </c>
      <c r="D32">
        <v>5246851</v>
      </c>
      <c r="E32">
        <v>592</v>
      </c>
      <c r="F32">
        <v>408</v>
      </c>
      <c r="G32">
        <v>59.2</v>
      </c>
      <c r="H32" s="1">
        <f>D32/D2</f>
        <v>0.50000147708080422</v>
      </c>
      <c r="I32" s="1">
        <f>G32/H32/100</f>
        <v>1.1839965022829886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A2" sqref="A2:I2"/>
    </sheetView>
  </sheetViews>
  <sheetFormatPr defaultRowHeight="15" x14ac:dyDescent="0.25"/>
  <cols>
    <col min="9" max="9" width="18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120</v>
      </c>
      <c r="B2">
        <v>0</v>
      </c>
      <c r="C2">
        <v>1441</v>
      </c>
      <c r="D2">
        <v>172914</v>
      </c>
      <c r="E2">
        <v>1000</v>
      </c>
      <c r="F2">
        <v>0</v>
      </c>
      <c r="G2">
        <v>100</v>
      </c>
      <c r="H2" s="1">
        <f>D2/D2</f>
        <v>1</v>
      </c>
      <c r="I2" s="1">
        <f>G2/H2/100</f>
        <v>1</v>
      </c>
    </row>
    <row r="3" spans="1:9" x14ac:dyDescent="0.25">
      <c r="A3">
        <v>10</v>
      </c>
      <c r="B3">
        <v>10</v>
      </c>
      <c r="C3">
        <v>8371</v>
      </c>
      <c r="D3">
        <v>83710</v>
      </c>
      <c r="E3">
        <v>894</v>
      </c>
      <c r="F3">
        <v>106</v>
      </c>
      <c r="G3">
        <v>89.4</v>
      </c>
      <c r="H3" s="1">
        <f>D3/D2</f>
        <v>0.48411348994297743</v>
      </c>
      <c r="I3" s="1">
        <f>G3/H3/100</f>
        <v>1.8466744236053043</v>
      </c>
    </row>
    <row r="4" spans="1:9" x14ac:dyDescent="0.25">
      <c r="A4">
        <v>10</v>
      </c>
      <c r="B4">
        <v>20</v>
      </c>
      <c r="C4">
        <v>5834</v>
      </c>
      <c r="D4">
        <v>58334</v>
      </c>
      <c r="E4">
        <v>588</v>
      </c>
      <c r="F4">
        <v>412</v>
      </c>
      <c r="G4">
        <v>58.8</v>
      </c>
      <c r="H4" s="1">
        <f>D4/D2</f>
        <v>0.33735845564847267</v>
      </c>
      <c r="I4" s="1">
        <f t="shared" ref="I4:I31" si="0">G4/H4/100</f>
        <v>1.7429532005348509</v>
      </c>
    </row>
    <row r="5" spans="1:9" x14ac:dyDescent="0.25">
      <c r="A5">
        <v>10</v>
      </c>
      <c r="B5">
        <v>40</v>
      </c>
      <c r="C5">
        <v>3597</v>
      </c>
      <c r="D5">
        <v>35965</v>
      </c>
      <c r="E5">
        <v>310</v>
      </c>
      <c r="F5">
        <v>690</v>
      </c>
      <c r="G5">
        <v>31</v>
      </c>
      <c r="H5" s="1">
        <f>D5/D2</f>
        <v>0.20799356905745053</v>
      </c>
      <c r="I5" s="1">
        <f t="shared" si="0"/>
        <v>1.4904306965104963</v>
      </c>
    </row>
    <row r="6" spans="1:9" x14ac:dyDescent="0.25">
      <c r="A6">
        <v>10</v>
      </c>
      <c r="B6">
        <v>80</v>
      </c>
      <c r="C6">
        <v>2055</v>
      </c>
      <c r="D6">
        <v>20546</v>
      </c>
      <c r="E6">
        <v>182</v>
      </c>
      <c r="F6">
        <v>818</v>
      </c>
      <c r="G6">
        <v>18.2</v>
      </c>
      <c r="H6" s="1">
        <f>D6/D2</f>
        <v>0.11882207340065003</v>
      </c>
      <c r="I6" s="1">
        <f t="shared" si="0"/>
        <v>1.5317019371167138</v>
      </c>
    </row>
    <row r="7" spans="1:9" x14ac:dyDescent="0.25">
      <c r="A7">
        <v>10</v>
      </c>
      <c r="B7">
        <v>120</v>
      </c>
      <c r="C7">
        <v>1435</v>
      </c>
      <c r="D7">
        <v>14355</v>
      </c>
      <c r="E7">
        <v>125</v>
      </c>
      <c r="F7">
        <v>875</v>
      </c>
      <c r="G7">
        <v>12.5</v>
      </c>
      <c r="H7" s="1">
        <f>D7/D2</f>
        <v>8.301814774974843E-2</v>
      </c>
      <c r="I7" s="1">
        <f t="shared" si="0"/>
        <v>1.5056948798328107</v>
      </c>
    </row>
    <row r="8" spans="1:9" x14ac:dyDescent="0.25">
      <c r="A8">
        <v>20</v>
      </c>
      <c r="B8">
        <v>10</v>
      </c>
      <c r="C8">
        <v>5771</v>
      </c>
      <c r="D8">
        <v>115421</v>
      </c>
      <c r="E8">
        <v>944</v>
      </c>
      <c r="F8">
        <v>55</v>
      </c>
      <c r="G8">
        <v>94.494489999999999</v>
      </c>
      <c r="H8" s="1">
        <f>D8/D2</f>
        <v>0.66750523381565408</v>
      </c>
      <c r="I8" s="1">
        <f t="shared" si="0"/>
        <v>1.4156366903648381</v>
      </c>
    </row>
    <row r="9" spans="1:9" x14ac:dyDescent="0.25">
      <c r="A9">
        <v>20</v>
      </c>
      <c r="B9">
        <v>20</v>
      </c>
      <c r="C9">
        <v>4560</v>
      </c>
      <c r="D9">
        <v>91192</v>
      </c>
      <c r="E9">
        <v>824</v>
      </c>
      <c r="F9">
        <v>176</v>
      </c>
      <c r="G9">
        <v>82.4</v>
      </c>
      <c r="H9" s="1">
        <f>D9/D2</f>
        <v>0.52738355483072508</v>
      </c>
      <c r="I9" s="1">
        <f t="shared" si="0"/>
        <v>1.5624302131765946</v>
      </c>
    </row>
    <row r="10" spans="1:9" x14ac:dyDescent="0.25">
      <c r="A10">
        <v>20</v>
      </c>
      <c r="B10">
        <v>40</v>
      </c>
      <c r="C10">
        <v>3133</v>
      </c>
      <c r="D10">
        <v>62653</v>
      </c>
      <c r="E10">
        <v>489</v>
      </c>
      <c r="F10">
        <v>510</v>
      </c>
      <c r="G10">
        <v>48.948948000000001</v>
      </c>
      <c r="H10" s="1">
        <f>D10/D2</f>
        <v>0.36233619024486163</v>
      </c>
      <c r="I10" s="1">
        <f t="shared" si="0"/>
        <v>1.3509262755928686</v>
      </c>
    </row>
    <row r="11" spans="1:9" x14ac:dyDescent="0.25">
      <c r="A11">
        <v>20</v>
      </c>
      <c r="B11">
        <v>80</v>
      </c>
      <c r="C11">
        <v>1939</v>
      </c>
      <c r="D11">
        <v>38790</v>
      </c>
      <c r="E11">
        <v>294</v>
      </c>
      <c r="F11">
        <v>706</v>
      </c>
      <c r="G11">
        <v>29.4</v>
      </c>
      <c r="H11" s="1">
        <f>D11/D2</f>
        <v>0.22433117040841111</v>
      </c>
      <c r="I11" s="1">
        <f t="shared" si="0"/>
        <v>1.3105624129930393</v>
      </c>
    </row>
    <row r="12" spans="1:9" x14ac:dyDescent="0.25">
      <c r="A12">
        <v>20</v>
      </c>
      <c r="B12">
        <v>120</v>
      </c>
      <c r="C12">
        <v>1415</v>
      </c>
      <c r="D12">
        <v>28310</v>
      </c>
      <c r="E12">
        <v>222</v>
      </c>
      <c r="F12">
        <v>778</v>
      </c>
      <c r="G12">
        <v>22.2</v>
      </c>
      <c r="H12" s="1">
        <f>D12/D2</f>
        <v>0.16372300681263519</v>
      </c>
      <c r="I12" s="1">
        <f t="shared" si="0"/>
        <v>1.3559487107029318</v>
      </c>
    </row>
    <row r="13" spans="1:9" x14ac:dyDescent="0.25">
      <c r="A13">
        <v>30</v>
      </c>
      <c r="B13">
        <v>10</v>
      </c>
      <c r="C13">
        <v>4401</v>
      </c>
      <c r="D13">
        <v>132020</v>
      </c>
      <c r="E13">
        <v>970</v>
      </c>
      <c r="F13">
        <v>29</v>
      </c>
      <c r="G13">
        <v>97.097099999999998</v>
      </c>
      <c r="H13" s="1">
        <f>D13/D2</f>
        <v>0.76350093109869643</v>
      </c>
      <c r="I13" s="1">
        <f t="shared" si="0"/>
        <v>1.2717351878048782</v>
      </c>
    </row>
    <row r="14" spans="1:9" x14ac:dyDescent="0.25">
      <c r="A14">
        <v>30</v>
      </c>
      <c r="B14">
        <v>20</v>
      </c>
      <c r="C14">
        <v>3693</v>
      </c>
      <c r="D14">
        <v>110780</v>
      </c>
      <c r="E14">
        <v>860</v>
      </c>
      <c r="F14">
        <v>139</v>
      </c>
      <c r="G14">
        <v>86.086079999999995</v>
      </c>
      <c r="H14" s="1">
        <f>D14/D2</f>
        <v>0.6406653018263414</v>
      </c>
      <c r="I14" s="1">
        <f t="shared" si="0"/>
        <v>1.3436981799169525</v>
      </c>
    </row>
    <row r="15" spans="1:9" x14ac:dyDescent="0.25">
      <c r="A15">
        <v>30</v>
      </c>
      <c r="B15">
        <v>40</v>
      </c>
      <c r="C15">
        <v>2782</v>
      </c>
      <c r="D15">
        <v>83444</v>
      </c>
      <c r="E15">
        <v>649</v>
      </c>
      <c r="F15">
        <v>350</v>
      </c>
      <c r="G15">
        <v>64.964966000000004</v>
      </c>
      <c r="H15" s="1">
        <f>D15/D2</f>
        <v>0.48257515296621439</v>
      </c>
      <c r="I15" s="1">
        <f t="shared" si="0"/>
        <v>1.3462144828776186</v>
      </c>
    </row>
    <row r="16" spans="1:9" x14ac:dyDescent="0.25">
      <c r="A16">
        <v>30</v>
      </c>
      <c r="B16">
        <v>80</v>
      </c>
      <c r="C16">
        <v>1850</v>
      </c>
      <c r="D16">
        <v>55500</v>
      </c>
      <c r="E16">
        <v>417</v>
      </c>
      <c r="F16">
        <v>583</v>
      </c>
      <c r="G16">
        <v>41.7</v>
      </c>
      <c r="H16" s="1">
        <f>D16/D2</f>
        <v>0.32096880530205768</v>
      </c>
      <c r="I16" s="1">
        <f t="shared" si="0"/>
        <v>1.2991916756756756</v>
      </c>
    </row>
    <row r="17" spans="1:9" x14ac:dyDescent="0.25">
      <c r="A17">
        <v>30</v>
      </c>
      <c r="B17">
        <v>120</v>
      </c>
      <c r="C17">
        <v>1372</v>
      </c>
      <c r="D17">
        <v>41160</v>
      </c>
      <c r="E17">
        <v>287</v>
      </c>
      <c r="F17">
        <v>712</v>
      </c>
      <c r="G17">
        <v>28.728729999999999</v>
      </c>
      <c r="H17" s="1">
        <f>D17/D2</f>
        <v>0.23803740587806654</v>
      </c>
      <c r="I17" s="1">
        <f t="shared" si="0"/>
        <v>1.2068998103061224</v>
      </c>
    </row>
    <row r="18" spans="1:9" x14ac:dyDescent="0.25">
      <c r="A18">
        <v>60</v>
      </c>
      <c r="B18">
        <v>10</v>
      </c>
      <c r="C18">
        <v>2564</v>
      </c>
      <c r="D18">
        <v>153817</v>
      </c>
      <c r="E18">
        <v>985</v>
      </c>
      <c r="F18">
        <v>15</v>
      </c>
      <c r="G18">
        <v>98.5</v>
      </c>
      <c r="H18" s="1">
        <f>D18/D2</f>
        <v>0.8895578148675064</v>
      </c>
      <c r="I18" s="1">
        <f t="shared" si="0"/>
        <v>1.1072917167803298</v>
      </c>
    </row>
    <row r="19" spans="1:9" x14ac:dyDescent="0.25">
      <c r="A19">
        <v>60</v>
      </c>
      <c r="B19">
        <v>20</v>
      </c>
      <c r="C19">
        <v>2351</v>
      </c>
      <c r="D19">
        <v>141042</v>
      </c>
      <c r="E19">
        <v>936</v>
      </c>
      <c r="F19">
        <v>64</v>
      </c>
      <c r="G19">
        <v>93.6</v>
      </c>
      <c r="H19" s="1">
        <f>D19/D2</f>
        <v>0.81567715743086155</v>
      </c>
      <c r="I19" s="1">
        <f t="shared" si="0"/>
        <v>1.1475128259667333</v>
      </c>
    </row>
    <row r="20" spans="1:9" x14ac:dyDescent="0.25">
      <c r="A20">
        <v>60</v>
      </c>
      <c r="B20">
        <v>40</v>
      </c>
      <c r="C20">
        <v>2007</v>
      </c>
      <c r="D20">
        <v>120443</v>
      </c>
      <c r="E20">
        <v>785</v>
      </c>
      <c r="F20">
        <v>214</v>
      </c>
      <c r="G20">
        <v>78.578575000000001</v>
      </c>
      <c r="H20" s="1">
        <f>D20/D2</f>
        <v>0.69654857327920239</v>
      </c>
      <c r="I20" s="1">
        <f t="shared" si="0"/>
        <v>1.1281133579826141</v>
      </c>
    </row>
    <row r="21" spans="1:9" x14ac:dyDescent="0.25">
      <c r="A21">
        <v>60</v>
      </c>
      <c r="B21">
        <v>80</v>
      </c>
      <c r="C21">
        <v>1538</v>
      </c>
      <c r="D21">
        <v>92288</v>
      </c>
      <c r="E21">
        <v>580</v>
      </c>
      <c r="F21">
        <v>420</v>
      </c>
      <c r="G21">
        <v>58</v>
      </c>
      <c r="H21" s="1">
        <f>D21/D2</f>
        <v>0.53372196583272613</v>
      </c>
      <c r="I21" s="1">
        <f t="shared" si="0"/>
        <v>1.0867081310679609</v>
      </c>
    </row>
    <row r="22" spans="1:9" x14ac:dyDescent="0.25">
      <c r="A22">
        <v>60</v>
      </c>
      <c r="B22">
        <v>120</v>
      </c>
      <c r="C22">
        <v>1258</v>
      </c>
      <c r="D22">
        <v>75477</v>
      </c>
      <c r="E22">
        <v>480</v>
      </c>
      <c r="F22">
        <v>519</v>
      </c>
      <c r="G22">
        <v>48.048050000000003</v>
      </c>
      <c r="H22" s="1">
        <f>D22/D2</f>
        <v>0.43650022554564699</v>
      </c>
      <c r="I22" s="1">
        <f t="shared" si="0"/>
        <v>1.1007565904447714</v>
      </c>
    </row>
    <row r="23" spans="1:9" x14ac:dyDescent="0.25">
      <c r="A23">
        <v>90</v>
      </c>
      <c r="B23">
        <v>10</v>
      </c>
      <c r="C23">
        <v>1806</v>
      </c>
      <c r="D23">
        <v>162468</v>
      </c>
      <c r="E23">
        <v>988</v>
      </c>
      <c r="F23">
        <v>11</v>
      </c>
      <c r="G23">
        <v>98.898894999999996</v>
      </c>
      <c r="H23" s="1">
        <f>D23/D2</f>
        <v>0.93958846594260725</v>
      </c>
      <c r="I23" s="1">
        <f t="shared" si="0"/>
        <v>1.0525767246491617</v>
      </c>
    </row>
    <row r="24" spans="1:9" x14ac:dyDescent="0.25">
      <c r="A24">
        <v>90</v>
      </c>
      <c r="B24">
        <v>20</v>
      </c>
      <c r="C24">
        <v>1717</v>
      </c>
      <c r="D24">
        <v>154473</v>
      </c>
      <c r="E24">
        <v>951</v>
      </c>
      <c r="F24">
        <v>49</v>
      </c>
      <c r="G24">
        <v>95.1</v>
      </c>
      <c r="H24" s="1">
        <f>D24/D2</f>
        <v>0.89335160831395954</v>
      </c>
      <c r="I24" s="1">
        <f t="shared" si="0"/>
        <v>1.0645304616340718</v>
      </c>
    </row>
    <row r="25" spans="1:9" x14ac:dyDescent="0.25">
      <c r="A25">
        <v>90</v>
      </c>
      <c r="B25">
        <v>40</v>
      </c>
      <c r="C25">
        <v>1564</v>
      </c>
      <c r="D25">
        <v>140749</v>
      </c>
      <c r="E25">
        <v>876</v>
      </c>
      <c r="F25">
        <v>124</v>
      </c>
      <c r="G25">
        <v>87.6</v>
      </c>
      <c r="H25" s="1">
        <f>D25/D2</f>
        <v>0.81398267346773545</v>
      </c>
      <c r="I25" s="1">
        <f t="shared" si="0"/>
        <v>1.0761899835878053</v>
      </c>
    </row>
    <row r="26" spans="1:9" x14ac:dyDescent="0.25">
      <c r="A26">
        <v>90</v>
      </c>
      <c r="B26">
        <v>80</v>
      </c>
      <c r="C26">
        <v>1316</v>
      </c>
      <c r="D26">
        <v>118477</v>
      </c>
      <c r="E26">
        <v>718</v>
      </c>
      <c r="F26">
        <v>282</v>
      </c>
      <c r="G26">
        <v>71.8</v>
      </c>
      <c r="H26" s="1">
        <f>D26/D2</f>
        <v>0.68517875938327721</v>
      </c>
      <c r="I26" s="1">
        <f t="shared" si="0"/>
        <v>1.0479017193210496</v>
      </c>
    </row>
    <row r="27" spans="1:9" x14ac:dyDescent="0.25">
      <c r="A27">
        <v>90</v>
      </c>
      <c r="B27">
        <v>120</v>
      </c>
      <c r="C27">
        <v>1131</v>
      </c>
      <c r="D27">
        <v>101785</v>
      </c>
      <c r="E27">
        <v>612</v>
      </c>
      <c r="F27">
        <v>387</v>
      </c>
      <c r="G27">
        <v>61.26126</v>
      </c>
      <c r="H27" s="1">
        <f>D27/D2</f>
        <v>0.58864522248053941</v>
      </c>
      <c r="I27" s="1">
        <f t="shared" si="0"/>
        <v>1.0407161675728251</v>
      </c>
    </row>
    <row r="28" spans="1:9" x14ac:dyDescent="0.25">
      <c r="A28">
        <v>120</v>
      </c>
      <c r="B28">
        <v>10</v>
      </c>
      <c r="C28">
        <v>1391</v>
      </c>
      <c r="D28">
        <v>166974</v>
      </c>
      <c r="E28">
        <v>991</v>
      </c>
      <c r="F28">
        <v>8</v>
      </c>
      <c r="G28">
        <v>99.199196000000001</v>
      </c>
      <c r="H28" s="1">
        <f>D28/D2</f>
        <v>0.96564766300010407</v>
      </c>
      <c r="I28" s="1">
        <f t="shared" si="0"/>
        <v>1.027281479580294</v>
      </c>
    </row>
    <row r="29" spans="1:9" x14ac:dyDescent="0.25">
      <c r="A29">
        <v>120</v>
      </c>
      <c r="B29">
        <v>20</v>
      </c>
      <c r="C29">
        <v>1349</v>
      </c>
      <c r="D29">
        <v>161897</v>
      </c>
      <c r="E29">
        <v>974</v>
      </c>
      <c r="F29">
        <v>25</v>
      </c>
      <c r="G29">
        <v>97.497500000000002</v>
      </c>
      <c r="H29" s="1">
        <f>D29/D2</f>
        <v>0.93628624634211222</v>
      </c>
      <c r="I29" s="1">
        <f t="shared" si="0"/>
        <v>1.0413215016337549</v>
      </c>
    </row>
    <row r="30" spans="1:9" x14ac:dyDescent="0.25">
      <c r="A30">
        <v>120</v>
      </c>
      <c r="B30">
        <v>40</v>
      </c>
      <c r="C30">
        <v>1273</v>
      </c>
      <c r="D30">
        <v>152746</v>
      </c>
      <c r="E30">
        <v>912</v>
      </c>
      <c r="F30">
        <v>87</v>
      </c>
      <c r="G30">
        <v>91.291290000000004</v>
      </c>
      <c r="H30" s="1">
        <f>D30/D2</f>
        <v>0.88336398440843422</v>
      </c>
      <c r="I30" s="1">
        <f t="shared" si="0"/>
        <v>1.0334504418485591</v>
      </c>
    </row>
    <row r="31" spans="1:9" x14ac:dyDescent="0.25">
      <c r="A31">
        <v>120</v>
      </c>
      <c r="B31">
        <v>80</v>
      </c>
      <c r="C31">
        <v>1129</v>
      </c>
      <c r="D31">
        <v>135480</v>
      </c>
      <c r="E31">
        <v>789</v>
      </c>
      <c r="F31">
        <v>211</v>
      </c>
      <c r="G31">
        <v>78.900000000000006</v>
      </c>
      <c r="H31" s="1">
        <f>D31/D2</f>
        <v>0.78351087824004995</v>
      </c>
      <c r="I31" s="1">
        <f t="shared" si="0"/>
        <v>1.0070058015943313</v>
      </c>
    </row>
    <row r="32" spans="1:9" x14ac:dyDescent="0.25">
      <c r="A32">
        <v>120</v>
      </c>
      <c r="B32">
        <v>120</v>
      </c>
      <c r="C32">
        <v>992</v>
      </c>
      <c r="D32">
        <v>118974</v>
      </c>
      <c r="E32">
        <v>638</v>
      </c>
      <c r="F32">
        <v>362</v>
      </c>
      <c r="G32">
        <v>63.8</v>
      </c>
      <c r="H32" s="1">
        <f>D32/D2</f>
        <v>0.68805302057670292</v>
      </c>
      <c r="I32" s="1">
        <f>G32/H32/100</f>
        <v>0.92725412274950814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2" sqref="A2:G2"/>
    </sheetView>
  </sheetViews>
  <sheetFormatPr defaultRowHeight="15" x14ac:dyDescent="0.25"/>
  <cols>
    <col min="9" max="9" width="18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120</v>
      </c>
      <c r="B2">
        <v>0</v>
      </c>
      <c r="C2">
        <v>7802</v>
      </c>
      <c r="D2">
        <v>936243</v>
      </c>
      <c r="E2">
        <v>1000</v>
      </c>
      <c r="F2">
        <v>0</v>
      </c>
      <c r="G2">
        <v>100</v>
      </c>
      <c r="H2" s="1">
        <f>D2/D2</f>
        <v>1</v>
      </c>
      <c r="I2" s="1">
        <f>G2/H2/100</f>
        <v>1</v>
      </c>
    </row>
    <row r="3" spans="1:9" x14ac:dyDescent="0.25">
      <c r="A3">
        <v>10</v>
      </c>
      <c r="B3">
        <v>10</v>
      </c>
      <c r="C3">
        <v>43363</v>
      </c>
      <c r="D3">
        <v>433627</v>
      </c>
      <c r="E3">
        <v>903</v>
      </c>
      <c r="F3">
        <v>96</v>
      </c>
      <c r="G3">
        <v>90.390389999999996</v>
      </c>
      <c r="H3" s="1">
        <f>D3/D2</f>
        <v>0.46315646685742912</v>
      </c>
      <c r="I3" s="1">
        <f>G3/H3/100</f>
        <v>1.9516167098628543</v>
      </c>
    </row>
    <row r="4" spans="1:9" x14ac:dyDescent="0.25">
      <c r="A4">
        <v>10</v>
      </c>
      <c r="B4">
        <v>20</v>
      </c>
      <c r="C4">
        <v>29879</v>
      </c>
      <c r="D4">
        <v>298790</v>
      </c>
      <c r="E4">
        <v>575</v>
      </c>
      <c r="F4">
        <v>424</v>
      </c>
      <c r="G4">
        <v>57.557555999999998</v>
      </c>
      <c r="H4" s="1">
        <f>D4/D2</f>
        <v>0.31913723253471588</v>
      </c>
      <c r="I4" s="1">
        <f t="shared" ref="I4:I31" si="0">G4/H4/100</f>
        <v>1.8035362261825361</v>
      </c>
    </row>
    <row r="5" spans="1:9" x14ac:dyDescent="0.25">
      <c r="A5">
        <v>10</v>
      </c>
      <c r="B5">
        <v>40</v>
      </c>
      <c r="C5">
        <v>18402</v>
      </c>
      <c r="D5">
        <v>184020</v>
      </c>
      <c r="E5">
        <v>314</v>
      </c>
      <c r="F5">
        <v>686</v>
      </c>
      <c r="G5">
        <v>31.4</v>
      </c>
      <c r="H5" s="1">
        <f>D5/D2</f>
        <v>0.19655153629987088</v>
      </c>
      <c r="I5" s="1">
        <f t="shared" si="0"/>
        <v>1.5975453863710465</v>
      </c>
    </row>
    <row r="6" spans="1:9" x14ac:dyDescent="0.25">
      <c r="A6">
        <v>10</v>
      </c>
      <c r="B6">
        <v>80</v>
      </c>
      <c r="C6">
        <v>10404</v>
      </c>
      <c r="D6">
        <v>104045</v>
      </c>
      <c r="E6">
        <v>162</v>
      </c>
      <c r="F6">
        <v>838</v>
      </c>
      <c r="G6">
        <v>16.2</v>
      </c>
      <c r="H6" s="1">
        <f>D6/D2</f>
        <v>0.11113033688903415</v>
      </c>
      <c r="I6" s="1">
        <f t="shared" si="0"/>
        <v>1.4577477629871689</v>
      </c>
    </row>
    <row r="7" spans="1:9" x14ac:dyDescent="0.25">
      <c r="A7">
        <v>10</v>
      </c>
      <c r="B7">
        <v>120</v>
      </c>
      <c r="C7">
        <v>7263</v>
      </c>
      <c r="D7">
        <v>72635</v>
      </c>
      <c r="E7">
        <v>121</v>
      </c>
      <c r="F7">
        <v>879</v>
      </c>
      <c r="G7">
        <v>12.1</v>
      </c>
      <c r="H7" s="1">
        <f>D7/D2</f>
        <v>7.7581354413330722E-2</v>
      </c>
      <c r="I7" s="1">
        <f t="shared" si="0"/>
        <v>1.5596531011220487</v>
      </c>
    </row>
    <row r="8" spans="1:9" x14ac:dyDescent="0.25">
      <c r="A8">
        <v>20</v>
      </c>
      <c r="B8">
        <v>10</v>
      </c>
      <c r="C8">
        <v>29824</v>
      </c>
      <c r="D8">
        <v>596476</v>
      </c>
      <c r="E8">
        <v>939</v>
      </c>
      <c r="F8">
        <v>60</v>
      </c>
      <c r="G8">
        <v>93.993995999999996</v>
      </c>
      <c r="H8" s="1">
        <f>D8/D2</f>
        <v>0.63709528402348536</v>
      </c>
      <c r="I8" s="1">
        <f t="shared" si="0"/>
        <v>1.4753522488252335</v>
      </c>
    </row>
    <row r="9" spans="1:9" x14ac:dyDescent="0.25">
      <c r="A9">
        <v>20</v>
      </c>
      <c r="B9">
        <v>20</v>
      </c>
      <c r="C9">
        <v>22886</v>
      </c>
      <c r="D9">
        <v>457720</v>
      </c>
      <c r="E9">
        <v>817</v>
      </c>
      <c r="F9">
        <v>183</v>
      </c>
      <c r="G9">
        <v>81.7</v>
      </c>
      <c r="H9" s="1">
        <f>D9/D2</f>
        <v>0.48889017060741707</v>
      </c>
      <c r="I9" s="1">
        <f t="shared" si="0"/>
        <v>1.6711319824346762</v>
      </c>
    </row>
    <row r="10" spans="1:9" x14ac:dyDescent="0.25">
      <c r="A10">
        <v>20</v>
      </c>
      <c r="B10">
        <v>40</v>
      </c>
      <c r="C10">
        <v>15555</v>
      </c>
      <c r="D10">
        <v>311093</v>
      </c>
      <c r="E10">
        <v>497</v>
      </c>
      <c r="F10">
        <v>503</v>
      </c>
      <c r="G10">
        <v>49.7</v>
      </c>
      <c r="H10" s="1">
        <f>D10/D2</f>
        <v>0.33227805174511316</v>
      </c>
      <c r="I10" s="1">
        <f t="shared" si="0"/>
        <v>1.4957352656601082</v>
      </c>
    </row>
    <row r="11" spans="1:9" x14ac:dyDescent="0.25">
      <c r="A11">
        <v>20</v>
      </c>
      <c r="B11">
        <v>80</v>
      </c>
      <c r="C11">
        <v>9502</v>
      </c>
      <c r="D11">
        <v>190031</v>
      </c>
      <c r="E11">
        <v>310</v>
      </c>
      <c r="F11">
        <v>690</v>
      </c>
      <c r="G11">
        <v>31</v>
      </c>
      <c r="H11" s="1">
        <f>D11/D2</f>
        <v>0.20297187802739247</v>
      </c>
      <c r="I11" s="1">
        <f t="shared" si="0"/>
        <v>1.5273051765238301</v>
      </c>
    </row>
    <row r="12" spans="1:9" x14ac:dyDescent="0.25">
      <c r="A12">
        <v>20</v>
      </c>
      <c r="B12">
        <v>120</v>
      </c>
      <c r="C12">
        <v>6833</v>
      </c>
      <c r="D12">
        <v>136658</v>
      </c>
      <c r="E12">
        <v>216</v>
      </c>
      <c r="F12">
        <v>783</v>
      </c>
      <c r="G12">
        <v>21.621621999999999</v>
      </c>
      <c r="H12" s="1">
        <f>D12/D2</f>
        <v>0.14596424218926068</v>
      </c>
      <c r="I12" s="1">
        <f t="shared" si="0"/>
        <v>1.4812958075009146</v>
      </c>
    </row>
    <row r="13" spans="1:9" x14ac:dyDescent="0.25">
      <c r="A13">
        <v>30</v>
      </c>
      <c r="B13">
        <v>10</v>
      </c>
      <c r="C13">
        <v>22730</v>
      </c>
      <c r="D13">
        <v>681911</v>
      </c>
      <c r="E13">
        <v>967</v>
      </c>
      <c r="F13">
        <v>33</v>
      </c>
      <c r="G13">
        <v>96.7</v>
      </c>
      <c r="H13" s="1">
        <f>D13/D2</f>
        <v>0.72834830273764395</v>
      </c>
      <c r="I13" s="1">
        <f t="shared" si="0"/>
        <v>1.327661499814492</v>
      </c>
    </row>
    <row r="14" spans="1:9" x14ac:dyDescent="0.25">
      <c r="A14">
        <v>30</v>
      </c>
      <c r="B14">
        <v>20</v>
      </c>
      <c r="C14">
        <v>18507</v>
      </c>
      <c r="D14">
        <v>555193</v>
      </c>
      <c r="E14">
        <v>872</v>
      </c>
      <c r="F14">
        <v>127</v>
      </c>
      <c r="G14">
        <v>87.287284999999997</v>
      </c>
      <c r="H14" s="1">
        <f>D14/D2</f>
        <v>0.59300096235699495</v>
      </c>
      <c r="I14" s="1">
        <f t="shared" si="0"/>
        <v>1.471958572428957</v>
      </c>
    </row>
    <row r="15" spans="1:9" x14ac:dyDescent="0.25">
      <c r="A15">
        <v>30</v>
      </c>
      <c r="B15">
        <v>40</v>
      </c>
      <c r="C15">
        <v>13467</v>
      </c>
      <c r="D15">
        <v>403995</v>
      </c>
      <c r="E15">
        <v>624</v>
      </c>
      <c r="F15">
        <v>375</v>
      </c>
      <c r="G15">
        <v>62.462463</v>
      </c>
      <c r="H15" s="1">
        <f>D15/D2</f>
        <v>0.43150656400101256</v>
      </c>
      <c r="I15" s="1">
        <f t="shared" si="0"/>
        <v>1.4475437504550552</v>
      </c>
    </row>
    <row r="16" spans="1:9" x14ac:dyDescent="0.25">
      <c r="A16">
        <v>30</v>
      </c>
      <c r="B16">
        <v>80</v>
      </c>
      <c r="C16">
        <v>8723</v>
      </c>
      <c r="D16">
        <v>261683</v>
      </c>
      <c r="E16">
        <v>408</v>
      </c>
      <c r="F16">
        <v>592</v>
      </c>
      <c r="G16">
        <v>40.799999999999997</v>
      </c>
      <c r="H16" s="1">
        <f>D16/D2</f>
        <v>0.27950329134637053</v>
      </c>
      <c r="I16" s="1">
        <f t="shared" si="0"/>
        <v>1.4597323632028065</v>
      </c>
    </row>
    <row r="17" spans="1:9" x14ac:dyDescent="0.25">
      <c r="A17">
        <v>30</v>
      </c>
      <c r="B17">
        <v>120</v>
      </c>
      <c r="C17">
        <v>6441</v>
      </c>
      <c r="D17">
        <v>193233</v>
      </c>
      <c r="E17">
        <v>289</v>
      </c>
      <c r="F17">
        <v>711</v>
      </c>
      <c r="G17">
        <v>28.9</v>
      </c>
      <c r="H17" s="1">
        <f>D17/D2</f>
        <v>0.20639193030014644</v>
      </c>
      <c r="I17" s="1">
        <f t="shared" si="0"/>
        <v>1.4002485445032682</v>
      </c>
    </row>
    <row r="18" spans="1:9" x14ac:dyDescent="0.25">
      <c r="A18">
        <v>60</v>
      </c>
      <c r="B18">
        <v>10</v>
      </c>
      <c r="C18">
        <v>13260</v>
      </c>
      <c r="D18">
        <v>795579</v>
      </c>
      <c r="E18">
        <v>978</v>
      </c>
      <c r="F18">
        <v>22</v>
      </c>
      <c r="G18">
        <v>97.8</v>
      </c>
      <c r="H18" s="1">
        <f>D18/D2</f>
        <v>0.84975695412408958</v>
      </c>
      <c r="I18" s="1">
        <f t="shared" si="0"/>
        <v>1.1509173243637651</v>
      </c>
    </row>
    <row r="19" spans="1:9" x14ac:dyDescent="0.25">
      <c r="A19">
        <v>60</v>
      </c>
      <c r="B19">
        <v>20</v>
      </c>
      <c r="C19">
        <v>11747</v>
      </c>
      <c r="D19">
        <v>704795</v>
      </c>
      <c r="E19">
        <v>922</v>
      </c>
      <c r="F19">
        <v>78</v>
      </c>
      <c r="G19">
        <v>92.2</v>
      </c>
      <c r="H19" s="1">
        <f>D19/D2</f>
        <v>0.75279067507046782</v>
      </c>
      <c r="I19" s="1">
        <f t="shared" si="0"/>
        <v>1.2247760639618612</v>
      </c>
    </row>
    <row r="20" spans="1:9" x14ac:dyDescent="0.25">
      <c r="A20">
        <v>60</v>
      </c>
      <c r="B20">
        <v>40</v>
      </c>
      <c r="C20">
        <v>9559</v>
      </c>
      <c r="D20">
        <v>573529</v>
      </c>
      <c r="E20">
        <v>764</v>
      </c>
      <c r="F20">
        <v>235</v>
      </c>
      <c r="G20">
        <v>76.476479999999995</v>
      </c>
      <c r="H20" s="1">
        <f>D20/D2</f>
        <v>0.61258562146793083</v>
      </c>
      <c r="I20" s="1">
        <f t="shared" si="0"/>
        <v>1.248421074865264</v>
      </c>
    </row>
    <row r="21" spans="1:9" x14ac:dyDescent="0.25">
      <c r="A21">
        <v>60</v>
      </c>
      <c r="B21">
        <v>80</v>
      </c>
      <c r="C21">
        <v>6960</v>
      </c>
      <c r="D21">
        <v>417552</v>
      </c>
      <c r="E21">
        <v>550</v>
      </c>
      <c r="F21">
        <v>449</v>
      </c>
      <c r="G21">
        <v>55.055053999999998</v>
      </c>
      <c r="H21" s="1">
        <f>D21/D2</f>
        <v>0.44598677907338158</v>
      </c>
      <c r="I21" s="1">
        <f t="shared" si="0"/>
        <v>1.2344548444773826</v>
      </c>
    </row>
    <row r="22" spans="1:9" x14ac:dyDescent="0.25">
      <c r="A22">
        <v>60</v>
      </c>
      <c r="B22">
        <v>120</v>
      </c>
      <c r="C22">
        <v>5472</v>
      </c>
      <c r="D22">
        <v>328290</v>
      </c>
      <c r="E22">
        <v>435</v>
      </c>
      <c r="F22">
        <v>565</v>
      </c>
      <c r="G22">
        <v>43.5</v>
      </c>
      <c r="H22" s="1">
        <f>D22/D2</f>
        <v>0.35064614635303015</v>
      </c>
      <c r="I22" s="1">
        <f t="shared" si="0"/>
        <v>1.2405668920771269</v>
      </c>
    </row>
    <row r="23" spans="1:9" x14ac:dyDescent="0.25">
      <c r="A23">
        <v>90</v>
      </c>
      <c r="B23">
        <v>10</v>
      </c>
      <c r="C23">
        <v>9360</v>
      </c>
      <c r="D23">
        <v>842346</v>
      </c>
      <c r="E23">
        <v>983</v>
      </c>
      <c r="F23">
        <v>16</v>
      </c>
      <c r="G23">
        <v>98.398399999999995</v>
      </c>
      <c r="H23" s="1">
        <f>D23/D2</f>
        <v>0.89970872946446601</v>
      </c>
      <c r="I23" s="1">
        <f t="shared" si="0"/>
        <v>1.0936695041135114</v>
      </c>
    </row>
    <row r="24" spans="1:9" x14ac:dyDescent="0.25">
      <c r="A24">
        <v>90</v>
      </c>
      <c r="B24">
        <v>20</v>
      </c>
      <c r="C24">
        <v>8603</v>
      </c>
      <c r="D24">
        <v>774288</v>
      </c>
      <c r="E24">
        <v>945</v>
      </c>
      <c r="F24">
        <v>55</v>
      </c>
      <c r="G24">
        <v>94.5</v>
      </c>
      <c r="H24" s="1">
        <f>D24/D2</f>
        <v>0.82701606313745468</v>
      </c>
      <c r="I24" s="1">
        <f t="shared" si="0"/>
        <v>1.1426622070857355</v>
      </c>
    </row>
    <row r="25" spans="1:9" x14ac:dyDescent="0.25">
      <c r="A25">
        <v>90</v>
      </c>
      <c r="B25">
        <v>40</v>
      </c>
      <c r="C25">
        <v>7404</v>
      </c>
      <c r="D25">
        <v>666329</v>
      </c>
      <c r="E25">
        <v>824</v>
      </c>
      <c r="F25">
        <v>175</v>
      </c>
      <c r="G25">
        <v>82.482479999999995</v>
      </c>
      <c r="H25" s="1">
        <f>D25/D2</f>
        <v>0.71170518764893298</v>
      </c>
      <c r="I25" s="1">
        <f t="shared" si="0"/>
        <v>1.1589416717963648</v>
      </c>
    </row>
    <row r="26" spans="1:9" x14ac:dyDescent="0.25">
      <c r="A26">
        <v>90</v>
      </c>
      <c r="B26">
        <v>80</v>
      </c>
      <c r="C26">
        <v>5781</v>
      </c>
      <c r="D26">
        <v>520224</v>
      </c>
      <c r="E26">
        <v>630</v>
      </c>
      <c r="F26">
        <v>369</v>
      </c>
      <c r="G26">
        <v>63.063065000000002</v>
      </c>
      <c r="H26" s="1">
        <f>D26/D2</f>
        <v>0.55565061634639723</v>
      </c>
      <c r="I26" s="1">
        <f t="shared" si="0"/>
        <v>1.1349409709047449</v>
      </c>
    </row>
    <row r="27" spans="1:9" x14ac:dyDescent="0.25">
      <c r="A27">
        <v>90</v>
      </c>
      <c r="B27">
        <v>120</v>
      </c>
      <c r="C27">
        <v>4748</v>
      </c>
      <c r="D27">
        <v>427320</v>
      </c>
      <c r="E27">
        <v>524</v>
      </c>
      <c r="F27">
        <v>476</v>
      </c>
      <c r="G27">
        <v>52.4</v>
      </c>
      <c r="H27" s="1">
        <f>D27/D2</f>
        <v>0.45641996789295086</v>
      </c>
      <c r="I27" s="1">
        <f t="shared" si="0"/>
        <v>1.1480654591406907</v>
      </c>
    </row>
    <row r="28" spans="1:9" x14ac:dyDescent="0.25">
      <c r="A28">
        <v>120</v>
      </c>
      <c r="B28">
        <v>10</v>
      </c>
      <c r="C28">
        <v>7233</v>
      </c>
      <c r="D28">
        <v>867914</v>
      </c>
      <c r="E28">
        <v>990</v>
      </c>
      <c r="F28">
        <v>9</v>
      </c>
      <c r="G28">
        <v>99.099100000000007</v>
      </c>
      <c r="H28" s="1">
        <f>D28/D2</f>
        <v>0.92701787890536969</v>
      </c>
      <c r="I28" s="1">
        <f t="shared" si="0"/>
        <v>1.0690095871399701</v>
      </c>
    </row>
    <row r="29" spans="1:9" x14ac:dyDescent="0.25">
      <c r="A29">
        <v>120</v>
      </c>
      <c r="B29">
        <v>20</v>
      </c>
      <c r="C29">
        <v>6787</v>
      </c>
      <c r="D29">
        <v>814419</v>
      </c>
      <c r="E29">
        <v>962</v>
      </c>
      <c r="F29">
        <v>37</v>
      </c>
      <c r="G29">
        <v>96.296295000000001</v>
      </c>
      <c r="H29" s="1">
        <f>D29/D2</f>
        <v>0.86987993501687066</v>
      </c>
      <c r="I29" s="1">
        <f t="shared" si="0"/>
        <v>1.1070067387878353</v>
      </c>
    </row>
    <row r="30" spans="1:9" x14ac:dyDescent="0.25">
      <c r="A30">
        <v>120</v>
      </c>
      <c r="B30">
        <v>40</v>
      </c>
      <c r="C30">
        <v>6040</v>
      </c>
      <c r="D30">
        <v>724744</v>
      </c>
      <c r="E30">
        <v>865</v>
      </c>
      <c r="F30">
        <v>135</v>
      </c>
      <c r="G30">
        <v>86.5</v>
      </c>
      <c r="H30" s="1">
        <f>D30/D2</f>
        <v>0.77409817750306276</v>
      </c>
      <c r="I30" s="1">
        <f t="shared" si="0"/>
        <v>1.1174293198701886</v>
      </c>
    </row>
    <row r="31" spans="1:9" x14ac:dyDescent="0.25">
      <c r="A31">
        <v>120</v>
      </c>
      <c r="B31">
        <v>80</v>
      </c>
      <c r="C31">
        <v>4948</v>
      </c>
      <c r="D31">
        <v>593718</v>
      </c>
      <c r="E31">
        <v>701</v>
      </c>
      <c r="F31">
        <v>299</v>
      </c>
      <c r="G31">
        <v>70.099999999999994</v>
      </c>
      <c r="H31" s="1">
        <f>D31/D2</f>
        <v>0.63414946760616631</v>
      </c>
      <c r="I31" s="1">
        <f t="shared" si="0"/>
        <v>1.1054176275605589</v>
      </c>
    </row>
    <row r="32" spans="1:9" x14ac:dyDescent="0.25">
      <c r="A32">
        <v>120</v>
      </c>
      <c r="B32">
        <v>120</v>
      </c>
      <c r="C32">
        <v>4181</v>
      </c>
      <c r="D32">
        <v>501727</v>
      </c>
      <c r="E32">
        <v>574</v>
      </c>
      <c r="F32">
        <v>425</v>
      </c>
      <c r="G32">
        <v>57.457459999999998</v>
      </c>
      <c r="H32" s="1">
        <f>D32/D2</f>
        <v>0.53589399333292742</v>
      </c>
      <c r="I32" s="1">
        <f>G32/H32/100</f>
        <v>1.0721795861649861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I37" sqref="I37"/>
    </sheetView>
  </sheetViews>
  <sheetFormatPr defaultRowHeight="15" x14ac:dyDescent="0.25"/>
  <cols>
    <col min="9" max="9" width="18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120</v>
      </c>
      <c r="B2">
        <v>0</v>
      </c>
      <c r="C2">
        <v>87448</v>
      </c>
      <c r="D2">
        <v>10493671</v>
      </c>
      <c r="E2">
        <v>1000</v>
      </c>
      <c r="F2">
        <v>0</v>
      </c>
      <c r="G2">
        <v>100</v>
      </c>
      <c r="H2" s="1">
        <f>D2/D2</f>
        <v>1</v>
      </c>
      <c r="I2" s="1">
        <f>G2/H2/100</f>
        <v>1</v>
      </c>
    </row>
    <row r="3" spans="1:9" x14ac:dyDescent="0.25">
      <c r="A3">
        <v>10</v>
      </c>
      <c r="B3">
        <v>10</v>
      </c>
      <c r="C3">
        <v>481414</v>
      </c>
      <c r="D3">
        <v>4814142</v>
      </c>
      <c r="E3">
        <v>908</v>
      </c>
      <c r="F3">
        <v>92</v>
      </c>
      <c r="G3">
        <v>90.8</v>
      </c>
      <c r="H3" s="1">
        <f>D3/D2</f>
        <v>0.45876624109903963</v>
      </c>
      <c r="I3" s="1">
        <f>G3/H3/100</f>
        <v>1.9792214828727526</v>
      </c>
    </row>
    <row r="4" spans="1:9" x14ac:dyDescent="0.25">
      <c r="A4">
        <v>10</v>
      </c>
      <c r="B4">
        <v>20</v>
      </c>
      <c r="C4">
        <v>331046</v>
      </c>
      <c r="D4">
        <v>3310459</v>
      </c>
      <c r="E4">
        <v>587</v>
      </c>
      <c r="F4">
        <v>412</v>
      </c>
      <c r="G4">
        <v>58.758760000000002</v>
      </c>
      <c r="H4" s="1">
        <f>D4/D2</f>
        <v>0.31547196400573257</v>
      </c>
      <c r="I4" s="1">
        <f t="shared" ref="I4:I31" si="0">G4/H4/100</f>
        <v>1.8625667794343927</v>
      </c>
    </row>
    <row r="5" spans="1:9" x14ac:dyDescent="0.25">
      <c r="A5">
        <v>10</v>
      </c>
      <c r="B5">
        <v>40</v>
      </c>
      <c r="C5">
        <v>203749</v>
      </c>
      <c r="D5">
        <v>2037490</v>
      </c>
      <c r="E5">
        <v>336</v>
      </c>
      <c r="F5">
        <v>663</v>
      </c>
      <c r="G5">
        <v>33.633633000000003</v>
      </c>
      <c r="H5" s="1">
        <f>D5/D2</f>
        <v>0.19416370114900686</v>
      </c>
      <c r="I5" s="1">
        <f t="shared" si="0"/>
        <v>1.7322307311287077</v>
      </c>
    </row>
    <row r="6" spans="1:9" x14ac:dyDescent="0.25">
      <c r="A6">
        <v>10</v>
      </c>
      <c r="B6">
        <v>80</v>
      </c>
      <c r="C6">
        <v>115170</v>
      </c>
      <c r="D6">
        <v>1151705</v>
      </c>
      <c r="E6">
        <v>179</v>
      </c>
      <c r="F6">
        <v>821</v>
      </c>
      <c r="G6">
        <v>17.899999999999999</v>
      </c>
      <c r="H6" s="1">
        <f>D6/D2</f>
        <v>0.10975234500872001</v>
      </c>
      <c r="I6" s="1">
        <f t="shared" si="0"/>
        <v>1.6309446507569212</v>
      </c>
    </row>
    <row r="7" spans="1:9" x14ac:dyDescent="0.25">
      <c r="A7">
        <v>10</v>
      </c>
      <c r="B7">
        <v>120</v>
      </c>
      <c r="C7">
        <v>80268</v>
      </c>
      <c r="D7">
        <v>802685</v>
      </c>
      <c r="E7">
        <v>118</v>
      </c>
      <c r="F7">
        <v>882</v>
      </c>
      <c r="G7">
        <v>11.8</v>
      </c>
      <c r="H7" s="1">
        <f>D7/D2</f>
        <v>7.6492297118901473E-2</v>
      </c>
      <c r="I7" s="1">
        <f t="shared" si="0"/>
        <v>1.5426389903885087</v>
      </c>
    </row>
    <row r="8" spans="1:9" x14ac:dyDescent="0.25">
      <c r="A8">
        <v>20</v>
      </c>
      <c r="B8">
        <v>10</v>
      </c>
      <c r="C8">
        <v>330984</v>
      </c>
      <c r="D8">
        <v>6619675</v>
      </c>
      <c r="E8">
        <v>942</v>
      </c>
      <c r="F8">
        <v>58</v>
      </c>
      <c r="G8">
        <v>94.2</v>
      </c>
      <c r="H8" s="1">
        <f>D8/D2</f>
        <v>0.63082547566051961</v>
      </c>
      <c r="I8" s="1">
        <f t="shared" si="0"/>
        <v>1.493281480133088</v>
      </c>
    </row>
    <row r="9" spans="1:9" x14ac:dyDescent="0.25">
      <c r="A9">
        <v>20</v>
      </c>
      <c r="B9">
        <v>20</v>
      </c>
      <c r="C9">
        <v>252345</v>
      </c>
      <c r="D9">
        <v>5046900</v>
      </c>
      <c r="E9">
        <v>827</v>
      </c>
      <c r="F9">
        <v>173</v>
      </c>
      <c r="G9">
        <v>82.7</v>
      </c>
      <c r="H9" s="1">
        <f>D9/D2</f>
        <v>0.48094703941070766</v>
      </c>
      <c r="I9" s="1">
        <f t="shared" si="0"/>
        <v>1.7195240478313421</v>
      </c>
    </row>
    <row r="10" spans="1:9" x14ac:dyDescent="0.25">
      <c r="A10">
        <v>20</v>
      </c>
      <c r="B10">
        <v>40</v>
      </c>
      <c r="C10">
        <v>171009</v>
      </c>
      <c r="D10">
        <v>3420184</v>
      </c>
      <c r="E10">
        <v>523</v>
      </c>
      <c r="F10">
        <v>477</v>
      </c>
      <c r="G10">
        <v>52.3</v>
      </c>
      <c r="H10" s="1">
        <f>D10/D2</f>
        <v>0.32592826666664126</v>
      </c>
      <c r="I10" s="1">
        <f t="shared" si="0"/>
        <v>1.6046475666221465</v>
      </c>
    </row>
    <row r="11" spans="1:9" x14ac:dyDescent="0.25">
      <c r="A11">
        <v>20</v>
      </c>
      <c r="B11">
        <v>80</v>
      </c>
      <c r="C11">
        <v>103956</v>
      </c>
      <c r="D11">
        <v>2079129</v>
      </c>
      <c r="E11">
        <v>277</v>
      </c>
      <c r="F11">
        <v>723</v>
      </c>
      <c r="G11">
        <v>27.7</v>
      </c>
      <c r="H11" s="1">
        <f>D11/D2</f>
        <v>0.19813171196238188</v>
      </c>
      <c r="I11" s="1">
        <f t="shared" si="0"/>
        <v>1.3980598928686003</v>
      </c>
    </row>
    <row r="12" spans="1:9" x14ac:dyDescent="0.25">
      <c r="A12">
        <v>20</v>
      </c>
      <c r="B12">
        <v>120</v>
      </c>
      <c r="C12">
        <v>74698</v>
      </c>
      <c r="D12">
        <v>1493970</v>
      </c>
      <c r="E12">
        <v>215</v>
      </c>
      <c r="F12">
        <v>785</v>
      </c>
      <c r="G12">
        <v>21.5</v>
      </c>
      <c r="H12" s="1">
        <f>D12/D2</f>
        <v>0.14236867155450175</v>
      </c>
      <c r="I12" s="1">
        <f t="shared" si="0"/>
        <v>1.5101637014130136</v>
      </c>
    </row>
    <row r="13" spans="1:9" x14ac:dyDescent="0.25">
      <c r="A13">
        <v>30</v>
      </c>
      <c r="B13">
        <v>10</v>
      </c>
      <c r="C13">
        <v>252184</v>
      </c>
      <c r="D13">
        <v>7565515</v>
      </c>
      <c r="E13">
        <v>964</v>
      </c>
      <c r="F13">
        <v>35</v>
      </c>
      <c r="G13">
        <v>96.496499999999997</v>
      </c>
      <c r="H13" s="1">
        <f>D13/D2</f>
        <v>0.72095980520067759</v>
      </c>
      <c r="I13" s="1">
        <f t="shared" si="0"/>
        <v>1.3384449355417312</v>
      </c>
    </row>
    <row r="14" spans="1:9" x14ac:dyDescent="0.25">
      <c r="A14">
        <v>30</v>
      </c>
      <c r="B14">
        <v>20</v>
      </c>
      <c r="C14">
        <v>203836</v>
      </c>
      <c r="D14">
        <v>6115071</v>
      </c>
      <c r="E14">
        <v>874</v>
      </c>
      <c r="F14">
        <v>126</v>
      </c>
      <c r="G14">
        <v>87.4</v>
      </c>
      <c r="H14" s="1">
        <f>D14/D2</f>
        <v>0.58273896713552387</v>
      </c>
      <c r="I14" s="1">
        <f t="shared" si="0"/>
        <v>1.499813894883641</v>
      </c>
    </row>
    <row r="15" spans="1:9" x14ac:dyDescent="0.25">
      <c r="A15">
        <v>30</v>
      </c>
      <c r="B15">
        <v>40</v>
      </c>
      <c r="C15">
        <v>147321</v>
      </c>
      <c r="D15">
        <v>4419631</v>
      </c>
      <c r="E15">
        <v>634</v>
      </c>
      <c r="F15">
        <v>366</v>
      </c>
      <c r="G15">
        <v>63.4</v>
      </c>
      <c r="H15" s="1">
        <f>D15/D2</f>
        <v>0.42117110399211105</v>
      </c>
      <c r="I15" s="1">
        <f t="shared" si="0"/>
        <v>1.5053264433161955</v>
      </c>
    </row>
    <row r="16" spans="1:9" x14ac:dyDescent="0.25">
      <c r="A16">
        <v>30</v>
      </c>
      <c r="B16">
        <v>80</v>
      </c>
      <c r="C16">
        <v>94760</v>
      </c>
      <c r="D16">
        <v>2842810</v>
      </c>
      <c r="E16">
        <v>395</v>
      </c>
      <c r="F16">
        <v>604</v>
      </c>
      <c r="G16">
        <v>39.539540000000002</v>
      </c>
      <c r="H16" s="1">
        <f>D16/D2</f>
        <v>0.27090710200462736</v>
      </c>
      <c r="I16" s="1">
        <f t="shared" si="0"/>
        <v>1.4595239367081867</v>
      </c>
    </row>
    <row r="17" spans="1:9" x14ac:dyDescent="0.25">
      <c r="A17">
        <v>30</v>
      </c>
      <c r="B17">
        <v>120</v>
      </c>
      <c r="C17">
        <v>69860</v>
      </c>
      <c r="D17">
        <v>2095791</v>
      </c>
      <c r="E17">
        <v>310</v>
      </c>
      <c r="F17">
        <v>689</v>
      </c>
      <c r="G17">
        <v>31.031030000000001</v>
      </c>
      <c r="H17" s="1">
        <f>D17/D2</f>
        <v>0.19971952617916075</v>
      </c>
      <c r="I17" s="1">
        <f t="shared" si="0"/>
        <v>1.5537304035141386</v>
      </c>
    </row>
    <row r="18" spans="1:9" x14ac:dyDescent="0.25">
      <c r="A18">
        <v>60</v>
      </c>
      <c r="B18">
        <v>10</v>
      </c>
      <c r="C18">
        <v>147109</v>
      </c>
      <c r="D18">
        <v>8826541</v>
      </c>
      <c r="E18">
        <v>977</v>
      </c>
      <c r="F18">
        <v>23</v>
      </c>
      <c r="G18">
        <v>97.7</v>
      </c>
      <c r="H18" s="1">
        <f>D18/D2</f>
        <v>0.84112995347386055</v>
      </c>
      <c r="I18" s="1">
        <f t="shared" si="0"/>
        <v>1.1615327643071052</v>
      </c>
    </row>
    <row r="19" spans="1:9" x14ac:dyDescent="0.25">
      <c r="A19">
        <v>60</v>
      </c>
      <c r="B19">
        <v>20</v>
      </c>
      <c r="C19">
        <v>129276</v>
      </c>
      <c r="D19">
        <v>7756525</v>
      </c>
      <c r="E19">
        <v>927</v>
      </c>
      <c r="F19">
        <v>73</v>
      </c>
      <c r="G19">
        <v>92.7</v>
      </c>
      <c r="H19" s="1">
        <f>D19/D2</f>
        <v>0.73916220548557321</v>
      </c>
      <c r="I19" s="1">
        <f t="shared" si="0"/>
        <v>1.2541225635191016</v>
      </c>
    </row>
    <row r="20" spans="1:9" x14ac:dyDescent="0.25">
      <c r="A20">
        <v>60</v>
      </c>
      <c r="B20">
        <v>40</v>
      </c>
      <c r="C20">
        <v>104049</v>
      </c>
      <c r="D20">
        <v>6242938</v>
      </c>
      <c r="E20">
        <v>780</v>
      </c>
      <c r="F20">
        <v>220</v>
      </c>
      <c r="G20">
        <v>78</v>
      </c>
      <c r="H20" s="1">
        <f>D20/D2</f>
        <v>0.59492412140613138</v>
      </c>
      <c r="I20" s="1">
        <f t="shared" si="0"/>
        <v>1.3110915693860807</v>
      </c>
    </row>
    <row r="21" spans="1:9" x14ac:dyDescent="0.25">
      <c r="A21">
        <v>60</v>
      </c>
      <c r="B21">
        <v>80</v>
      </c>
      <c r="C21">
        <v>74823</v>
      </c>
      <c r="D21">
        <v>4489376</v>
      </c>
      <c r="E21">
        <v>541</v>
      </c>
      <c r="F21">
        <v>459</v>
      </c>
      <c r="G21">
        <v>54.1</v>
      </c>
      <c r="H21" s="1">
        <f>D21/D2</f>
        <v>0.42781749113346512</v>
      </c>
      <c r="I21" s="1">
        <f t="shared" si="0"/>
        <v>1.2645579276496333</v>
      </c>
    </row>
    <row r="22" spans="1:9" x14ac:dyDescent="0.25">
      <c r="A22">
        <v>60</v>
      </c>
      <c r="B22">
        <v>120</v>
      </c>
      <c r="C22">
        <v>58427</v>
      </c>
      <c r="D22">
        <v>3505599</v>
      </c>
      <c r="E22">
        <v>435</v>
      </c>
      <c r="F22">
        <v>564</v>
      </c>
      <c r="G22">
        <v>43.543545000000002</v>
      </c>
      <c r="H22" s="1">
        <f>D22/D2</f>
        <v>0.33406793485330349</v>
      </c>
      <c r="I22" s="1">
        <f t="shared" si="0"/>
        <v>1.3034338365674309</v>
      </c>
    </row>
    <row r="23" spans="1:9" x14ac:dyDescent="0.25">
      <c r="A23">
        <v>90</v>
      </c>
      <c r="B23">
        <v>10</v>
      </c>
      <c r="C23">
        <v>103842</v>
      </c>
      <c r="D23">
        <v>9345811</v>
      </c>
      <c r="E23">
        <v>984</v>
      </c>
      <c r="F23">
        <v>15</v>
      </c>
      <c r="G23">
        <v>98.498500000000007</v>
      </c>
      <c r="H23" s="1">
        <f>D23/D2</f>
        <v>0.89061406632626461</v>
      </c>
      <c r="I23" s="1">
        <f t="shared" si="0"/>
        <v>1.1059616474091978</v>
      </c>
    </row>
    <row r="24" spans="1:9" x14ac:dyDescent="0.25">
      <c r="A24">
        <v>90</v>
      </c>
      <c r="B24">
        <v>20</v>
      </c>
      <c r="C24">
        <v>94652</v>
      </c>
      <c r="D24">
        <v>8518652</v>
      </c>
      <c r="E24">
        <v>948</v>
      </c>
      <c r="F24">
        <v>51</v>
      </c>
      <c r="G24">
        <v>94.894900000000007</v>
      </c>
      <c r="H24" s="1">
        <f>D24/D2</f>
        <v>0.81178950626525259</v>
      </c>
      <c r="I24" s="1">
        <f t="shared" si="0"/>
        <v>1.168959431818438</v>
      </c>
    </row>
    <row r="25" spans="1:9" x14ac:dyDescent="0.25">
      <c r="A25">
        <v>90</v>
      </c>
      <c r="B25">
        <v>40</v>
      </c>
      <c r="C25">
        <v>80415</v>
      </c>
      <c r="D25">
        <v>7237350</v>
      </c>
      <c r="E25">
        <v>823</v>
      </c>
      <c r="F25">
        <v>177</v>
      </c>
      <c r="G25">
        <v>82.3</v>
      </c>
      <c r="H25" s="1">
        <f>D25/D2</f>
        <v>0.68968714570906597</v>
      </c>
      <c r="I25" s="1">
        <f t="shared" si="0"/>
        <v>1.1932946773335542</v>
      </c>
    </row>
    <row r="26" spans="1:9" x14ac:dyDescent="0.25">
      <c r="A26">
        <v>90</v>
      </c>
      <c r="B26">
        <v>80</v>
      </c>
      <c r="C26">
        <v>61821</v>
      </c>
      <c r="D26">
        <v>5563866</v>
      </c>
      <c r="E26">
        <v>643</v>
      </c>
      <c r="F26">
        <v>356</v>
      </c>
      <c r="G26">
        <v>64.364365000000006</v>
      </c>
      <c r="H26" s="1">
        <f>D26/D2</f>
        <v>0.5302115913487282</v>
      </c>
      <c r="I26" s="1">
        <f t="shared" si="0"/>
        <v>1.2139373421896125</v>
      </c>
    </row>
    <row r="27" spans="1:9" x14ac:dyDescent="0.25">
      <c r="A27">
        <v>90</v>
      </c>
      <c r="B27">
        <v>120</v>
      </c>
      <c r="C27">
        <v>50201</v>
      </c>
      <c r="D27">
        <v>4518065</v>
      </c>
      <c r="E27">
        <v>508</v>
      </c>
      <c r="F27">
        <v>491</v>
      </c>
      <c r="G27">
        <v>50.850850000000001</v>
      </c>
      <c r="H27" s="1">
        <f>D27/D2</f>
        <v>0.43055142475879032</v>
      </c>
      <c r="I27" s="1">
        <f t="shared" si="0"/>
        <v>1.1810633312498824</v>
      </c>
    </row>
    <row r="28" spans="1:9" x14ac:dyDescent="0.25">
      <c r="A28">
        <v>120</v>
      </c>
      <c r="B28">
        <v>10</v>
      </c>
      <c r="C28">
        <v>80242</v>
      </c>
      <c r="D28">
        <v>9629012</v>
      </c>
      <c r="E28">
        <v>984</v>
      </c>
      <c r="F28">
        <v>16</v>
      </c>
      <c r="G28">
        <v>98.4</v>
      </c>
      <c r="H28" s="1">
        <f>D28/D2</f>
        <v>0.91760185734811006</v>
      </c>
      <c r="I28" s="1">
        <f t="shared" si="0"/>
        <v>1.0723605146613173</v>
      </c>
    </row>
    <row r="29" spans="1:9" x14ac:dyDescent="0.25">
      <c r="A29">
        <v>120</v>
      </c>
      <c r="B29">
        <v>20</v>
      </c>
      <c r="C29">
        <v>74655</v>
      </c>
      <c r="D29">
        <v>8958648</v>
      </c>
      <c r="E29">
        <v>951</v>
      </c>
      <c r="F29">
        <v>48</v>
      </c>
      <c r="G29">
        <v>95.1952</v>
      </c>
      <c r="H29" s="1">
        <f>D29/D2</f>
        <v>0.85371916081607668</v>
      </c>
      <c r="I29" s="1">
        <f t="shared" si="0"/>
        <v>1.1150645829361752</v>
      </c>
    </row>
    <row r="30" spans="1:9" x14ac:dyDescent="0.25">
      <c r="A30">
        <v>120</v>
      </c>
      <c r="B30">
        <v>40</v>
      </c>
      <c r="C30">
        <v>65534</v>
      </c>
      <c r="D30">
        <v>7864039</v>
      </c>
      <c r="E30">
        <v>864</v>
      </c>
      <c r="F30">
        <v>135</v>
      </c>
      <c r="G30">
        <v>86.486490000000003</v>
      </c>
      <c r="H30" s="1">
        <f>D30/D2</f>
        <v>0.74940780971692367</v>
      </c>
      <c r="I30" s="1">
        <f t="shared" si="0"/>
        <v>1.1540644343254021</v>
      </c>
    </row>
    <row r="31" spans="1:9" x14ac:dyDescent="0.25">
      <c r="A31">
        <v>120</v>
      </c>
      <c r="B31">
        <v>80</v>
      </c>
      <c r="C31">
        <v>52661</v>
      </c>
      <c r="D31">
        <v>6319321</v>
      </c>
      <c r="E31">
        <v>697</v>
      </c>
      <c r="F31">
        <v>303</v>
      </c>
      <c r="G31">
        <v>69.7</v>
      </c>
      <c r="H31" s="1">
        <f>D31/D2</f>
        <v>0.60220308031383873</v>
      </c>
      <c r="I31" s="1">
        <f t="shared" si="0"/>
        <v>1.1574168628243446</v>
      </c>
    </row>
    <row r="32" spans="1:9" x14ac:dyDescent="0.25">
      <c r="A32">
        <v>120</v>
      </c>
      <c r="B32">
        <v>120</v>
      </c>
      <c r="C32">
        <v>44020</v>
      </c>
      <c r="D32">
        <v>5282358</v>
      </c>
      <c r="E32">
        <v>593</v>
      </c>
      <c r="F32">
        <v>407</v>
      </c>
      <c r="G32">
        <v>59.3</v>
      </c>
      <c r="H32" s="1">
        <f>D32/D2</f>
        <v>0.50338513566891896</v>
      </c>
      <c r="I32" s="1">
        <f>G32/H32/100</f>
        <v>1.1780244547984062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H27" sqref="H27"/>
    </sheetView>
  </sheetViews>
  <sheetFormatPr defaultRowHeight="15" x14ac:dyDescent="0.25"/>
  <cols>
    <col min="8" max="8" width="18.140625" bestFit="1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2" t="s">
        <v>9</v>
      </c>
      <c r="B2" s="2"/>
      <c r="C2" s="2"/>
      <c r="D2" s="2"/>
      <c r="E2" s="2"/>
      <c r="F2" s="2"/>
      <c r="G2" s="2"/>
      <c r="H2" s="2"/>
    </row>
    <row r="3" spans="1:8" x14ac:dyDescent="0.25">
      <c r="A3">
        <v>120</v>
      </c>
      <c r="B3">
        <v>1441</v>
      </c>
      <c r="C3">
        <f>172914/3600</f>
        <v>48.031666666666666</v>
      </c>
      <c r="D3">
        <v>1000</v>
      </c>
      <c r="E3">
        <v>0</v>
      </c>
      <c r="F3">
        <v>100</v>
      </c>
      <c r="G3" s="1">
        <f>C3/C3</f>
        <v>1</v>
      </c>
      <c r="H3" s="1">
        <f>F3/G3/100</f>
        <v>1</v>
      </c>
    </row>
    <row r="4" spans="1:8" x14ac:dyDescent="0.25">
      <c r="A4">
        <v>10</v>
      </c>
      <c r="B4">
        <v>6026</v>
      </c>
      <c r="C4">
        <f>60264/3600</f>
        <v>16.739999999999998</v>
      </c>
      <c r="D4">
        <v>755</v>
      </c>
      <c r="E4">
        <v>245</v>
      </c>
      <c r="F4">
        <v>75.5</v>
      </c>
      <c r="G4" s="1">
        <f>C4/C3</f>
        <v>0.34852007356258019</v>
      </c>
      <c r="H4" s="1">
        <f>F4/G4/100</f>
        <v>2.1663027678215854</v>
      </c>
    </row>
    <row r="5" spans="1:8" x14ac:dyDescent="0.25">
      <c r="A5">
        <v>20</v>
      </c>
      <c r="B5">
        <v>4965</v>
      </c>
      <c r="C5">
        <f>99294/3600</f>
        <v>27.581666666666667</v>
      </c>
      <c r="D5">
        <v>898</v>
      </c>
      <c r="E5">
        <v>102</v>
      </c>
      <c r="F5">
        <v>89.8</v>
      </c>
      <c r="G5" s="1">
        <f>C5/C3</f>
        <v>0.57423921718310833</v>
      </c>
      <c r="H5" s="1">
        <f t="shared" ref="H5:H8" si="0">F5/G5/100</f>
        <v>1.5638082059338934</v>
      </c>
    </row>
    <row r="6" spans="1:8" x14ac:dyDescent="0.25">
      <c r="A6">
        <v>30</v>
      </c>
      <c r="B6">
        <v>4006</v>
      </c>
      <c r="C6">
        <f>120191/3600</f>
        <v>33.386388888888888</v>
      </c>
      <c r="D6">
        <v>945</v>
      </c>
      <c r="E6">
        <v>54</v>
      </c>
      <c r="F6">
        <v>94.5946</v>
      </c>
      <c r="G6" s="1">
        <f>C6/C3</f>
        <v>0.69509120140647951</v>
      </c>
      <c r="H6" s="1">
        <f t="shared" si="0"/>
        <v>1.3608947978134802</v>
      </c>
    </row>
    <row r="7" spans="1:8" x14ac:dyDescent="0.25">
      <c r="A7">
        <v>60</v>
      </c>
      <c r="B7">
        <v>2421</v>
      </c>
      <c r="C7">
        <f>145204/3600</f>
        <v>40.334444444444443</v>
      </c>
      <c r="D7">
        <v>976</v>
      </c>
      <c r="E7">
        <v>23</v>
      </c>
      <c r="F7">
        <v>97.697699999999998</v>
      </c>
      <c r="G7" s="1">
        <f>C7/C3</f>
        <v>0.83974692621765734</v>
      </c>
      <c r="H7" s="1">
        <f t="shared" si="0"/>
        <v>1.1634183698658438</v>
      </c>
    </row>
    <row r="8" spans="1:8" x14ac:dyDescent="0.25">
      <c r="A8">
        <v>90</v>
      </c>
      <c r="B8">
        <v>1709</v>
      </c>
      <c r="C8">
        <f>153848/3600</f>
        <v>42.735555555555557</v>
      </c>
      <c r="D8">
        <v>984</v>
      </c>
      <c r="E8">
        <v>15</v>
      </c>
      <c r="F8">
        <v>98.498500000000007</v>
      </c>
      <c r="G8" s="1">
        <f>C8/C3</f>
        <v>0.88973709474073825</v>
      </c>
      <c r="H8" s="1">
        <f t="shared" si="0"/>
        <v>1.1070517412641048</v>
      </c>
    </row>
    <row r="9" spans="1:8" x14ac:dyDescent="0.25">
      <c r="A9">
        <v>120</v>
      </c>
      <c r="B9">
        <v>1321</v>
      </c>
      <c r="C9">
        <f>158508/3600</f>
        <v>44.03</v>
      </c>
      <c r="D9">
        <v>987</v>
      </c>
      <c r="E9">
        <v>13</v>
      </c>
      <c r="F9">
        <v>98.7</v>
      </c>
      <c r="G9" s="1">
        <f>C9/C3</f>
        <v>0.91668690794267671</v>
      </c>
      <c r="H9" s="1">
        <f>F9/G9/100</f>
        <v>1.0767034976152623</v>
      </c>
    </row>
    <row r="10" spans="1:8" x14ac:dyDescent="0.25">
      <c r="A10" s="2" t="s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>
        <v>120</v>
      </c>
      <c r="B11">
        <v>7802</v>
      </c>
      <c r="C11">
        <f>936243/3600</f>
        <v>260.0675</v>
      </c>
      <c r="D11">
        <v>1000</v>
      </c>
      <c r="E11">
        <v>0</v>
      </c>
      <c r="F11">
        <v>100</v>
      </c>
      <c r="G11" s="1">
        <f>C11/C11</f>
        <v>1</v>
      </c>
      <c r="H11" s="1">
        <f>F11/G11/100</f>
        <v>1</v>
      </c>
    </row>
    <row r="12" spans="1:8" x14ac:dyDescent="0.25">
      <c r="A12">
        <v>10</v>
      </c>
      <c r="B12">
        <v>10894</v>
      </c>
      <c r="C12">
        <f>108942/3600</f>
        <v>30.261666666666667</v>
      </c>
      <c r="D12">
        <v>298</v>
      </c>
      <c r="E12">
        <v>701</v>
      </c>
      <c r="F12">
        <v>29.829830000000001</v>
      </c>
      <c r="G12" s="1">
        <f>C12/C11</f>
        <v>0.11636081658287432</v>
      </c>
      <c r="H12" s="1">
        <f>F12/G12/100</f>
        <v>2.5635631371454535</v>
      </c>
    </row>
    <row r="13" spans="1:8" x14ac:dyDescent="0.25">
      <c r="A13">
        <v>20</v>
      </c>
      <c r="B13">
        <v>11308</v>
      </c>
      <c r="C13">
        <f>226146/3600</f>
        <v>62.818333333333335</v>
      </c>
      <c r="D13">
        <v>426</v>
      </c>
      <c r="E13">
        <v>573</v>
      </c>
      <c r="F13">
        <v>42.642643</v>
      </c>
      <c r="G13" s="1">
        <f>C13/C11</f>
        <v>0.24154626523242365</v>
      </c>
      <c r="H13" s="1">
        <f t="shared" ref="H13:H16" si="1">F13/G13/100</f>
        <v>1.7654027049007721</v>
      </c>
    </row>
    <row r="14" spans="1:8" x14ac:dyDescent="0.25">
      <c r="A14">
        <v>30</v>
      </c>
      <c r="B14">
        <v>11073</v>
      </c>
      <c r="C14">
        <f>332180/3600</f>
        <v>92.272222222222226</v>
      </c>
      <c r="D14">
        <v>506</v>
      </c>
      <c r="E14">
        <v>493</v>
      </c>
      <c r="F14">
        <v>50.650649999999999</v>
      </c>
      <c r="G14" s="1">
        <f>C14/C11</f>
        <v>0.35480105058195366</v>
      </c>
      <c r="H14" s="1">
        <f t="shared" si="1"/>
        <v>1.4275789182958034</v>
      </c>
    </row>
    <row r="15" spans="1:8" x14ac:dyDescent="0.25">
      <c r="A15">
        <v>60</v>
      </c>
      <c r="B15">
        <v>9990</v>
      </c>
      <c r="C15">
        <f>599417/3600</f>
        <v>166.50472222222223</v>
      </c>
      <c r="D15">
        <v>745</v>
      </c>
      <c r="E15">
        <v>255</v>
      </c>
      <c r="F15">
        <v>74.5</v>
      </c>
      <c r="G15" s="1">
        <f>C15/C11</f>
        <v>0.6402365625163553</v>
      </c>
      <c r="H15" s="1">
        <f t="shared" si="1"/>
        <v>1.1636323878034822</v>
      </c>
    </row>
    <row r="16" spans="1:8" x14ac:dyDescent="0.25">
      <c r="A16">
        <v>90</v>
      </c>
      <c r="B16">
        <v>8407</v>
      </c>
      <c r="C16">
        <f>756642/3600</f>
        <v>210.17833333333334</v>
      </c>
      <c r="D16">
        <v>905</v>
      </c>
      <c r="E16">
        <v>94</v>
      </c>
      <c r="F16">
        <v>90.590590000000006</v>
      </c>
      <c r="G16" s="1">
        <f>C16/C11</f>
        <v>0.80816839218023528</v>
      </c>
      <c r="H16" s="1">
        <f t="shared" si="1"/>
        <v>1.1209370581248463</v>
      </c>
    </row>
    <row r="17" spans="1:8" x14ac:dyDescent="0.25">
      <c r="A17">
        <v>120</v>
      </c>
      <c r="B17">
        <v>6848</v>
      </c>
      <c r="C17">
        <f>821795/3600</f>
        <v>228.2763888888889</v>
      </c>
      <c r="D17">
        <v>947</v>
      </c>
      <c r="E17">
        <v>52</v>
      </c>
      <c r="F17">
        <v>94.794790000000006</v>
      </c>
      <c r="G17" s="1">
        <f>C17/C11</f>
        <v>0.8777582315702227</v>
      </c>
      <c r="H17" s="1">
        <f>F17/G17/100</f>
        <v>1.0799646940413363</v>
      </c>
    </row>
    <row r="18" spans="1:8" x14ac:dyDescent="0.25">
      <c r="A18" s="2" t="s">
        <v>11</v>
      </c>
      <c r="B18" s="2"/>
      <c r="C18" s="2"/>
      <c r="D18" s="2"/>
      <c r="E18" s="2"/>
      <c r="F18" s="2"/>
      <c r="G18" s="2"/>
      <c r="H18" s="2"/>
    </row>
    <row r="19" spans="1:8" x14ac:dyDescent="0.25">
      <c r="A19">
        <v>120</v>
      </c>
      <c r="B19">
        <v>87448</v>
      </c>
      <c r="C19">
        <f>10493671/3600</f>
        <v>2914.908611111111</v>
      </c>
      <c r="D19">
        <v>1000</v>
      </c>
      <c r="E19">
        <v>0</v>
      </c>
      <c r="F19">
        <v>100</v>
      </c>
      <c r="G19" s="1">
        <f>C19/C19</f>
        <v>1</v>
      </c>
      <c r="H19" s="1">
        <f>F19/G19/100</f>
        <v>1</v>
      </c>
    </row>
    <row r="20" spans="1:8" x14ac:dyDescent="0.25">
      <c r="A20">
        <v>10</v>
      </c>
      <c r="B20">
        <v>83881</v>
      </c>
      <c r="C20">
        <f>838812/3600</f>
        <v>233.00333333333333</v>
      </c>
      <c r="D20">
        <v>264</v>
      </c>
      <c r="E20">
        <v>735</v>
      </c>
      <c r="F20">
        <v>26.426425999999999</v>
      </c>
      <c r="G20" s="1">
        <f>C20/C19</f>
        <v>7.9935038939185341E-2</v>
      </c>
      <c r="H20" s="1">
        <f>F20/G20/100</f>
        <v>3.3059877558957909</v>
      </c>
    </row>
    <row r="21" spans="1:8" x14ac:dyDescent="0.25">
      <c r="A21">
        <v>20</v>
      </c>
      <c r="B21">
        <v>78775</v>
      </c>
      <c r="C21">
        <f>1575506/3600</f>
        <v>437.64055555555558</v>
      </c>
      <c r="D21">
        <v>327</v>
      </c>
      <c r="E21">
        <v>673</v>
      </c>
      <c r="F21">
        <v>32.700000000000003</v>
      </c>
      <c r="G21" s="1">
        <f>C21/C19</f>
        <v>0.1501386883579636</v>
      </c>
      <c r="H21" s="1">
        <f t="shared" ref="H21:H24" si="2">F21/G21/100</f>
        <v>2.1779862577483042</v>
      </c>
    </row>
    <row r="22" spans="1:8" x14ac:dyDescent="0.25">
      <c r="A22">
        <v>30</v>
      </c>
      <c r="B22">
        <v>74134</v>
      </c>
      <c r="C22">
        <f>2224035/3600</f>
        <v>617.78750000000002</v>
      </c>
      <c r="D22">
        <v>375</v>
      </c>
      <c r="E22">
        <v>624</v>
      </c>
      <c r="F22">
        <v>37.537537</v>
      </c>
      <c r="G22" s="1">
        <f>C22/C19</f>
        <v>0.21194060686674857</v>
      </c>
      <c r="H22" s="1">
        <f t="shared" si="2"/>
        <v>1.7711347322696225</v>
      </c>
    </row>
    <row r="23" spans="1:8" x14ac:dyDescent="0.25">
      <c r="A23">
        <v>60</v>
      </c>
      <c r="B23">
        <v>63108</v>
      </c>
      <c r="C23">
        <f>3786480/3600</f>
        <v>1051.8</v>
      </c>
      <c r="D23">
        <v>501</v>
      </c>
      <c r="E23">
        <v>498</v>
      </c>
      <c r="F23">
        <v>50.150149999999996</v>
      </c>
      <c r="G23" s="1">
        <f>C23/C19</f>
        <v>0.3608346402321933</v>
      </c>
      <c r="H23" s="1">
        <f t="shared" si="2"/>
        <v>1.3898374603870878</v>
      </c>
    </row>
    <row r="24" spans="1:8" x14ac:dyDescent="0.25">
      <c r="A24">
        <v>90</v>
      </c>
      <c r="B24">
        <v>54638</v>
      </c>
      <c r="C24">
        <f>4917420/3600</f>
        <v>1365.95</v>
      </c>
      <c r="D24">
        <v>561</v>
      </c>
      <c r="E24">
        <v>438</v>
      </c>
      <c r="F24">
        <v>56.156154999999998</v>
      </c>
      <c r="G24" s="1">
        <f>C24/C19</f>
        <v>0.46860817344092459</v>
      </c>
      <c r="H24" s="1">
        <f t="shared" si="2"/>
        <v>1.1983605532881163</v>
      </c>
    </row>
    <row r="25" spans="1:8" x14ac:dyDescent="0.25">
      <c r="A25">
        <v>120</v>
      </c>
      <c r="B25">
        <v>48296</v>
      </c>
      <c r="C25">
        <f>5795520/3600</f>
        <v>1609.8666666666666</v>
      </c>
      <c r="D25">
        <v>627</v>
      </c>
      <c r="E25">
        <v>373</v>
      </c>
      <c r="F25">
        <v>62.7</v>
      </c>
      <c r="G25" s="1">
        <f>C25/C19</f>
        <v>0.5522871833889208</v>
      </c>
      <c r="H25" s="1">
        <f>F25/G25/100</f>
        <v>1.1352789252733146</v>
      </c>
    </row>
    <row r="26" spans="1:8" x14ac:dyDescent="0.25">
      <c r="A26" s="3" t="s">
        <v>17</v>
      </c>
      <c r="G26" s="1"/>
      <c r="H26" s="1"/>
    </row>
    <row r="27" spans="1:8" x14ac:dyDescent="0.25">
      <c r="A27" t="s">
        <v>15</v>
      </c>
    </row>
    <row r="28" spans="1:8" x14ac:dyDescent="0.25">
      <c r="A28" t="s">
        <v>0</v>
      </c>
      <c r="B28" t="s">
        <v>2</v>
      </c>
      <c r="C28" t="s">
        <v>3</v>
      </c>
      <c r="D28" t="s">
        <v>4</v>
      </c>
      <c r="E28" t="s">
        <v>5</v>
      </c>
      <c r="F28" t="s">
        <v>6</v>
      </c>
    </row>
    <row r="29" spans="1:8" x14ac:dyDescent="0.25">
      <c r="A29">
        <v>10</v>
      </c>
      <c r="B29">
        <v>2871</v>
      </c>
      <c r="C29">
        <f>28710/3600</f>
        <v>7.9749999999999996</v>
      </c>
      <c r="D29">
        <v>239</v>
      </c>
      <c r="E29">
        <v>761</v>
      </c>
      <c r="F29">
        <v>23.9</v>
      </c>
      <c r="G29" s="1">
        <f>C29/C3</f>
        <v>0.16603629549949686</v>
      </c>
      <c r="H29" s="1">
        <f>F29/G29/100</f>
        <v>1.4394443051201671</v>
      </c>
    </row>
    <row r="30" spans="1:8" x14ac:dyDescent="0.25">
      <c r="A30">
        <v>20</v>
      </c>
      <c r="B30">
        <v>3590</v>
      </c>
      <c r="C30">
        <f>71800/3600</f>
        <v>19.944444444444443</v>
      </c>
      <c r="D30">
        <v>540</v>
      </c>
      <c r="E30">
        <v>459</v>
      </c>
      <c r="F30">
        <v>54.054054000000001</v>
      </c>
      <c r="G30" s="1">
        <f>C30/C3</f>
        <v>0.41523531929167096</v>
      </c>
      <c r="H30" s="1">
        <f t="shared" ref="H30:H34" si="3">F30/G30/100</f>
        <v>1.3017691773476323</v>
      </c>
    </row>
    <row r="31" spans="1:8" x14ac:dyDescent="0.25">
      <c r="A31">
        <v>30</v>
      </c>
      <c r="B31">
        <v>3533</v>
      </c>
      <c r="C31">
        <f>105999/3600</f>
        <v>29.444166666666668</v>
      </c>
      <c r="D31">
        <v>767</v>
      </c>
      <c r="E31">
        <v>233</v>
      </c>
      <c r="F31">
        <v>76.7</v>
      </c>
      <c r="G31" s="1">
        <f>C31/C3</f>
        <v>0.61301571879662731</v>
      </c>
      <c r="H31" s="1">
        <f t="shared" si="3"/>
        <v>1.2511914074661081</v>
      </c>
    </row>
    <row r="32" spans="1:8" x14ac:dyDescent="0.25">
      <c r="A32">
        <v>60</v>
      </c>
      <c r="B32">
        <v>2365</v>
      </c>
      <c r="C32">
        <f>141901/3600</f>
        <v>39.416944444444447</v>
      </c>
      <c r="D32">
        <v>926</v>
      </c>
      <c r="E32">
        <v>74</v>
      </c>
      <c r="F32">
        <v>92.6</v>
      </c>
      <c r="G32" s="1">
        <f>C32/C3</f>
        <v>0.82064494488589712</v>
      </c>
      <c r="H32" s="1">
        <f t="shared" si="3"/>
        <v>1.1283808006990788</v>
      </c>
    </row>
    <row r="33" spans="1:8" x14ac:dyDescent="0.25">
      <c r="A33">
        <v>90</v>
      </c>
      <c r="B33">
        <v>1707</v>
      </c>
      <c r="C33">
        <f>153617/3600</f>
        <v>42.671388888888892</v>
      </c>
      <c r="D33">
        <v>970</v>
      </c>
      <c r="E33">
        <v>30</v>
      </c>
      <c r="F33">
        <v>97</v>
      </c>
      <c r="G33" s="1">
        <f>C33/C3</f>
        <v>0.88840117052407563</v>
      </c>
      <c r="H33" s="1">
        <f t="shared" si="3"/>
        <v>1.0918490792034734</v>
      </c>
    </row>
    <row r="34" spans="1:8" x14ac:dyDescent="0.25">
      <c r="A34">
        <v>120</v>
      </c>
      <c r="B34">
        <v>1321</v>
      </c>
      <c r="C34">
        <f>158479/3600</f>
        <v>44.021944444444443</v>
      </c>
      <c r="D34">
        <v>983</v>
      </c>
      <c r="E34">
        <v>17</v>
      </c>
      <c r="F34">
        <v>98.3</v>
      </c>
      <c r="G34" s="1">
        <f>C34/C3</f>
        <v>0.91651919451287922</v>
      </c>
      <c r="H34" s="1">
        <f t="shared" si="3"/>
        <v>1.0725361846049004</v>
      </c>
    </row>
    <row r="35" spans="1:8" x14ac:dyDescent="0.25">
      <c r="A35" t="s">
        <v>11</v>
      </c>
    </row>
    <row r="36" spans="1:8" x14ac:dyDescent="0.25">
      <c r="A36" t="s">
        <v>0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</row>
    <row r="37" spans="1:8" x14ac:dyDescent="0.25">
      <c r="A37">
        <v>10</v>
      </c>
      <c r="B37">
        <v>81338</v>
      </c>
      <c r="C37">
        <f>813385/3600</f>
        <v>225.94027777777777</v>
      </c>
      <c r="D37">
        <v>128</v>
      </c>
      <c r="E37">
        <v>871</v>
      </c>
      <c r="F37">
        <v>12.812813</v>
      </c>
      <c r="G37" s="1">
        <f>C37/C19</f>
        <v>7.7511959351498627E-2</v>
      </c>
      <c r="H37" s="1">
        <f>F37/G37/100</f>
        <v>1.6530111104399885</v>
      </c>
    </row>
    <row r="38" spans="1:8" x14ac:dyDescent="0.25">
      <c r="A38">
        <v>20</v>
      </c>
      <c r="B38">
        <v>76398</v>
      </c>
      <c r="C38">
        <f>1527960/3600</f>
        <v>424.43333333333334</v>
      </c>
      <c r="D38">
        <v>222</v>
      </c>
      <c r="E38">
        <v>777</v>
      </c>
      <c r="F38">
        <v>22.222221000000001</v>
      </c>
      <c r="G38" s="1">
        <f>C38/C19</f>
        <v>0.14560776681487347</v>
      </c>
      <c r="H38" s="1">
        <f t="shared" ref="H38:H42" si="4">F38/G38/100</f>
        <v>1.5261700310432929</v>
      </c>
    </row>
    <row r="39" spans="1:8" x14ac:dyDescent="0.25">
      <c r="A39">
        <v>30</v>
      </c>
      <c r="B39">
        <v>71875</v>
      </c>
      <c r="C39">
        <f>2156265/3600</f>
        <v>598.96249999999998</v>
      </c>
      <c r="D39">
        <v>287</v>
      </c>
      <c r="E39">
        <v>712</v>
      </c>
      <c r="F39">
        <v>28.728729999999999</v>
      </c>
      <c r="G39" s="1">
        <f>C39/C19</f>
        <v>0.20548242840851405</v>
      </c>
      <c r="H39" s="1">
        <f t="shared" si="4"/>
        <v>1.3981112751346887</v>
      </c>
    </row>
    <row r="40" spans="1:8" x14ac:dyDescent="0.25">
      <c r="A40">
        <v>60</v>
      </c>
      <c r="B40">
        <v>61074</v>
      </c>
      <c r="C40">
        <f>3664467/3600</f>
        <v>1017.9075</v>
      </c>
      <c r="D40">
        <v>452</v>
      </c>
      <c r="E40">
        <v>548</v>
      </c>
      <c r="F40">
        <v>45.2</v>
      </c>
      <c r="G40" s="1">
        <f>C40/C19</f>
        <v>0.34920734602790582</v>
      </c>
      <c r="H40" s="1">
        <f t="shared" si="4"/>
        <v>1.2943599415685827</v>
      </c>
    </row>
    <row r="41" spans="1:8" x14ac:dyDescent="0.25">
      <c r="A41">
        <v>90</v>
      </c>
      <c r="B41">
        <v>52856</v>
      </c>
      <c r="C41">
        <f>4756963/3600</f>
        <v>1321.378611111111</v>
      </c>
      <c r="D41">
        <v>532</v>
      </c>
      <c r="E41">
        <v>468</v>
      </c>
      <c r="F41">
        <v>53.2</v>
      </c>
      <c r="G41" s="1">
        <f>C41/C19</f>
        <v>0.45331733766000476</v>
      </c>
      <c r="H41" s="1">
        <f t="shared" si="4"/>
        <v>1.173570820710609</v>
      </c>
    </row>
    <row r="42" spans="1:8" x14ac:dyDescent="0.25">
      <c r="A42">
        <v>120</v>
      </c>
      <c r="B42">
        <v>46567</v>
      </c>
      <c r="C42">
        <f>5588037/3600</f>
        <v>1552.2325000000001</v>
      </c>
      <c r="D42">
        <v>594</v>
      </c>
      <c r="E42">
        <v>405</v>
      </c>
      <c r="F42">
        <v>59.45946</v>
      </c>
      <c r="G42" s="1">
        <f>C42/C19</f>
        <v>0.53251497974350448</v>
      </c>
      <c r="H42" s="1">
        <f t="shared" si="4"/>
        <v>1.1165781670337185</v>
      </c>
    </row>
    <row r="43" spans="1:8" x14ac:dyDescent="0.25">
      <c r="A43" t="s">
        <v>10</v>
      </c>
    </row>
    <row r="44" spans="1:8" x14ac:dyDescent="0.25">
      <c r="A44" t="s">
        <v>0</v>
      </c>
      <c r="B44" t="s">
        <v>2</v>
      </c>
      <c r="C44" t="s">
        <v>3</v>
      </c>
      <c r="D44" t="s">
        <v>4</v>
      </c>
      <c r="E44" t="s">
        <v>5</v>
      </c>
      <c r="F44" t="s">
        <v>6</v>
      </c>
    </row>
    <row r="45" spans="1:8" x14ac:dyDescent="0.25">
      <c r="A45">
        <v>10</v>
      </c>
      <c r="B45">
        <v>8303</v>
      </c>
      <c r="C45">
        <f>83030/3600</f>
        <v>23.06388888888889</v>
      </c>
      <c r="D45">
        <v>135</v>
      </c>
      <c r="E45">
        <v>865</v>
      </c>
      <c r="F45">
        <v>13.5</v>
      </c>
      <c r="G45" s="1">
        <f>C45/C11</f>
        <v>8.8684241163885874E-2</v>
      </c>
      <c r="H45" s="1">
        <f>F45/G45/100</f>
        <v>1.5222546669878358</v>
      </c>
    </row>
    <row r="46" spans="1:8" x14ac:dyDescent="0.25">
      <c r="A46">
        <v>20</v>
      </c>
      <c r="B46">
        <v>8634</v>
      </c>
      <c r="C46">
        <f>172690/3600</f>
        <v>47.969444444444441</v>
      </c>
      <c r="D46">
        <v>258</v>
      </c>
      <c r="E46">
        <v>741</v>
      </c>
      <c r="F46">
        <v>25.825827</v>
      </c>
      <c r="G46" s="1">
        <f>C46/C11</f>
        <v>0.18444997719609119</v>
      </c>
      <c r="H46" s="1">
        <f t="shared" ref="H46:H50" si="5">F46/G46/100</f>
        <v>1.4001534395715445</v>
      </c>
    </row>
    <row r="47" spans="1:8" x14ac:dyDescent="0.25">
      <c r="A47">
        <v>30</v>
      </c>
      <c r="B47">
        <v>8564</v>
      </c>
      <c r="C47">
        <f>256918/3600</f>
        <v>71.36611111111111</v>
      </c>
      <c r="D47">
        <v>340</v>
      </c>
      <c r="E47">
        <v>660</v>
      </c>
      <c r="F47">
        <v>34</v>
      </c>
      <c r="G47" s="1">
        <f>C47/C11</f>
        <v>0.27441380069063265</v>
      </c>
      <c r="H47" s="1">
        <f t="shared" si="5"/>
        <v>1.2390047408122438</v>
      </c>
    </row>
    <row r="48" spans="1:8" x14ac:dyDescent="0.25">
      <c r="A48">
        <v>60</v>
      </c>
      <c r="B48">
        <v>8092</v>
      </c>
      <c r="C48">
        <f>485524/3600</f>
        <v>134.86777777777777</v>
      </c>
      <c r="D48">
        <v>578</v>
      </c>
      <c r="E48">
        <v>421</v>
      </c>
      <c r="F48">
        <v>57.857857000000003</v>
      </c>
      <c r="G48" s="1">
        <f>C48/C11</f>
        <v>0.51858758890587164</v>
      </c>
      <c r="H48" s="1">
        <f t="shared" si="5"/>
        <v>1.1156814825065497</v>
      </c>
    </row>
    <row r="49" spans="1:8" x14ac:dyDescent="0.25">
      <c r="A49">
        <v>90</v>
      </c>
      <c r="B49">
        <v>7234</v>
      </c>
      <c r="C49">
        <f>651070/3600</f>
        <v>180.85277777777779</v>
      </c>
      <c r="D49">
        <v>736</v>
      </c>
      <c r="E49">
        <v>263</v>
      </c>
      <c r="F49">
        <v>73.673676</v>
      </c>
      <c r="G49" s="1">
        <f>C49/C11</f>
        <v>0.6954070684640633</v>
      </c>
      <c r="H49" s="1">
        <f t="shared" si="5"/>
        <v>1.05943237193033</v>
      </c>
    </row>
    <row r="50" spans="1:8" x14ac:dyDescent="0.25">
      <c r="A50">
        <v>120</v>
      </c>
      <c r="B50">
        <v>6336</v>
      </c>
      <c r="C50">
        <f>760329/3600</f>
        <v>211.20249999999999</v>
      </c>
      <c r="D50">
        <v>857</v>
      </c>
      <c r="E50">
        <v>143</v>
      </c>
      <c r="F50">
        <v>85.7</v>
      </c>
      <c r="G50" s="1">
        <f>C50/C11</f>
        <v>0.81210647235813771</v>
      </c>
      <c r="H50" s="1">
        <f t="shared" si="5"/>
        <v>1.0552803470602858</v>
      </c>
    </row>
  </sheetData>
  <mergeCells count="3">
    <mergeCell ref="A2:H2"/>
    <mergeCell ref="A10:H10"/>
    <mergeCell ref="A18:H18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32" sqref="H32"/>
    </sheetView>
  </sheetViews>
  <sheetFormatPr defaultRowHeight="15" x14ac:dyDescent="0.25"/>
  <cols>
    <col min="7" max="7" width="10.140625" customWidth="1"/>
    <col min="8" max="8" width="18.140625" bestFit="1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2" t="s">
        <v>9</v>
      </c>
      <c r="B2" s="2"/>
      <c r="C2" s="2"/>
      <c r="D2" s="2"/>
      <c r="E2" s="2"/>
      <c r="F2" s="2"/>
      <c r="G2" s="2"/>
      <c r="H2" s="2"/>
    </row>
    <row r="3" spans="1:8" x14ac:dyDescent="0.25">
      <c r="A3">
        <v>120</v>
      </c>
      <c r="B3">
        <v>1441</v>
      </c>
      <c r="C3">
        <f>172914/3600</f>
        <v>48.031666666666666</v>
      </c>
      <c r="D3">
        <v>1000</v>
      </c>
      <c r="E3">
        <v>0</v>
      </c>
      <c r="F3">
        <v>100</v>
      </c>
      <c r="G3" s="1">
        <f>C3/C3</f>
        <v>1</v>
      </c>
      <c r="H3" s="1">
        <f>F3/G3/100</f>
        <v>1</v>
      </c>
    </row>
    <row r="4" spans="1:8" x14ac:dyDescent="0.25">
      <c r="A4">
        <v>10</v>
      </c>
      <c r="B4">
        <v>7378</v>
      </c>
      <c r="C4">
        <f>73776/3600</f>
        <v>20.493333333333332</v>
      </c>
      <c r="D4">
        <v>856</v>
      </c>
      <c r="E4">
        <v>143</v>
      </c>
      <c r="F4">
        <v>85.685683999999995</v>
      </c>
      <c r="G4" s="1">
        <f>C4/C3</f>
        <v>0.42666296540476767</v>
      </c>
      <c r="H4" s="1">
        <f>F4/G4/100</f>
        <v>2.0082756402049444</v>
      </c>
    </row>
    <row r="5" spans="1:8" x14ac:dyDescent="0.25">
      <c r="A5">
        <v>20</v>
      </c>
      <c r="B5">
        <v>5413</v>
      </c>
      <c r="C5">
        <f>108264/3600</f>
        <v>30.073333333333334</v>
      </c>
      <c r="D5">
        <v>939</v>
      </c>
      <c r="E5">
        <v>60</v>
      </c>
      <c r="F5">
        <v>93.993995999999996</v>
      </c>
      <c r="G5" s="1">
        <f>C5/C3</f>
        <v>0.62611471598598145</v>
      </c>
      <c r="H5" s="1">
        <f t="shared" ref="H5:H8" si="0">F5/G5/100</f>
        <v>1.5012264302394147</v>
      </c>
    </row>
    <row r="6" spans="1:8" x14ac:dyDescent="0.25">
      <c r="A6">
        <v>30</v>
      </c>
      <c r="B6">
        <v>4147</v>
      </c>
      <c r="C6">
        <f>124402/3600</f>
        <v>34.556111111111115</v>
      </c>
      <c r="D6">
        <v>962</v>
      </c>
      <c r="E6">
        <v>38</v>
      </c>
      <c r="F6">
        <v>96.2</v>
      </c>
      <c r="G6" s="1">
        <f>C6/C3</f>
        <v>0.71944434805741586</v>
      </c>
      <c r="H6" s="1">
        <f t="shared" si="0"/>
        <v>1.3371430362855903</v>
      </c>
    </row>
    <row r="7" spans="1:8" x14ac:dyDescent="0.25">
      <c r="A7">
        <v>60</v>
      </c>
      <c r="B7">
        <v>2422</v>
      </c>
      <c r="C7">
        <f>145297/3600</f>
        <v>40.360277777777775</v>
      </c>
      <c r="D7">
        <v>973</v>
      </c>
      <c r="E7">
        <v>27</v>
      </c>
      <c r="F7">
        <v>97.3</v>
      </c>
      <c r="G7" s="1">
        <f>C7/C3</f>
        <v>0.84028476583735257</v>
      </c>
      <c r="H7" s="1">
        <f t="shared" si="0"/>
        <v>1.1579407833609781</v>
      </c>
    </row>
    <row r="8" spans="1:8" x14ac:dyDescent="0.25">
      <c r="A8">
        <v>90</v>
      </c>
      <c r="B8">
        <v>1709</v>
      </c>
      <c r="C8">
        <f>153848/3600</f>
        <v>42.735555555555557</v>
      </c>
      <c r="D8">
        <v>984</v>
      </c>
      <c r="E8">
        <v>15</v>
      </c>
      <c r="F8">
        <v>98.498500000000007</v>
      </c>
      <c r="G8" s="1">
        <f>C8/C3</f>
        <v>0.88973709474073825</v>
      </c>
      <c r="H8" s="1">
        <f t="shared" si="0"/>
        <v>1.1070517412641048</v>
      </c>
    </row>
    <row r="9" spans="1:8" x14ac:dyDescent="0.25">
      <c r="A9">
        <v>120</v>
      </c>
      <c r="B9">
        <v>1321</v>
      </c>
      <c r="C9">
        <f>158508/3600</f>
        <v>44.03</v>
      </c>
      <c r="D9">
        <v>987</v>
      </c>
      <c r="E9">
        <v>13</v>
      </c>
      <c r="F9">
        <v>98.7</v>
      </c>
      <c r="G9" s="1">
        <f>C9/C3</f>
        <v>0.91668690794267671</v>
      </c>
      <c r="H9" s="1">
        <f>F9/G9/100</f>
        <v>1.0767034976152623</v>
      </c>
    </row>
    <row r="10" spans="1:8" x14ac:dyDescent="0.25">
      <c r="A10" s="2" t="s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>
        <v>120</v>
      </c>
      <c r="B11">
        <v>7802</v>
      </c>
      <c r="C11">
        <f>936243/3600</f>
        <v>260.0675</v>
      </c>
      <c r="D11">
        <v>1000</v>
      </c>
      <c r="E11">
        <v>0</v>
      </c>
      <c r="F11">
        <v>100</v>
      </c>
      <c r="G11" s="1">
        <f>C11/C11</f>
        <v>1</v>
      </c>
      <c r="H11" s="1">
        <f>F11/G11/100</f>
        <v>1</v>
      </c>
    </row>
    <row r="12" spans="1:8" x14ac:dyDescent="0.25">
      <c r="A12">
        <v>10</v>
      </c>
      <c r="B12">
        <v>15485</v>
      </c>
      <c r="C12">
        <f>154855/3600</f>
        <v>43.015277777777776</v>
      </c>
      <c r="D12">
        <v>401</v>
      </c>
      <c r="E12">
        <v>599</v>
      </c>
      <c r="F12">
        <v>40.1</v>
      </c>
      <c r="G12" s="1">
        <f>C12/C11</f>
        <v>0.16540043557067982</v>
      </c>
      <c r="H12" s="1">
        <f>F12/G12/100</f>
        <v>2.4244192502663786</v>
      </c>
    </row>
    <row r="13" spans="1:8" x14ac:dyDescent="0.25">
      <c r="A13">
        <v>20</v>
      </c>
      <c r="B13">
        <v>16000</v>
      </c>
      <c r="C13">
        <f>319992/3600</f>
        <v>88.88666666666667</v>
      </c>
      <c r="D13">
        <v>557</v>
      </c>
      <c r="E13">
        <v>442</v>
      </c>
      <c r="F13">
        <v>55.755755999999998</v>
      </c>
      <c r="G13" s="1">
        <f>C13/C11</f>
        <v>0.34178306273050907</v>
      </c>
      <c r="H13" s="1">
        <f t="shared" ref="H13:H16" si="1">F13/G13/100</f>
        <v>1.6313200412731568</v>
      </c>
    </row>
    <row r="14" spans="1:8" x14ac:dyDescent="0.25">
      <c r="A14">
        <v>30</v>
      </c>
      <c r="B14">
        <v>16141</v>
      </c>
      <c r="C14">
        <f>484210/3600</f>
        <v>134.50277777777777</v>
      </c>
      <c r="D14">
        <v>724</v>
      </c>
      <c r="E14">
        <v>275</v>
      </c>
      <c r="F14">
        <v>72.472470000000001</v>
      </c>
      <c r="G14" s="1">
        <f>C14/C11</f>
        <v>0.51718410711748974</v>
      </c>
      <c r="H14" s="1">
        <f t="shared" si="1"/>
        <v>1.4012895795256193</v>
      </c>
    </row>
    <row r="15" spans="1:8" x14ac:dyDescent="0.25">
      <c r="A15">
        <v>60</v>
      </c>
      <c r="B15">
        <v>12220</v>
      </c>
      <c r="C15">
        <f>733186/3600</f>
        <v>203.66277777777779</v>
      </c>
      <c r="D15">
        <v>923</v>
      </c>
      <c r="E15">
        <v>77</v>
      </c>
      <c r="F15">
        <v>92.3</v>
      </c>
      <c r="G15" s="1">
        <f>C15/C11</f>
        <v>0.78311506734896819</v>
      </c>
      <c r="H15" s="1">
        <f t="shared" si="1"/>
        <v>1.1786262817347848</v>
      </c>
    </row>
    <row r="16" spans="1:8" x14ac:dyDescent="0.25">
      <c r="A16">
        <v>90</v>
      </c>
      <c r="B16">
        <v>9058</v>
      </c>
      <c r="C16">
        <f>815171/3600</f>
        <v>226.4363888888889</v>
      </c>
      <c r="D16">
        <v>967</v>
      </c>
      <c r="E16">
        <v>32</v>
      </c>
      <c r="F16">
        <v>96.796800000000005</v>
      </c>
      <c r="G16" s="1">
        <f>C16/C11</f>
        <v>0.87068314529454427</v>
      </c>
      <c r="H16" s="1">
        <f t="shared" si="1"/>
        <v>1.1117339358539498</v>
      </c>
    </row>
    <row r="17" spans="1:8" x14ac:dyDescent="0.25">
      <c r="A17">
        <v>120</v>
      </c>
      <c r="B17">
        <v>7106</v>
      </c>
      <c r="C17">
        <f>852729/3600</f>
        <v>236.86916666666667</v>
      </c>
      <c r="D17">
        <v>981</v>
      </c>
      <c r="E17">
        <v>19</v>
      </c>
      <c r="F17">
        <v>98.1</v>
      </c>
      <c r="G17" s="1">
        <f>C17/C11</f>
        <v>0.91079879902973915</v>
      </c>
      <c r="H17" s="1">
        <f>F17/G17/100</f>
        <v>1.0770765190347695</v>
      </c>
    </row>
    <row r="18" spans="1:8" x14ac:dyDescent="0.25">
      <c r="A18" s="2" t="s">
        <v>11</v>
      </c>
      <c r="B18" s="2"/>
      <c r="C18" s="2"/>
      <c r="D18" s="2"/>
      <c r="E18" s="2"/>
      <c r="F18" s="2"/>
      <c r="G18" s="2"/>
      <c r="H18" s="2"/>
    </row>
    <row r="19" spans="1:8" x14ac:dyDescent="0.25">
      <c r="A19">
        <v>120</v>
      </c>
      <c r="B19">
        <v>87448</v>
      </c>
      <c r="C19">
        <f xml:space="preserve"> 10493671 /3600</f>
        <v>2914.908611111111</v>
      </c>
      <c r="D19">
        <v>1000</v>
      </c>
      <c r="E19">
        <v>0</v>
      </c>
      <c r="F19">
        <v>100</v>
      </c>
      <c r="G19" s="1">
        <f>C19/C19</f>
        <v>1</v>
      </c>
      <c r="H19" s="1">
        <f>F19/G19/100</f>
        <v>1</v>
      </c>
    </row>
    <row r="20" spans="1:8" x14ac:dyDescent="0.25">
      <c r="A20">
        <v>10</v>
      </c>
      <c r="B20">
        <v>87104</v>
      </c>
      <c r="C20">
        <f xml:space="preserve"> 871035 / 3600</f>
        <v>241.95416666666668</v>
      </c>
      <c r="D20">
        <v>266</v>
      </c>
      <c r="E20">
        <v>733</v>
      </c>
      <c r="F20">
        <v>26.626626999999999</v>
      </c>
      <c r="G20" s="1">
        <f>C20/C19</f>
        <v>8.3005746987874884E-2</v>
      </c>
      <c r="H20" s="1">
        <f>F20/G20/100</f>
        <v>3.2078052383396418</v>
      </c>
    </row>
    <row r="21" spans="1:8" x14ac:dyDescent="0.25">
      <c r="A21">
        <v>20</v>
      </c>
      <c r="B21">
        <v>82691</v>
      </c>
      <c r="C21">
        <f>1653827 / 3600</f>
        <v>459.39638888888891</v>
      </c>
      <c r="D21">
        <v>338</v>
      </c>
      <c r="E21">
        <v>661</v>
      </c>
      <c r="F21">
        <v>33.833835999999998</v>
      </c>
      <c r="G21" s="1">
        <f>C21/C19</f>
        <v>0.15760233001396748</v>
      </c>
      <c r="H21" s="1">
        <f t="shared" ref="H21:H24" si="2">F21/G21/100</f>
        <v>2.1467852662458404</v>
      </c>
    </row>
    <row r="22" spans="1:8" x14ac:dyDescent="0.25">
      <c r="A22">
        <v>30</v>
      </c>
      <c r="B22">
        <v>77913</v>
      </c>
      <c r="C22">
        <f>2337383/3600</f>
        <v>649.27305555555552</v>
      </c>
      <c r="D22">
        <v>374</v>
      </c>
      <c r="E22">
        <v>626</v>
      </c>
      <c r="F22">
        <v>37.4</v>
      </c>
      <c r="G22" s="1">
        <f>C22/C19</f>
        <v>0.22274216525370388</v>
      </c>
      <c r="H22" s="1">
        <f t="shared" si="2"/>
        <v>1.6790714033600824</v>
      </c>
    </row>
    <row r="23" spans="1:8" x14ac:dyDescent="0.25">
      <c r="A23">
        <v>60</v>
      </c>
      <c r="B23">
        <v>67647</v>
      </c>
      <c r="C23">
        <f>4058850/3600</f>
        <v>1127.4583333333333</v>
      </c>
      <c r="D23">
        <v>524</v>
      </c>
      <c r="E23">
        <v>476</v>
      </c>
      <c r="F23">
        <v>52.4</v>
      </c>
      <c r="G23" s="1">
        <f>C23/C19</f>
        <v>0.38679028530625748</v>
      </c>
      <c r="H23" s="1">
        <f t="shared" si="2"/>
        <v>1.3547392990625422</v>
      </c>
    </row>
    <row r="24" spans="1:8" x14ac:dyDescent="0.25">
      <c r="A24">
        <v>90</v>
      </c>
      <c r="B24">
        <v>58589</v>
      </c>
      <c r="C24">
        <f>5273021/3600</f>
        <v>1464.7280555555556</v>
      </c>
      <c r="D24">
        <v>581</v>
      </c>
      <c r="E24">
        <v>419</v>
      </c>
      <c r="F24">
        <v>58.1</v>
      </c>
      <c r="G24" s="1">
        <f>C24/C19</f>
        <v>0.50249536125155825</v>
      </c>
      <c r="H24" s="1">
        <f t="shared" si="2"/>
        <v>1.15622957902121</v>
      </c>
    </row>
    <row r="25" spans="1:8" x14ac:dyDescent="0.25">
      <c r="A25">
        <v>120</v>
      </c>
      <c r="B25">
        <v>52079</v>
      </c>
      <c r="C25">
        <f>6249480/3600</f>
        <v>1735.9666666666667</v>
      </c>
      <c r="D25">
        <v>655</v>
      </c>
      <c r="E25">
        <v>345</v>
      </c>
      <c r="F25">
        <v>65.5</v>
      </c>
      <c r="G25" s="1">
        <f>C25/C19</f>
        <v>0.59554754480105199</v>
      </c>
      <c r="H25" s="1">
        <f>F25/G25/100</f>
        <v>1.0998282265084456</v>
      </c>
    </row>
  </sheetData>
  <mergeCells count="3">
    <mergeCell ref="A2:H2"/>
    <mergeCell ref="A10:H10"/>
    <mergeCell ref="A18:H1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zoomScaleNormal="100" workbookViewId="0">
      <selection activeCell="X29" sqref="X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 Ext, No PS (5 min range)</vt:lpstr>
      <vt:lpstr>No Ext, No PS (30 min range)</vt:lpstr>
      <vt:lpstr>No Ext, No PS (6 hour range)</vt:lpstr>
      <vt:lpstr>Ext, No PS (5 min range)</vt:lpstr>
      <vt:lpstr>Ext, No PS (30 min range)</vt:lpstr>
      <vt:lpstr>Ext, No PS (6 hour range)</vt:lpstr>
      <vt:lpstr>No Ext, PS 5 Step</vt:lpstr>
      <vt:lpstr>No Ext, PS 10 Step</vt:lpstr>
      <vt:lpstr>Graph</vt:lpstr>
      <vt:lpstr>No Ext, No PS (30 min) ALT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GuoWei</dc:creator>
  <cp:lastModifiedBy>Tan Guo Wei</cp:lastModifiedBy>
  <dcterms:created xsi:type="dcterms:W3CDTF">2014-10-04T18:29:25Z</dcterms:created>
  <dcterms:modified xsi:type="dcterms:W3CDTF">2014-12-05T18:36:45Z</dcterms:modified>
</cp:coreProperties>
</file>